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https://d.docs.live.net/8adba3c30fa0f0d9/Desktop/"/>
    </mc:Choice>
  </mc:AlternateContent>
  <xr:revisionPtr revIDLastSave="302" documentId="13_ncr:1_{780C9E43-9974-4DA4-936B-C6B63C7B7706}" xr6:coauthVersionLast="47" xr6:coauthVersionMax="47" xr10:uidLastSave="{435A881E-2585-4981-9886-06C1F1A4F77D}"/>
  <workbookProtection workbookAlgorithmName="SHA-512" workbookHashValue="Y1eW7bNn8hTBEywAeBiiuVdifE+s59xif1wGo9I+/1SFJfSqMD3KICtdG7/dekiMJ/LqKhYsaQROKtWkBgeNyQ==" workbookSaltValue="a7JjAPWLX0LWevVKnBq8og==" workbookSpinCount="100000" lockStructure="1"/>
  <bookViews>
    <workbookView xWindow="-120" yWindow="-120" windowWidth="20730" windowHeight="11040" firstSheet="1" activeTab="3"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<sst xmlns="http://schemas.openxmlformats.org/spreadsheetml/2006/main" count="1148" uniqueCount="794">
  <si>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</si>
  <si>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</si>
  <si>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</si>
  <si>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</si>
  <si>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</si>
  <si>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</si>
  <si>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</si>
  <si>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</si>
  <si>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</si>
  <si>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</si>
  <si>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</si>
  <si>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</si>
  <si>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</si>
  <si>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</si>
  <si>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</si>
  <si>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</si>
  <si>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</si>
  <si>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</si>
  <si>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</si>
  <si>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</si>
  <si>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</si>
  <si>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</si>
  <si>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</si>
  <si>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</si>
  <si>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</si>
  <si>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</si>
  <si>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</si>
  <si>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</si>
  <si>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</si>
  <si>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</si>
  <si>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</si>
  <si>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</si>
  <si>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</si>
  <si>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</si>
  <si>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</si>
  <si>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</si>
  <si>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</si>
  <si>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</si>
  <si>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</si>
  <si>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</si>
  <si>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</si>
  <si>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</si>
  <si>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</si>
  <si>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</si>
  <si>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</si>
  <si>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</si>
  <si>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</si>
  <si>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</si>
  <si>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</si>
  <si>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</si>
  <si>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</si>
  <si>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</si>
  <si>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</si>
  <si>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</si>
  <si>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</si>
  <si>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</si>
  <si>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</si>
  <si>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</si>
  <si>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</si>
  <si>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</si>
  <si>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</si>
  <si>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</si>
  <si>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</si>
  <si>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</si>
  <si>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</si>
  <si>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</si>
  <si>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</si>
  <si>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</si>
  <si>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</si>
  <si>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</si>
  <si>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</si>
  <si>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</si>
  <si>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</si>
  <si>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</si>
  <si>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</si>
  <si>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</si>
  <si>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</si>
  <si>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</si>
  <si>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</si>
  <si>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</si>
  <si>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</si>
  <si>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</si>
  <si>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</si>
  <si>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</si>
  <si>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</si>
  <si>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</si>
  <si>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</si>
  <si>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</si>
  <si>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</si>
  <si>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</si>
  <si>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</si>
  <si>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</si>
  <si>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</si>
  <si>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</si>
  <si>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</si>
  <si>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</si>
  <si>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</si>
  <si>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</si>
  <si>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</si>
  <si>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</si>
  <si>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</si>
  <si>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</si>
  <si>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</si>
  <si>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</si>
  <si>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</si>
  <si>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</si>
  <si>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</si>
  <si>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</si>
  <si>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</si>
  <si>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</si>
  <si>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</si>
  <si>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</si>
  <si>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</si>
  <si>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t xml:space="preserve">EVIDENCIA DEL CONTROL </t>
  </si>
  <si>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</si>
  <si>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</si>
  <si>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</si>
  <si>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</si>
  <si>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</si>
  <si>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</si>
  <si>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</si>
  <si>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</si>
  <si>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</si>
  <si>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</si>
  <si>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</si>
  <si>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</si>
  <si>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</si>
  <si>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</si>
  <si>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</si>
  <si>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</si>
  <si>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</si>
  <si>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</si>
  <si>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</si>
  <si>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</si>
  <si>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</si>
  <si>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</si>
  <si>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</si>
  <si>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</si>
  <si>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</si>
  <si>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</si>
  <si>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</si>
  <si>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</si>
  <si>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</si>
  <si>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</si>
  <si>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</si>
  <si>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</si>
  <si>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</si>
  <si>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</si>
  <si>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</si>
  <si>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</si>
  <si>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</si>
  <si>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</si>
  <si>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</si>
  <si>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</si>
  <si>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</si>
  <si>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</si>
  <si>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</si>
  <si>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</si>
  <si>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</si>
  <si>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</si>
  <si>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</si>
  <si>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</si>
  <si>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</si>
  <si>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</si>
  <si>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</si>
  <si>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</si>
  <si>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</si>
  <si>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</si>
  <si>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</si>
  <si>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</si>
  <si>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</si>
  <si>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</si>
  <si>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</si>
  <si>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</si>
  <si>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</si>
  <si>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</si>
  <si>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</si>
  <si>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</si>
  <si>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</si>
  <si>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</si>
  <si>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</si>
  <si>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</si>
  <si>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</si>
  <si>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</si>
  <si>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</si>
  <si>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</si>
  <si>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</si>
  <si>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</si>
  <si>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</si>
  <si>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</si>
  <si>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</si>
  <si>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</si>
  <si>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</si>
  <si>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</si>
  <si>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</si>
  <si>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</si>
  <si>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</si>
  <si>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</si>
  <si>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</si>
  <si>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</si>
  <si>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</si>
  <si>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</si>
  <si>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</si>
  <si>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</si>
  <si>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</si>
  <si>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</si>
  <si>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</si>
  <si>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</si>
  <si>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</si>
  <si>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</si>
  <si>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</si>
  <si>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</si>
  <si>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</si>
  <si>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</si>
  <si>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</si>
  <si>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</si>
  <si>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</si>
  <si>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</si>
  <si>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</si>
  <si>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</si>
  <si>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</si>
  <si>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</si>
  <si>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</si>
  <si>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</si>
  <si>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</si>
  <si>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</si>
  <si>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</si>
  <si>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</si>
  <si>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</si>
  <si>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</si>
  <si>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</si>
  <si>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</si>
  <si>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</si>
  <si>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</si>
  <si>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</si>
  <si>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</si>
  <si>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</si>
  <si>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</si>
  <si>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</si>
  <si>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</si>
  <si>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</si>
  <si>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</si>
  <si>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</si>
  <si>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</si>
  <si>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</si>
  <si>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</si>
  <si>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</si>
  <si>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</si>
  <si>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</si>
  <si>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</si>
  <si>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</si>
  <si>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</si>
  <si>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</si>
  <si>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</si>
  <si>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</si>
  <si>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</si>
  <si>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</si>
  <si>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</si>
  <si>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</si>
  <si>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</si>
  <si>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</si>
  <si>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</si>
  <si>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</si>
  <si>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</si>
  <si>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</si>
  <si>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</si>
  <si>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</si>
  <si>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</si>
  <si>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</si>
  <si>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</si>
  <si>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</si>
  <si>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</si>
  <si>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</si>
  <si>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</si>
  <si>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</si>
  <si>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</si>
  <si>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</si>
  <si>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</si>
  <si>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</si>
  <si>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</si>
  <si>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</si>
  <si>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</si>
  <si>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</si>
  <si>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</si>
  <si>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</si>
  <si>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</si>
  <si>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</si>
  <si>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</si>
  <si>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</si>
  <si>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</si>
  <si>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</si>
  <si>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</si>
  <si>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</si>
  <si>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</si>
  <si>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</si>
  <si>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</si>
  <si>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</si>
  <si>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</si>
  <si>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</si>
  <si>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</si>
  <si>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</si>
  <si>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</si>
  <si>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</si>
  <si>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</si>
  <si>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</si>
  <si>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</si>
  <si>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</si>
  <si>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</si>
  <si>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</si>
  <si>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</si>
  <si>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</si>
  <si>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</si>
  <si>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</si>
  <si>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</si>
  <si>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</si>
  <si>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</si>
  <si>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</si>
  <si>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</si>
  <si>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</si>
  <si>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</si>
  <si>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</si>
  <si>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</si>
  <si>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</si>
  <si>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</si>
  <si>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</si>
  <si>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</si>
  <si>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</si>
  <si>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</si>
  <si>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</si>
  <si>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</si>
  <si>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</si>
  <si>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</si>
  <si>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</si>
  <si>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</si>
  <si>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</si>
  <si>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</si>
  <si>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</si>
  <si>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</si>
  <si>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</si>
  <si>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</si>
  <si>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</si>
  <si>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</si>
  <si>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</si>
  <si>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</si>
  <si>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</si>
  <si>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</si>
  <si>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</si>
  <si>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</si>
  <si>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</si>
  <si>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</si>
  <si>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</si>
  <si>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</si>
  <si>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</si>
  <si>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</si>
  <si>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</si>
  <si>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</si>
  <si>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</si>
  <si>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</si>
  <si>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</si>
  <si>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</si>
  <si>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</si>
  <si>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</si>
  <si>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</si>
  <si>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</si>
  <si>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</si>
  <si>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</si>
  <si>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</si>
  <si>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</si>
  <si>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</si>
  <si>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</si>
  <si>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</si>
  <si>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</si>
  <si>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</si>
  <si>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</si>
  <si>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</si>
  <si>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</si>
  <si>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</si>
  <si>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</si>
  <si>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</si>
  <si>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</si>
  <si>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</si>
  <si>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</si>
  <si>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</si>
  <si>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</si>
  <si>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</si>
  <si>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</si>
  <si>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</si>
  <si>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</si>
  <si>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</si>
  <si>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</si>
  <si>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</si>
  <si>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</si>
  <si>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</si>
  <si>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</si>
  <si>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</si>
  <si>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</si>
  <si>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</si>
  <si>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</si>
  <si>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</si>
  <si>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</si>
  <si>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</si>
  <si>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</si>
  <si>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</si>
  <si>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</si>
  <si>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</si>
  <si>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</si>
  <si>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</si>
  <si>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</si>
  <si>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</si>
  <si>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</si>
  <si>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</si>
  <si>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t xml:space="preserve">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t>
  </si>
  <si>
    <t xml:space="preserve">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</si>
  <si>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el comité de Coordinación de control interno se presentó la Revista digital de Binestar Mental que contiene información de interés para toda la comunidad, contiene los avances, logros y un informe especial relacionado con la salud mental.</t>
  </si>
  <si>
    <t>En el comité de control interno se deben tomar  decisiones frente al logro de los objetivos que debe alcanzar la entidad y establecer  los lineamientos para la implementacion de la gestón en el proceso de mercadeo y comunicaciones.</t>
  </si>
  <si>
    <t xml:space="preserve">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</si>
  <si>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</si>
  <si>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</si>
  <si>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Las lineas de defensa establecidas en el modelo integrado de planeación y de gestión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</si>
  <si>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 xml:space="preserve">El Comité de Control interno  le informa a la los líderes de proceso los aspectos que estén afectando el alcance de los logros en desarrollo del sistema de control interno. </t>
  </si>
  <si>
    <t xml:space="preserve">El comité de coordinación de control interno imparte directrices tendientes al desarrollo y aplicabilidad del SCI en el hospital.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</si>
  <si>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</si>
  <si>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</si>
  <si>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En el comité de Control interno se verifica el cumplimiento y desarrollo de los objetivos trazados  en el procedimiento de riesgos, y se reliazó el seguimiento a los riesgos acorde a la actualizacion establecida en la matríz de seguimiento.</t>
  </si>
  <si>
    <t xml:space="preserve">En  el Comité de coordinación de control interno se revisa el cumplimiento a los controles de los riesgos institucionales. </t>
  </si>
  <si>
    <t>En el Comité de coordinacion de control interno se evalúa la eficacia  del procedimiento, la politica y el Manual para la gestión del Riesgo.</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</si>
  <si>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</si>
  <si>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Se verifica por la linea estratégica que reposa en histórias laborales de los funcionarios que han ingresado a la institución,  la lista de verificación de Requisitos de ingreso para vinculación, empleos en planta de cargos (FOR-GTH-22)</t>
  </si>
  <si>
    <t>Las situaciones administrativas de los funcionarios cuentan con los actos administrativos, los cuales reposan en história laboral.</t>
  </si>
  <si>
    <t>Hace parte del procedimiento de ingreso realizar la notificción de los actos administrativos, en los terminos enstablecidos en ley. Los funcionarios que ingresaron cuentan con actos administrativos debidamente notificados, los cuales reposan en história laboral.</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</si>
  <si>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</si>
  <si>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</si>
  <si>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</si>
  <si>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En el marco del comité de coordinación de control interno se estabece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</si>
  <si>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</si>
  <si>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</si>
  <si>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</si>
  <si>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</si>
  <si>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</si>
  <si>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 xml:space="preserve">1. El Hospital cuenta con un acuerdo de confidencialidad a servidores públicos de la institución, donde se manifiesta el uso, privacidad y seguridad de la información del hospital.
2. Iguamente la entidad  cuenta con  la política de tratamiento y protección de datos personales.
3. También el  hospital creó  el manual de seguridad de la información y uso de los recursos informáticos.                                                                                                               4. La entidad cuenta con la Política de Gestión Documental. </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</si>
  <si>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</si>
  <si>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La entidad a través  del comité coordinador de Control Interno  realiza el análisis de los informes presentados por el asesor  de control interno e imparte las directrices tendientes al cumplimiento de las oportunidades de mejora.  El impacto del trabajo realizado en las oportunidades de mejora se ve reflejado en la evaluación del FURAG y en el seguimiento a la mejora continua establecida por el Icontec, por los planes de mejoramiento dejados por  los entes de control y de las auditorías ineternas.</t>
  </si>
  <si>
    <t>Desde la linea estrategica se imparten directrices tendientes al seguimiento y evaluación continua de los planes de mejoramiento establecidos por los diferentes entes y su cumplimiento.</t>
  </si>
  <si>
    <t>El  informe de gestión asistencial y calidad de la atención, se presenta al Comite de control interno para que desde ahí la alta dirección tome las  medidas o imparta directrices respecto de la información estadistica del HDPUV.</t>
  </si>
  <si>
    <t>En el marco del comité de control interno se revisa y actualiza   la Plataforma Estratégica, igualmente en el Comité de gerencia y ante la junta directiva.</t>
  </si>
  <si>
    <t>La linea de defensa imparte directrices tendientes al cumplimiento de los objetivos de la politica gestión del riesgo de la entidad y verifica su aplicación en el ajuste a la matriz de riesgos institucionales.</t>
  </si>
  <si>
    <t>La línea estratégica imparte directrices tendientes a la gestión del riesgo en el hospital, realizando seguimiento en los comités de gerencia y de control interno.</t>
  </si>
  <si>
    <t>La segunda línea de defensa informa de manera periodica al comité de gerecia y  al comite de control interno, el seguimiento que realizan los lideres de proceso a cada uno de los riesgos, revisando el cumplimiento de los controles para evitar su materialización.</t>
  </si>
  <si>
    <t>En el Comité de control interno se revisan y se toman las decisiones pertinentes relacionadas con los riesgos de corrupción.</t>
  </si>
  <si>
    <t>En el Comité de coordinacion de control Interno  se presentó el análisis de riesgos en jornadas de capacitacion y de trabajo, identificando nuevos riesgos y nuevos controles. Estos  quedaron aprobados  en el comité.</t>
  </si>
  <si>
    <t xml:space="preserve">Ante la línea estratégica se presentan los riesgos que puedan afectar el desarrollo y cumplimiento del plan estratégico, por esta razón ante el comité los lideres de proceso identificaron los riesgos inherentes a  actividades tercerizadas. </t>
  </si>
  <si>
    <t xml:space="preserve">La línea estratégica imparte instrucciones a la segunda línea para que se monitoreen los riesgos en los procesos y cumplan con los controles identificados para cada uno de ellos. </t>
  </si>
  <si>
    <t>Durante la vigencia se han integrado los planes de mejoramiento institucional derivados de las auditorias externas internas y externas, realizando el seguimiento correspondiente y verificando su cumplimiento en los comitès de  gerencia, de control interno y de gestiòn y desempeño, en donde la lìnea estratègica imparte directrices a serguir.</t>
  </si>
  <si>
    <t>Se realizan los seguimientos involucrando el anàlisis de los recursos y los resultados esperados. Anàlisis comparativos.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</si>
  <si>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</si>
  <si>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</si>
  <si>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</si>
  <si>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</si>
  <si>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</si>
  <si>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</si>
  <si>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</si>
  <si>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El Comité resvisa que el plan estratégico de las tecnologías de la información cuente con principios y políticas para el adecuado uso de la información y así garantizar la integridad, confidencialidad y disponibilidad de datos e información a nuestros usuarios.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</si>
  <si>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</si>
  <si>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</si>
  <si>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En el comité de control interno se revisa el cumplimiento de los objetivos de  la política de gestión documental y el programa de gestion documental, se imparten directrices  a desarrollar en la  gestión documental en el hospital . Este cumplimiento de objetivos es revisado en el Comite de Gestión y Desempeño, igualmente.</t>
  </si>
  <si>
    <t xml:space="preserve">La entidad cuenta con buzones, correo electrónico, con el cumplimiento a la política de tratamiento y protección de datos personales y con el acuerdo de confidencialidad,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</si>
  <si>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</si>
  <si>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Se realizó la socialización de los canales de comunicaión referentes al uso de los buzones de sugerencias y página web, donde el usuario expresa sus manifestaciones frente a la oportunidad y calidad del servcio de la entidad, respetando la confidencialidad en el tratamiento de datos. </t>
  </si>
  <si>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</si>
  <si>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 xml:space="preserve"> La línea estratégica  revisa  e imparte  las directrices para la publicación de la Revista informativa Intitucional.
Ésta es  el órgano institucional de psicoeducación a la ciudadanía que promueve la salud mental como un estado de bienestar; ofrece una agenda setting alrededor de la salud mental.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</si>
  <si>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</si>
  <si>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</si>
  <si>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</si>
  <si>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</si>
  <si>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</si>
  <si>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</si>
  <si>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</si>
  <si>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En el comité de control interno se verifica que estos planes de mejora se esten cumpliendo y también se  imparten  directrices a cerca de los resultados que se obtienen para la mejora continua del SCI.</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</si>
  <si>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</si>
  <si>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</si>
  <si>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</si>
  <si>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 xml:space="preserve">En el Comité de control interno la alta dirección y las líneas de defensa, revisan y evalúan las deficiencias que estén afectando el sistema de control interno e imparte las directrices tendientes a su cumplimiento. </t>
  </si>
  <si>
    <t xml:space="preserve">La línea estratégica conoce del informe de las manifestaciones, presentado por el asesor de control interno, para las observaciones y aportes pertinentes.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</si>
  <si>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</si>
  <si>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</si>
  <si>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t>Observaciones de la evaluacion independiente (tener encuenta papel de  líneas de defensa) a DICIEMBRE DE 2022</t>
  </si>
  <si>
    <t xml:space="preserve">Dimensión Direccionamiento Estratégico y Planeación
Plan Anticorrupción y de Atención al Ciudadano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</si>
  <si>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</si>
  <si>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del  empleado al de jubilado y planear las acciones requeridas para vivir productivamente el nuevo estado</t>
  </si>
  <si>
    <t xml:space="preserve">Dimension de Informaciòn y Comunicaciòn
Dimensiòn de Control Interno
Lineas de Defensa  </t>
  </si>
  <si>
    <t>La alta dirección analizó la información fianciera desde los comités de Cartera, Costos, Gerencia y desde el comité de sostenibilidad contable.  En estos comités se analizó a fondo los estados fiancieros de la entidad, informes que son suministrados a la junta directiva, a la contaduría general de la nación, en la rendición de cuentas públicas  y a SIA Contraloría. Igualmente se revisaron los riesgos que puedan afectar la estabilidad financiera de la entidad.</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</si>
  <si>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</si>
  <si>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 xml:space="preserve">La línea estratégica verificó que se realicen los  seguimientos a los avances de los planes de mejoramiento para la acreditación, sistemas integrados de gestión y el cumplimiento de los mismos. </t>
  </si>
  <si>
    <t xml:space="preserve">La segunda línea de defensa imparte directrices tendientes a la gestón del riesgo,   desde ahí se actualizó la Política, el Manual y el Procedimiento Gestión del Riesgo, brindando acompañamiento por el asesor de control inteno a todos los proceos en la identificación de riesgos y sus controles. </t>
  </si>
  <si>
    <t>La línea estratégica imparte directrices a la primera y segunda líneas de defensa, para que  se monitoreen de manera regular los riesgos, que puedan en determinado momento generar acciones fraudulentas, como los riesgos de corrupción, Sicof y Sarlaft, identificados en la matríz de riesgos.</t>
  </si>
  <si>
    <t>Ante el Comité de coordinación de control interno, la segunda línea de defensa presenta el informe de seguimiento a los riesgos y sus controles, este monitoreo constante  lo debe realizar cada proceso para evitar su materialización.</t>
  </si>
  <si>
    <t>Ante la línea estratégica  se definió que la Dimensión de Talento Humano debe realizar el estudio de cargas laborales y se tiene proyectado realizar la medición de cargas laborales.</t>
  </si>
  <si>
    <t>Con la aplicaciÓn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</si>
  <si>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implementado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</si>
  <si>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lìnea estratégica imparte directrices a la primera y segunda línea de defensa, por ello la entidad cuenta con cinco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prespuestales y contables entre otros. Se vienen ejecutando los planes de mejoramiento que permiten a la entidad mantenerse  Acreditada y Certificada en sistemas integrados de gestiòn. </t>
  </si>
  <si>
    <t xml:space="preserve">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</si>
  <si>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</si>
  <si>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</si>
  <si>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</si>
  <si>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Ante la línea estratégica se presenta el control de contenidos y de imágen que está a cargo del proceso  de Mercadeo y  Comunicaciones..  El comité de control interno debe revisar los controles implementados de acuerdo a la politica y al procedimiento.</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</si>
  <si>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</si>
  <si>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</si>
  <si>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</si>
  <si>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</si>
  <si>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Ante el comité de control interno se presentan los resultados de las auditorías internas y externas, permitiendo visualizar los hallazgos o inconformidades referentes a los procesos y servicios tercerizados,  y así tomar decisiones relevantes al proceso para determinar el nivel de riesgo que se haya evidenciado. </t>
  </si>
  <si>
    <t xml:space="preserve">Dimensión Información y Comunicación
Política Transparencia y Acceso a la Información Pública
Política Gestión Documental  </t>
  </si>
  <si>
    <t>Desde Control interno se realizó el seguimiento a los riesgos en cada uno de los procesos, verificando que se cumplan los controles, igualmente se verificó que se cumplieran en los procesos con el desarrollo del MIPG y la ejecución del Sistema de control interno. También se revisó  que se cumplieran con los objetivos de las politicas, así se asegura la entidad que se logre alcanzar las metas  establecidas en el plan de desarrollo.  .</t>
  </si>
  <si>
    <t>La entidad ha implementado a través de un proveedor, una herramienta de inteligencia de negocio que consta de tableros de control que permite tener un seguimiento en tiempo real, de la información capturada en el sistema de  HOSVITAL-HIS.  Además se ha implementado un sistema de gestión documental que permite tener una trazabilidad de la información recibida por la ventanilla única.</t>
  </si>
  <si>
    <t xml:space="preserve">La entidad tiene implementado el plan estratégico de tecnologías de la información PETI, el manual de seguiridad de la información y el uso de los recursos informáticos, para las actividades de integridad, confidencialidad y disponibilidad de la información.    también se implementó la política de seguridad de la información y el uso de los recursos informáticos. </t>
  </si>
  <si>
    <t>La entidad cuenta con la politica integral de Gestion de las Tecnologías, La política de tratamiento y protección de datos personales, acuerdo de confidencialidad,  el plan estratégico de Tecnologías de la Información, el manual de seguiridad de la información y uso de los recursos informáticos y    Tambien cuenta con el procedimiento estadistica y gestion de la informacion (PRO-GIN-08).</t>
  </si>
  <si>
    <t xml:space="preserve">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</si>
  <si>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Observaciones de la evaluacion independiente (tener encuenta papel de  líneas de defensa de Enero a junio de 2023</t>
  </si>
  <si>
    <t>Durante el I semestre de la vigencia  2023 no se han presentado  manifestaciones por presuntas fallas frente al incumplimiento del Código de Integridad por parte de los funcionarios.
La gestión frente a este tipo de manifestaciones se encuentra documentada en el numeral 5.7.5 Gestión de Manifestaciones a presunta falla frente al cumplimiento del Código de Integridad institucional – Conflicto de Interés, del Manual de Sistema de Información y Atención al Usuario (MAN-SIA-01).
De la misma el Hospital realiza la medición de la gestión institucional a través de la formulación y desarrollo de indicadores orientados al sistema de la gestión ética, propuestos en el Código de Conducta y Buen Gobierno.</t>
  </si>
  <si>
    <t>Para el I semestre de la vigencia 2023, se da continuidad a potenciar nuestra Cultura Organizacional, el dia 27 de junio se conmemoró el día Nacional del Servidor Público, fecha en la cual se resaltó  la labor de los servidores públicos de la institución, mediante el desafrrollo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contó con la participación de 291 colaboradores. 
La institución documenta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ha incluido en el Código de Conducta y Buen Gobierno (CO-DES-01) el mecanismo para reportar fallas o presuntas fallas al cumplimiento del mismo, declaratoria de conflicto de intereses por parte de los servidores públicos, el cual se realizará a través del área de Sistema de Información y Atención al Usuario – SIAU (MAN-SIA-01)
Por otro lado, los conflictos de interés generados en el marco del desarrollo de las etapas contractuales se regirán por lo establecido en el Manual de Contratación de la entidad, de acuerdo con la resolución 182 de Abril de 2021.</t>
  </si>
  <si>
    <t xml:space="preserve">Durante el I semestre de la vigencia 2023, se da continuidad al fortalecimiento del seguimiento a los riesgos   establecidos en el procceso de Gestión de Talento Humano, se evidencia que durante el período no se ha materializado ningún riesgo y control interno realizó seguimiento a los controles en el primer semestre de 2023.       </t>
  </si>
  <si>
    <t xml:space="preserve">El seguimiento realizado a la Planeación estratégica del Talento Humano, durante el I semestre de la vigencia 2023, evidencia que los componentes del Plan Estratégico de Talento Humano, presentaron los siguientes resultados:  
1. Plan institucional de capacitacion (PIC) con corte al 30/06/2023, ha presentado un cumplimiento del 40%.
2. El plan de bienestar, estimulos e incentivos tuvo un cumplimiento del 100% de las actividades propuestas para el I semestre de la vigencia 2023.
3. Evaluación del desempeño laboral: primer semestre periodo 1/02/2023 al 31/07/2023, se encuentra en fase de desarrollo,la evaluación del I semestre 2023 debe realizarse de acuerdo a los referentes normativos los primeros quince (15) días del mes de agosto 2023.
4.El  plan de previsión de recursos : Mediante Acuerdo de JD No.033 del 22 de diciembre de 2022, se fija la planta de cargos para la vigencia 2023, con 285 cargos.
5. El Plan anual de vacantes: con corte a 30 de junio de 2023 se reportó a la oferta pública de empleos de carrera de la comisión nacional del servicio civil,  21 empleos con 99 vacantes. (costo de la vacante al 01/01/2023 es de 4.258.616.-)
6. Al finalizar la vigencia 2022 el indice de favorabilidad del clima laboral fue del 91%.  A la fecha se encuentra en desarrollo el plan de intervención propuesto.          </t>
  </si>
  <si>
    <t>Durante el I semestre de la vigencia 2023, se realizó la provisión de veintinueve (29) empleos de la planta de cargos del Hospital, igualmente se realizó el procedimiento de verificación de requisitos para otorgamiento de encargo, se realizó provisión  de cinco (5) empleos mediante encargo; dando cumplimiento al procedimiento de ingreso de personal.
El Primero (1°) de febrero de 2023, se realizó la jornada de inducción y reinduccion institucional dirigida a todos los funcionarios que fueron vinculados a la planta de empleos, se presentó una cobertura del 100% de la población objeto.</t>
  </si>
  <si>
    <t>Se evidencia que en cumplimiento al ciclo de vida del servidor público de la insitución, durante el I semestre de la vigencia 2023 , se realizó el desarrollo de acciones de formación que contribuyen a las prácticas transparentes, y adherencia a las Políticas y procedimientos institucionales orientados a la administración del riesgo, se realizó socialización del “Sistema y Subsistemas de la Administración del Riesgo", en el cual se capacitaron 295 funcionarios de la institución.
Durante el I y II semestre del período anual de desempeño laboral 2022-2023 se dió cumplimiento a la meta establecida del 95%, respecto del valor cualitativo establecido para las competencias comportamentales, considerando la sumatoria de los niveles de desarrollo “Alto” y “Muy Alto”.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1. Reformulación del Programa de Bienestar e inicio de su implemntación; 2. Formulación de un Modelo de Desarrollo Basado en Competencias; 3. Definición de un programa de Reconocimiento; 4. Reforzamiento de Valores con programa de “Valores Vividos”.</t>
  </si>
  <si>
    <t>Al seguimiento se  verificó que durante el I semestre de la vigencia 2023, en la jornada de inducción y reinduccion institucional orientada, a los funcionarios que realizaron la provisión de empleos en planta, y aquellos funcionarios encargados, se les fortaleció educación respecto de las politicas, manuales, procesos y procedimientos institucionales, con la finalidad de apropiar el conocimiento y brindar elementos técnicos necesarios para el desempeño de la labor y el cumplimiento de los objetivos institucionales.</t>
  </si>
  <si>
    <t xml:space="preserve">
Durante el I semestre de la vigencia 2023 se han presentado catorce (14) retiros de funcionarios, los cuales obedecen a :  nueve (9) retiros por renuncia regularmente aceptada, y cinco (5) por jubilación; el indice de rotación de personal para el I semestre es del 0,08. Se realizó el cumplimiento de lo establecido en el procedimiento de retiro de personal.</t>
  </si>
  <si>
    <t>Durante el I semestre de la vigencia 2023, se ha dado un cumplimiento al 40% del Plan Institucional de capacitacion propuesto. Se han desarrollado acciones de formación como: inducción y reinduccion institucional,  Sistema y subsistema de administración del riesgo, Innovación dirigido a comité gerencial y profesionales; psicoeducación desde el programa Vivir sanamente "Filosofía para la Vida cotidiana; pensar para vivir sanamente"; Desde el eje de Líderes y equipos conscientes se realizó taller de "Liderazgo integridad escencial y coordinación impecable" dirigido a profesionales sin personal a cargo; El líder Coach dirigido a Comité gerencial y profesional con personal a cargo.
Durante el I semestre de la vigencia 2023, desde el Programa de Fortalecimiento de Cultura Organizacional eje de prácticas de Gestión Humana, se implementó  el Modelo de Gestión por Competencias, el cual comprendió de las siguientes fases: Fase I: Charla de Socialización a evaluados,  Capacitación a evaluadores,  Medición de Competencias de todo el personal; durante el II semestre se tiene planeado el desarrollo de la fase II que comprende: Consolidación de resultados e informe consolidado, Medición de cierre de Competencias para identificar,  Armado del Plan de Formación Basado en Competencias para el periodo 2024.</t>
  </si>
  <si>
    <t>Se realiza seguimiento respecto de los servicios en los cuales participan los contratistas de apoyo, al personal de apoyo a la gestión se les realiza la induccion y reinduccion institucional, se  socializan los protocolos, procesos y procedimientos institucionales, se  establecen compromisos de desempeño; el seguimiento y la supervisión se realiza a través de los equipos primarios de mejoramiento, se elaboran planes de mejoramiento individual producto de los resultados de la evaluación de desempeño laboral.</t>
  </si>
  <si>
    <t xml:space="preserve">Se verificó por control interno que en el primer semestre del 2023 el área de sistemas del Hospital, a través del área de comunicaciones se socializó la politica de seguridad de la información y uso de los recursos informáticos a todos los funcionarios del hospital, a través de las carteleras institucionales y el correo, en la inducción y reinducción realizada en el primer semestre la Lider de ISC socializó la politica y el manual de seguirdad de la información y uso de los recursos informáticos al personal. Con el apoyo del área de talento humano se continua diligenciando el formato de confidencialidad cada vez que ingresa un nuevo funcionario. 
En el mes de enero de 2023 se ajusto el PETI, en este se plasma la situacion actual de la infraestructura tecnológica y se establece los proyectos a ejecutar en la vigencia 2023, a la fecha se ha ejecutado en un  67%. </t>
  </si>
  <si>
    <t>Al seguimiento en junio de 2023 se evidenció por control interno que los comités de ética hospitalaria y humanización de la atención se encuentran operando conforme a su acto administrativo de conformación, y su periodicidad es mensual..  En el comite de humanización de la atención se realiza el análisis de las manifestaciones con corte trimestral durante el año, información que es presentada por el proceso de SIAU.  La información de las manifestaciones relacionadas con vulneración de derechos de los pacientes es presentada y analizada en el comité de etica hospitalaria.  Los derechos de petición son respondidos de manera oportuna y se mide el indicador de respuesta a manifestaciones.  También se evidencia el reporte de manifestaciones a través de la página web.  También se evidencia que la LINEA ANTICORRUPCION "Por una gestión transparente" se encuentra operando.</t>
  </si>
  <si>
    <t>Se verifica por control interno el seguimiento al POA institucional alcanzando un 57% de cumplimiento  en el primer semestre de 2023  sobre una meta del 45%. Igualmente se realizó el seguimiento a la gestión de los riesgos por procesos,  encontrándose una adecuada gestión de los controles inherentes a cada uno de los riesgos, alcanzando un 45% de efectividad.</t>
  </si>
  <si>
    <t>Al seguimiento por control interno se verifica que dentro del proceso de planeación del Hospital Departamental Psiquiátrico Universitario del Valle, realizó su planeación através del Plan Operativo Anual (POA), en concordancia con los objetivos institucionales, las metas estratégicas y los compromisos establecidos en el Plan de Desarrollo, en este orden de ideas se verificó que se  han realizado dos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Estos resultados fueron presentados en comité de gerencia, comité de gestion y desempeño, junta directiva y comunidad en general.</t>
  </si>
  <si>
    <t xml:space="preserve">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</si>
  <si>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t>La entidad cuenta con el Comite Institucional de Coordinación de Control Interno en donde quedò establecido en la Resoluciòn de creaciòn  que èste sesionarà cada 4 meses y de manera extraordinaria cuando asi lo establezcan los integrantes. Igualmente esta articulado con el Comite de Gestiòn y desempeño y se verifica en las actas. En el primer semestre de 2023 el Comitè ha sesionado en dos oportunuidades en donde se aprobaron los Estatutos del Auditor interno y El Còdigo de Etica del auditor interno y se encuentra publicado en la pàgina web de la entidad</t>
  </si>
  <si>
    <t>El Comité Institucional de Coordinación de Control interno tiene definidas  las lineas de defensa y los responsables de desarrollar el modelo Intergado de planeaciòn y de gestiòn. Està establecido en el procedimiento que a la  primera línea de defensa  le corresponde a los servidores en sus diferentes niveles desarrollar las dimensiones del MIPG quienes aplican las medidas de control interno en las operaciones del día a día de la entidad.  Esta línea se encarga del mantenimiento efectivo de controles internos, por consiguiente, identifica, evalúa, controla y mitiga los riesgos. Al seguimiento se verifica que en el primer semestre de 2023 se viene evaluando y cumpliendo con lo establecido en el manual, aplicando politicas, desarrollando comites y todo lo que es inherente a cada una de las Dimensiones. Igualmente  en el HDPUV   la  segunda línea de defensa  está conformada por servidores que ocupan cargos del nivel directivo o asesor,  quienes realizan labores de supervisión sobre temas transversales para la entidad y rinden cuentas ante la Alta Dirección y la tercera línea de defensa está conformada por la Oficina de Control Interno, quienes evalúa de manera independiente y objetiva los controles de 2ª línea de defensa para asegurar su efectividad y cobertura; así mismo evalúa los controles de la  primera  línea de defensa que no se encuentren cubiertos -y los que inadecuadamente son cubiertos por la segunda línea de defensa.</t>
  </si>
  <si>
    <t>El el primer semestre de 2023, se realizò seguimiento a los riesgos institucionales, Sicof y Sarlaf, igualmente se realizaron ajustes a los riesgos asistenciales, financieros, gestiòn del ambiente fìsico y tecnovigilancia, en donde se ajusto la identificacion del riesgo y  los controles. El oficial de cumplimiento de los Riesgos Sicof y Sarlaft presento ante la junta directiva informe del control de los riesgos. El resultado del seguimiento y ajuste de los mismos fue presentado en el comite institucional de coordinacion de control interno y se verifica en las actas.</t>
  </si>
  <si>
    <t>Con el asesoramiento de control interno en el HDPUV,  en el primer semestre de 2023 se realizaron los ajustes pertinentes a los riesgos, incluyendo los controles, siguiendo los lineamientos de la politica, manual y procedimiento de la gestiòn del riesgo. En este orden se procedio a realizar el seguimiento para establecer si los controles estàn siendo eficaces para evitar la materializaciòn del mismo con el lider de cada uno de los procesos.</t>
  </si>
  <si>
    <t>Se verificò por control interno que en el primer semestre de 2023, los responsables de cada una de las lineas de defensa, presentaron a la linea estrategica los informes pertinentes y oportunos para la toma de decisiones  frente a la ejecuciòn de planes y programas contenidos en el plan de desarrollo y que se estuviesen cumpliendo con los indicadores , por ello  al seguimiento por control interno se verificó que a los proyectos y programas de los procesos institucionales se les definieron metas claras para alcanzar los logros así como indicadores de avance para su medición. 
Al finalizar la vigencia se evidenció que los procesos institucionales mantienen la cetificación del sistema integrado de gestión, que articula el sistema de gestión de calidad, ambiental y SST.  Los diferentes procesos reportaron los indicadores de gestión de cada uno de sus procesos a la oficina de calidad, con la que se midió la eficacia del sistema integrado de gestión. Desde los programas institucionales se realiza la medición de la ejecución de los planes de trabajo de manera trimestral, igualmente se evalua el cumplimiento de las políticas instiutucionales de manera semestral.</t>
  </si>
  <si>
    <t>En el primer semestre de 2023, se verificò por control interno que se trabajò articuladamente entre la 2 y 3 linea de defensa, entregando informaciòn relevante de la gestiòn de los procesos a la primera linea y a la linea estratègica para la toma oportuna de decisiones.</t>
  </si>
  <si>
    <t xml:space="preserve">En el primer semestre de 2023, se verificò que se realizaon ajustes a la identificacion y controles de los  riesgos institucionales, asistenciales, sicof, gestiòn del ambiente fisico y tecnovigilancia, conforme lo establece la politica,  el procedimiento y la metodologia del DAFP version 5. Se estableciò que los controles en un 97% son eficaces y por ello no se han materializado. </t>
  </si>
  <si>
    <t>Al inciio de la vigencia 2023 se aprobò el plan anual de auditoria de control interno en comité institucional de coordinacion de control interno. Los avances son presentados de manera cuatrimestral y queda registrado en actas.</t>
  </si>
  <si>
    <t>La alta direcciòn, la primera y segunda lìnea de defensa analizan la informaciòn que presenta la oficina de control interno de acuerdo a lo programado y aprobado en el plan anual de auditoria para la vigencia 2023. Los informes generan unas mejoras que son diligenciadas por la primera y segunda linea de defensa.</t>
  </si>
  <si>
    <t>Al seguimiento por control interno en el primer semestre de 2023 , es importante anotar que el componente Ambiente de Control se ha desarrollado conforme a lo establecido en el Modelo integrado de planeación y de Gestión MIPG, verificando que  desde la vigencia  2022 se dió inicio al proceso de Fortalecimiento de la Cultura Organizacional, se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Se conmemoró el día nacional del Servidor Público, en donde se resaltò la labor de los servidores públicos del HDPUV, se fortalecieron los valores institucionales y  se contó con la participación de 291 colaboradores.</t>
  </si>
  <si>
    <t xml:space="preserve">De  acuerdo al seguimiento realizado por control interno  se estableció que en el primer semestre del 2023  no se presentaron  manifestaciones por presuntas fallas frente al cumplimiento del Código de Integridad por parte de los funcionarios. 
Igualmente se evaluo por parte de control interno las manifestaciones para el primer semestre de 2023 y se observò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 
Igualmente se realizò seguimiento al comite de concivencia laboral y las diferentes actuaciones que afectan la conducta del funcionario fueron puestas en conocimiento de control disciplinario
</t>
  </si>
  <si>
    <t>Al seguimiento por control interno se verificò que se cuenta con la  linea de denuncia interna denominada LINEA ANTICORRUPCION "Por una gestión transparente"  y èsta se encuentra operando.  Igualmente se evidenciò que  los comités de ética hospitalaria y humanización de la atención en el primer semestre de 2023, han cumplido con la periodicidad, quorum y con el plan de trabajo de acuerdo a lo establecido en la Resoluciòn de creaciòn para ellos.  Al seguimiento por conrol interno se verificó que la informaciòn  recepcionada por los canales de comunicaciòn dispuestos por la entidad para las PQRS, fue evaluada y se le diò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t>
  </si>
  <si>
    <t>Se verificó que en el primer semestre de 2023, el comité de coordinación de control interno ha venido cumpliendo con la periodicidad y con el cumplimiento de los objetivos establecidos en la resoluciòn de creación.  Se trabajó de manera articulada con el Comité de gestión y desempeño en donde se observó que se trabajó en el cumplimiento y desarrollo del MIPG para que la entidad avanzara en  cada uno de sus procesos con la implementación del SCI.</t>
  </si>
  <si>
    <t xml:space="preserve">1.  Las lineas de defensa del Modelo integrado de planeaciòn y degestiòn se vienen desarrollando en cada uno de los procesos y la entidad se preparò en el primer semestre de 2023, para el diligenciamiento del Formulario Furag que medirà la gestion institucional.                                                                                                                                                   2. Control interno verificó que la responsabilidad asignada a la línea estratégica estuviese centrada en la  revisión, validación y supervisión del cumplimiento de políticas en materia de control interno, gestión del riesgo, seguimientos a la gestión y auditoría interna del hospital, evidenciando una madurez en el desarrollo de las dimensiones y componentes del SCI
</t>
  </si>
  <si>
    <t>Las lineas de defensa establecidas en el modelo integrado de planeación y de gestión se articulan para la toma de decisiones y así llevar a la entidad a la conservaciòn de la acreditación y certificación como así  lo ha logrado . Es por ello que la línea estratégica imparte las directrices y asegura el cumplimiento de los roles de la primera, segunda y tercera líneas de defensa para el logro de los objetivos trazados en el Plan de desarrollo Institucional.</t>
  </si>
  <si>
    <t>El asesor de control interno realizó acompañamiento para el ajuste a los riesgos y sus controles en el primer semestre de 2023.  Los riesgos que fueron ajustados pertenecen a los procesos: asistencial, gestiòn del ambiente fisico, juridico y financiero. Igualmete se verificò que los riesgos no se hayan materializado y que sus controles sean eficaces.</t>
  </si>
  <si>
    <t xml:space="preserve">Contol interno verificó que las matrices de riesgos se hayan actualizado conforme a lo establecido en la metodología del DAFP adoptada en el procedimiento de la gestión del riesgo. Se identificaron y se ajustaron los riesgos en el primer semestre de 2023, los riesgos pertenenecen a los procesos de:  gestión del ambiente fisico, asistencial. financiero y juridico. Se evaluaron los controles y se verificaron que las actividades de los controles se estuviesen cumpliendo </t>
  </si>
  <si>
    <t>Se verifica que  en el primer semestre de 2023 se han realizado dos seguimientos al plan de desarrollo institucional y el seguimiento esta consignado en actas del comitè de gerencia y en las actas de junta directiva. Igualmente se socializò con toda la comunidad hospitalaria dos boletines informando a cerca de la gestòn. El cumplimiento de la gestiòn del POA va en un 57% superando la meta propuesta que fue del 45% para el primer semestre de 2023.</t>
  </si>
  <si>
    <t xml:space="preserve"> 1.- Al seguimiento realizado por control interrno a la  Planeación estratégica del Talento Humano, durante el I semestre de la vigencia 2023,  se evidenciò que los componentes del Plan Estratégico de Talento Humano, presentaron los siguientes resultados:  
1. Plan institucional de capacitacion (PIC) con corte al 30/06/2023, ha presentado un cumplimiento del 40%.
2. El plan de bienestar, estimulos e incentivos tuvo un cumplimiento del 100% de las actividades propuestas para el I semestre de la vigencia 2023.
3. Evaluación del desempeño laboral: primer semestre periodo 1/02/2023 al 31/07/2023, se encuentra en fase de desarrollo,la evaluación del I semestre 2023 debe realizarse de acuerdo a los referentes normativos los primeros quince (15) días del mes de agosto 2023.
4.El  plan de previsión de recursos : Mediante Acuerdo de JD No.033 del 22 de diciembre de 2022, se fija la planta de cargos para la vigencia 2023, con 285 cargos.
5. El Plan anual de vacantes: con corte a 30 de junio de 2023 se reportó a la oferta pública de empleos de carrera de la comisión nacional del servicio civil,  21 empleos con 99 vacantes. (costo de la vacante al 01/01/2023 es de 4.258.616.-)
6. Al finalizar la vigencia 2022 el indice de favorabilidad del clima laboral fue del 91%.  A la fecha se encuentra en desarrollo el plan de intervención propuesto.                                                                                      </t>
  </si>
  <si>
    <t>En el mes de febrero de 2023, se realizó la jornada de inducción y reinducciòn institucional dirigida a todos los funcionarios que fueron vinculados a la planta de empleos, se presentó una cobertura del 100% de la población objeto.  Igualmente se realizó la provisión de veintinueve (29) empleos de la planta de cargos del Hospital  y se realizó el procedimiento de verificación de requisitos para otorgamiento de encargo, se realizó provisión  de cinco (5) empleos mediante encargo; dando cumplimiento al procedimiento de ingreso de personal.</t>
  </si>
  <si>
    <t>Se evidenciò por control interno que se realizó socialización del “Sistema y Subsistemas de la Administración del Riesgo", en el cual se capacitaron 295 funcionarios de la institución.  se evidenciò que se  realizaron  acciones de formación que contribuyen a las prácticas transparentes, y adherencia a las Políticas y procedimientos institucionales orientados a la administración del riesgo.
Se presentò en el mes de febrero de 2023 el  período anual de desempeño laboral y se dió cumplimiento a la meta establecida del 95%.
Desde el Programa de Fortalecimiento de la Cultura Organizacional, se realizó la revisión del estado actual de las prácticas de gestión humana con el equipo de Talento Humano, se seleccionan cuatro (4 ) líneas de trabajo que se vienen fortaleciendo para apoyar el proceso de Cultura Meta.
1. Se realizò la Reformulación del Programa de Bienestar e inicio de su implemntación; 2. Formulación de un Modelo de Desarrollo Basado en Competencias; 3. Definición de un programa de Reconocimiento; 4. Reforzamiento de Valores con programa de “Valores Vividos”.</t>
  </si>
  <si>
    <t>Control interno verificó que se le realizò seguimiento a las politicas del HDPUV y estas se encuentran publicadas en la página web de la entidad.  Igualmente  fueron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La entidad adopto el modelos integrado de planeación y de gestión MIPG y ha implementado todas las politicas que trae el modelo.</t>
  </si>
  <si>
    <t xml:space="preserve">Control interno evidenció que durante el primer semestre de  2023 se presentaron 14 retiros de funcionarios,  de los cuales  9 retiros fueron  por renuncia regularmente aceptada, y cinco 5 por jubilación; el indice de rotación de personal para el  primer semestre es del 0,08. Se estableció que se cumplió con el realizó el procedimiento de retiro de personal.
</t>
  </si>
  <si>
    <t xml:space="preserve">Se estableció por control interno que en el  primer semestre de la vigencia 2023, se dió un cumplimiento al 40% del Plan Institucional de capacitacion propuesto. </t>
  </si>
  <si>
    <t>A través del Comité de conrol interno se verifica que en la página web institucional y plataforma documental se encuentra publicado el Plan Institucional de Capacitación  vigencia 2023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</si>
  <si>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 xml:space="preserve">
Desde la oficina de Planeación se tiene establecida la estrategia del Acreditómetro y Guia de Mejoramiento Institucional,  la cual tiene como objetivo fortalecer los ejes de mejoramiento institucional, la divulgación de la Política de Humanización, Decálogo de la Humanización, calendario de actividades orientadas a mejorar la calidad de vida del trabajador.</t>
  </si>
  <si>
    <t>El personal en misión participa de las actividades propuestas desde el Plan Institucional de Capacitación.  . Igualmente se realizó la socialización a personal tercerizado y liga de usuarios.</t>
  </si>
  <si>
    <t xml:space="preserve">Ante el comite de control interno se realizó la socialización del seguimiento realizado a la Inducción durante el I sememstre de la vigencia 2023 y  establece que se ha dado el cumplimiento en un 100%, es decir los funcionarios que ingresaron recibieron la información institucional.
</t>
  </si>
  <si>
    <t>Se realizó seguimiento respecto de los servicios en los cuales participan los contratistas de apoyo, al personal de apoyo se les realiza la induccion y reinduccion institucional, se  socializan los protocolos, procesos y procedimientos institucionales, se  establecen compromisos de desempeño; el seguimiento y la supervisión se realizó a través de los equipos primarios de mejoramiento, se elaboran planes de mejoramiento individual producto de los resultados de la evaluación de desempeño laboral.</t>
  </si>
  <si>
    <r>
      <rPr>
        <sz val="11"/>
        <color theme="1"/>
        <rFont val="Arial Narrow"/>
        <family val="2"/>
      </rPr>
      <t>5.1 Acorde con la estructura del Esquema de Líneas de Defensa se han definido estándares de reporte, periodicidad y responsables frente a diferentes temas críticos de la entidad</t>
    </r>
    <r>
      <rPr>
        <sz val="16"/>
        <color theme="1"/>
        <rFont val="Arial Narrow"/>
        <family val="2"/>
      </rPr>
      <t>.</t>
    </r>
  </si>
  <si>
    <t>Se verificó que  la segunda linea de defensa  realizó seguimiento a los planes operativos, en donde cada uno de los procesos resporta los avances de la gestión que contribuye al cumplimiento de las metas del PDI.  En el primer semestre de 2023 se realizaron dos seguimientos al Plan de desarrollo institucional.</t>
  </si>
  <si>
    <t>Se verificò por control interno que la gestiòn financiera en el primer semestre de 2023,  fue reportada y analizada en el comité de gerencia y en el comitè de cartera, ademàs esta informaciòn es presentada de manera bimensual ante la junta directiva, para la toma de decisiones. Se analizaron los riesgos financieros y sus controles al seguimiento semestral, en donde se observò que la entidad no se encuentra en riesgo financiero y los riesgos fueron ajustados para una mejor gestiòn de los mismos.</t>
  </si>
  <si>
    <t>Se realizó seguimiento en el primer semestre de 2023,  a los estados financieros de HDPUV en donde se estableció que el líder financiero analizo con los integrantes del comité de cartera el estado financiero de la entidad y este a su vez fue presentado a la alta dirección en el comité de gerencia y puesto en conococimiento ante la junta directiva.</t>
  </si>
  <si>
    <t xml:space="preserve">La alta dirección impartió directrices en el comité de coordinación de control interno frente a la politica, el Manual y el Procedimiento de la gestión del riesgo, se identificaron los riesgos Sicof y se tiene establecido el oficial de cumplimiento en la entidad. En el primer semestre de 2023 se han presentado informes sobre los riesgos Sicof a la junta directiva y se realizó seguimiento por control interno a los controles de los riesgos institucionales. </t>
  </si>
  <si>
    <t>Control interno  realizó el seguimiento a  los riesgos institucionales, verificando que se cumplieran con  los controles para evitar su materialización.
Se presento ante Junta Directiva el seguimiento a los controles identificados en los riesgos Sicof, esta información fue presentada por el oficial de cumplimiento.</t>
  </si>
  <si>
    <t xml:space="preserve">El Asesor  de Control interno presentó  el plan anual de auditorias basado en riesgos, para que el Comité de coordinacion de control interno lo apruebe y la línea estratégica realiza el seguimiento de manera cuatrimestral al plan de acción de control interno.  </t>
  </si>
  <si>
    <t xml:space="preserve">El asesor de control interno realizó las auditorías basadas en riesgos para la vigencia 2023 conforme a lo aprobado por el comité de coordinación de control interno en el plan anual de auditoría. Se realizaron ajustes a los riesgos y controles de algunos procesos </t>
  </si>
  <si>
    <t>El asesor de control interno  presentó ante el comité de coordinacion de control interno el avance del plan de auditoria aprobado al inicio de la vigencia 2023, para la toma de decisiones oportuna sobre el sistema de control interno.</t>
  </si>
  <si>
    <t>Durante el primer  semestre de la vigencia 2023 se focalizáron  las palancas de cambio Liderazgo y Prácticas de Gestión Humana, La palanca Líderes y Equipos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Desde la palanca Líderes y Equipos Conscientes, se realizó el ciclo de formaciones Comunicación no Violenta (CNV) dirigido a todos los funcionarios de la institución y las familias mediante modalidad virtual. 
Potenciando nuestra Cultura Organizacional, se conmemoró el día nacional del Servidor Público, en esta fecha se resaltó la labor de los servidores públicos del HDPUV.   La participación fue de  291 funcionarios.</t>
  </si>
  <si>
    <t>Ante el comité institucional de control interno se presentó el  Fortalecimiento de la Cultura Organizacional  y el  plan de intervencion propuesto para el primer semestre de la vigencia 2023.  Se informó que desde la palanca Líderes y Equipos Conscientes, se realizó el  ciclo de formaciones y Comunicación no Violenta  dirigido a todos los funcionarios de la institución y las familias mediante modalidad virtual. 
Igualmente se informó al comité que se conmemoró el día nacional del Servidor Público.</t>
  </si>
  <si>
    <t xml:space="preserve">Durante el primer semestre de la vigencia  2023 no se presentaron manifestaciones por presuntas fallas frente al  incumplimiento del Código de Integridad por parte de los funcionarios. La entidad realizó la medición de la gestión institucional a través de la formulación y desarrollo de indicadores orientados al sistema de la gestión ética, propuestos en el Código de Conducta y Buen Gobierno. Se cuenta con el Comite de Convivencia laboral en donde se da cumplimiento a los objetivos de la resolución de creacion, al quorum y al plan de trabajo establecido para la vigencia 2023. 
                                                                     </t>
  </si>
  <si>
    <t xml:space="preserve">Ante el comité de Institucional de control interno se presentaron las manifestacioes del primer semestre de la vigencia 2023 y se verifica que no se  presentaron  manifestaciones por presuntas fallas frente al incumplimiento del Código de Integridad por parte de los funcionarios.     
Se informó al comité que se implementó el Programa de Transformación Cultural donde se integra la socialización del Código de Integridad y se despliegan actividades para el monitoreo del objetivo propuesto.  Se establecíó que el Comité de Convivencia Laboral resolvió oportunamente las solicitudes presentadas por los funcionarios y  que  se reunió de acuerdo a lo establecido en la resolución de creación,  cumpliendo  con la periodicidad.          </t>
  </si>
  <si>
    <t xml:space="preserve">
En la institución se presenta el espacio de concertación y diálogo entre la Gerencia y los sindicados , se realizó seguimiento a los acuerdos sindicales. La entidad continua implementando el Código de Integridad acorde con el esquema definido de 5 valores y sus lineamientos de conducta y se desarrollaron ejercicios internos con talleres para la socialización e interiorización a todos los servidores y contratistas de la entidad.                                                                                </t>
  </si>
  <si>
    <t>El lider de Talento humano presento ante el comité de control interno la Jornada de Inducción y Reinducción institucional 2023 socializó nuevamente el Código de Integridad, Valores y Principios Institucionales.</t>
  </si>
  <si>
    <t xml:space="preserve">Durante el  primer sememstre de 2023  se dio continuidad al Fortaleciiento de cultura organizacional,  mediante la gestión de competencias a través del programa de  Formación Líderes 3d y equipos de Trabajo, se fortaleceran las dimensiones del ser, saber , saber hacer. </t>
  </si>
  <si>
    <t>Se  verificó por Control interno que desde el Talento Humano de la entidad se continúa  promoviendo  la cultura de integridad en los servidores públicos, lo que permite implementar prácticas preventivas para evitar  el interés particular. Se verificó que desde el programa de humanización se han establecido estrategias para el fortalecimiento de la cultura. 
En el primer semestre de la vigencia 2023, se diò continuidad a potenciar la Cultura Organizacional, el dia 27 de junio se conmemoró el día Nacional del Servidor Público, fecha en la cual se resaltó  la labor de los servidores públicos de la institución.</t>
  </si>
  <si>
    <t>Ante el Comité de control interno  se presentó el desarrollo y cumplimiento de los objetivos de la  "Politica de tratamiento y proteccion de datos personales", cuyo objetivo es recolectar, almacenar, administrar y proteger los datos personales que reciba de las personas que asisten al hospital.</t>
  </si>
  <si>
    <t xml:space="preserve">Ante el  Comité de Control Interno se verificó que los contratos tienen una cláusula de acuerdo de confidencialidad el funcionario que ingresa a laborar o el contratista se compromete al acuerdo de confidencialidad de la información. </t>
  </si>
  <si>
    <t>Se verificó por control interno que  se socializó la politica de seguridad de la información y uso de los recursos informáticos a todos los funcionarios del hospital  y el manual de seguirdad de la información y uso de los recursos informáticos a toda la comunidad hospitalaria.  Con el apoyo del área de talento humano se continua diligenciando el formato de confidencialidad cada vez que ingresa un nuevo funcionario. 
se ajustò el PETI al incio de la vigencia  y se establecieron los proyectos a ejecutar en la vigencia 2023.</t>
  </si>
  <si>
    <t xml:space="preserve">Ante el Comité de Control interno se evidenció el "Acuerdo de confidencialidad de servidores públicos hospital Departamental  Psiquiátrico Universitario del Valle", el cual  es firmado al momento del ingreso a laborar con la institución, acon la suscripción del contrato el funcionario se compromete al buen uso, privacidad y seguridad de la información de la institución. </t>
  </si>
  <si>
    <t>Ante el Comite de coordinación de Control Interno en el primer semestre de 2023,  Se establece que los líderes de proceso, realizaron  el  monitoreo permanente a los riesgos  a través de la formulación y cumplimiento a los planes de acción que permiten mejorar controles y manejar los riesgos identificados, de manera que no afecten el cumplimiento de las metas y la no materialización del riesgo.</t>
  </si>
  <si>
    <t xml:space="preserve">1.El proceso de Talento Humano cuenta con riesgos y estos con sus controles, a los cuales se les realizò seguimiento en el primer semestre de 2023. La matriz de riesgos fue ajustada en la identificacion de los riesgos institucionales asi como sus controles,  inherentes a Sicof, financieros, gestiòn del ambiente fisico, asistencialies y tecnovigilancia.                                                                                   </t>
  </si>
  <si>
    <t>Durante el primer semestre de 2023  se realiza el ajuste a los riesgos sicof y Sarlaf y sus controles,  conforme a lo establecido en la circular 005 de la supersalud.  Igualmente designó el oficial de cumplimiento. El proceso de Talento Humano tiene identificado los riesgos y al seguimiento se observa que sus controles son eficaces.</t>
  </si>
  <si>
    <t>El HDPUV  cuenta con el El Manual SIAU que contiene el Reporte de Fallas al Código de Integridad y el Conflicto de Interes.  También se evidenció la publicación  del reporte de manifestaciones a través de la página web del HDPUV.  Igualmente se observó que la entidad puso en marcha en el primer semestre de 2023, la  LINEA ANTICORRUPCION "Por una gestión transparente"  y se encuentra operando.</t>
  </si>
  <si>
    <t>En el primer semestre de 2023 se presento ante el Comité de Coordinacion de control interno  el seguiemiento del Plan Anticorrupcion y atención la ciuadadno. Se evidenció la matríz de seguimiento y se encuentra publicado en pagina web..</t>
  </si>
  <si>
    <t>Se establece que en los comités de Etica y Humanización de realiza el análisis de las manifestaciones o quejas de acuerdo a la competencia de las mismas. Los Derechos de peticón se responden de manera oportuna son publicados en la página de la entidad asi como las manifestaciones y Quejas.</t>
  </si>
  <si>
    <t xml:space="preserve">El Comité de Coordinación de Control interno tiene una periodicidad de manera cuatrimestral en donde la línea estratégica, revisa e imparte las directrices para que se cumpla con el desarrollo el Modelo Integrado de Planeacion y de Gestión. MIPG. El Comité sesiona dando cumplimiento a la Resolución de creación  y se trabaja articuladamente con el comité de gestión y desempeño. </t>
  </si>
  <si>
    <t xml:space="preserve">En desarrollo de la Dimensión de Control interno la entidad tiene identificadas las responsabilidades asignadas a las  líneas de defensa,  en donde esta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</si>
  <si>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En el primer semestre de 2023 se revisaron y se ajustaron  los riesgos SICOF y se asignó el oficial de cumplimiento. Igualmente se realizó el seguimiento a los controles y se ajustaron los riesgos de gestión logistica, financieros, asistenciales y juridicos.</t>
  </si>
  <si>
    <t>En el comité de coordinacion de control interno se presentó la matríz actualizada de riesgos ajustada a la metodología del Departamento Administrativo de la Función Pública (DAFP) versión 5</t>
  </si>
  <si>
    <t>Desde la alta dirección a través del Comité de coordinación de control interno, se imparten las directrices para la gestión del riesgo, en este orden en el primer semestre de 2023  se ajustaron riesgos y controles de algunos procesos conforme a lo establecido en la metodologia del DAFP.</t>
  </si>
  <si>
    <t xml:space="preserve">En el Comité a través de la línea estratégica se revisan los riesgos para impartir directrices y evitar su materialización. </t>
  </si>
  <si>
    <t xml:space="preserve">
Durante el primer semestre de 2023 se presentaron ante el comité de gerencia, comité de gestión y desempeño y en junta directiva los avances al  Plan de Desarrollo  de la presente vigencia fiscal.  De igual forma se han presentado los diferentes informes de producción e indicadores de avance al cumplimiento de las metas del PDI.</t>
  </si>
  <si>
    <t xml:space="preserve">La línea estratégica revisa el cumplimiento a la ejecución del PDI y  revisa los planes de mejoramiento dejados por el ente acreditador y revisa cada uno de los estándares </t>
  </si>
  <si>
    <t>En el Comité de Coordinación de Control interno se presentan los anvances al POA  para su análisis. Se presenta el avance al cumplimiento del Plan de Desarrollo de la vigencia 2023.</t>
  </si>
  <si>
    <t xml:space="preserve">El Hospital para la planeación Estratégica del Talento Humano cuenta con presupuesto anual, tiene documentado y publicado en plataforma documental el plan estratégico de talento humano (PLA-GTH-05); EL Plan Anual de Vacantes (PLA-GTH-03) ;  Plan de Previsión de Recursos Humanos (PLA-GTH-04); y acuerdo aprobado por Junta Directiva de la planta de cargos para la vigencia.
</t>
  </si>
  <si>
    <t>1. En el Comite de coordinacion de control interno se presenta el Plan estratégico de Talento Humano, éste se encuentra documentado y publicado en la página web.
2. Se evidencia el cumplimiento del Plan Estratégico de Talento Humano, de acuerdo al seguimiento de cada uno de los componentes en el primer semestre de 2023, como lo son: Plan Institucional de Capacitación (PIC), Gestión por Competencias, SSST, Plan Anual de Vacantes, plan de Previsión de Recusarsos Humanos, Plan de Bienenstar Social Estímulos e Incentivos.</t>
  </si>
  <si>
    <t xml:space="preserve">
El proceso de Gestión de Talento Humano, cuenta con el procedimiento documentado de Ingreso de Personal (PRO-GTH-01), dispuesto en plataforma documental. El  procedimiento ha tenido actualizaciones  incluyendo el numeral </t>
  </si>
  <si>
    <t xml:space="preserve">
Todos los actos administrativos son validados por la Líder de Programa de Gestión de Talento Humano, La Jefe de Oficina Asesora de Jurídico, para ser firmados por la Gerente. 
Mensualmente el auxiliar administrativo  realiza el reporte de novedades a nómina.</t>
  </si>
  <si>
    <t>Durante el  primer semestre de 2023 se realizó la aplicación de la encuesta de clima organizacional, riesgo psicosocial y actividades planteadas desde el plan de bienestar, diagnóstico que nos permite establecer un plan de trabajo frente aspectos a intervenir.</t>
  </si>
  <si>
    <t xml:space="preserve">La línea estratégica  revisa que se garantice la permanencia y establidad en un empleo de carrera administrativa. </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</si>
  <si>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</si>
  <si>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2023.</t>
  </si>
  <si>
    <t xml:space="preserve">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 </t>
  </si>
  <si>
    <t>La línea estratégica  realizó revision de la plataforma estratégica, e impartio directrices.</t>
  </si>
  <si>
    <t xml:space="preserve">En el Comité de Gerencia se han establecido los lineamientos relacionados con la actualización y revisión de la plataforma estratégica, igualmente revisa los planes de acción relacionados con la gestión. </t>
  </si>
  <si>
    <t>Durante el primer semestre de 2023 se realizó el seguimiento del POA Institucional y su cumplimiento, resultados que fueron analizados y presentados en Comité de Gerencia, en el Comité de Gestión y Desempeño y socializados a la Junta Directiva y grupos de interés.</t>
  </si>
  <si>
    <t xml:space="preserve">En el Comité de Control interno se revisan los indicadores de las metas  del Plan de Desarrollo Institucional. </t>
  </si>
  <si>
    <t>En el primer semestre de 2023, se  han venido realizando los segimientos de los avances en materia de planes de mejoramiento de acreditación y sistema integrado de gestión, preparándonos para la visita del  ente certificador</t>
  </si>
  <si>
    <t>Durante el primer semestre de 2023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</si>
  <si>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La línea estratégica impartió directrices para la actualización y ajuste a la matríz de los riesgos institucionales.  Se realizó seguimiento en el primer semestre de 2023 a los controles de la matríz de riesgos identificados y éste fue presentado ante el Comité de control interno, en donde se evaluó la efectividad de los mismos.</t>
  </si>
  <si>
    <t>El procedimiento y la política gestión del riesgo fue objeto de revisión y ajuste, por cuanto se incluyo la metodología del Departamento Administrativo de la Función Pública (DAFP)  Guia versión 5 actualizando los documentos. Igualmente  para los riesgos asistenciales se modificó la matríz con criterios de evaluación del análisis del modo y efecto de fallas (AMEF), en la cual alineamos los conceptos y clasificación del riesgo asegurando la inclusión de riesgos de tipos técnicos, administrativos, organizacionales, estratégicos, funcionales y de recursos. Se llevó a cabo la audiencia Pública de rendición de cuentas el día 17  de mayo de 2023  Igualmente al  Plan Anticorrupción  se le realizó seguimiento a las actividades definidas en cada uno de los componentes de este plan y fue publicado en la página web de la entidad.</t>
  </si>
  <si>
    <t xml:space="preserve">La línea estratégica  imparte directrices dirigidas a la 2 línea de defensa para evitar la materialización de los riesgos. Por ello la segunda línea de defensa trabajó mancomunadamente con cada uno de los líderes de proceso y con la tercera línea de defensa,  quien asesora de manera permanente  en el desarrollo de la politica, manual y procedimiento de la gestión del riesgo, para  su correcta identificación y desarrollo de sus controles, evitando la materialización del riesgo y que pueda afectar la consecución de las metas establecidas en el plan de desarrollo del HDPUV </t>
  </si>
  <si>
    <t xml:space="preserve">En el comité de coordinación de control interno se analizan los riesgos identificados en la matríz como altos,  se analizan sus controles y la efectividad de los mismos, con el objeto de establecer si están siendo eficaces para asi evitar su materialización. </t>
  </si>
  <si>
    <t xml:space="preserve">La línea estratégica estableció que la matríz de riesgos se debe  revisar y ajustar de manera periodica, por consiguiente se revisaron y ajustaron riesgos y  controles pertenencientes a algunos procesos, conforme al procedimiento gestión del riesgo en el primer semestre de 2023. </t>
  </si>
  <si>
    <t>Los líderes de proceso deben monitorear los riesgos para verificar que sus controles sean eficaces y evitar la materialización. Los ajustes a los controles y a los riesgos pueden realizarlos en cualquier momento de la vigencia 2023. Si se materializa un riesgo debe revisarse sus controles y establecer o nuevos controles o ajustar los controles  existentes..</t>
  </si>
  <si>
    <t xml:space="preserve">La línea estratégica imparte las directrices tendientes a resolver los riesgos que se hayan materializado. En el primer semestre de 2023 se materializó un riesgo pertenciente a los procesos de gestión logistica. El objetivo de la línea estratégica es que los líderes de proceso revisen de manera periodica  la efectividad de los controles de sus riesgos para asi evitar su materialización. </t>
  </si>
  <si>
    <t xml:space="preserve">La línea estratégica solicita los  informes periodicos de la gestión del riesgo a los líderes de proceso,  para revisar que se estén cumpliendo con los controles. En el Comité de Control interno se analizaron que los controles identificados en cada uno de los riesgos fueran  efectivos. Al momento de establecer la materialización del riesgo la línea estratégica impartió las directrices a la primera y segunda línea de defensa para que se tomen las medidas pertinentes. </t>
  </si>
  <si>
    <t>La alta dirección tiene identificado los riesgos de corrupción que son susceptibles de materializarse en los programas y proyectos identificados en cada uno de los procesos. Por ello  la matríz de riesgos es objeto de constantes revisiones y ajustes, en donde están identificados los riesgos de corrupción, riesgos Sicof y riesgos Sarlaft conforme a lo establecido por las circulares de la supersalud y demás normatividad.</t>
  </si>
  <si>
    <t xml:space="preserve">En el primer semestre de 2023 se ajustó la matríz de riesgos, entre ellos los de corrupción pertenecientes a los de SICOF. En el comité de control interno se revisan y evalúan  los riesgos anticorrupción, su plan de accion,  su cumplimiento y la política gestión del riesgo. </t>
  </si>
  <si>
    <t xml:space="preserve">La alta dirección monitorea los riesgos institucionales identificados en la matriz de riesgos, en donde también se encuentran los riesgos de corrupción, Sicof y Sarlaft.  La gestión de los riesgos se realiza de acuerdo a lo establecido en en la politica y el procedimiento de la gestión del riesgo. </t>
  </si>
  <si>
    <t>La entidad cuenta con un manual de funciones actualizado, en donde de acuerdo al perfil y al cargo se asignan las funciones inherentes. En cada uno de los procesos se encuentra el personal idóneo para la ejecución de las funciones y todos deben conocer y gestionar el riesgo  al interior del proceso para que no se vayan a materializar.</t>
  </si>
  <si>
    <t xml:space="preserve">Se observa por control interno que el HDPUV tiene un manual de funciones actualizado y es socializado para cada uno de los colaboradores con el objeto de que cumplan sus funciones a cabalidad. Las funciones estan segregadas en diferentes funcionarios para minimizar las  posibles acciones fraudulentas. </t>
  </si>
  <si>
    <t xml:space="preserve">La entidad a través de los diferentes procesos, han realizado el ajuste a la matríz de riesgos, para el primer semestre de la vigencia 2023. Después del seguimiento se evaluó si los controles son eficaces y por ello procedió a ajustar algunos riesgos de proceso, con el objeto de disminuir la materializacion de los riesgos. </t>
  </si>
  <si>
    <t>Ante la línea estratégica se presentó el seguimiento a los controles realizados en el primer semestre de 2023, en donde se revisó cada uno de los riesgos, estableciendo el indicador de cumplimiento de cada uno de los controles y validadndo su efectividad.</t>
  </si>
  <si>
    <t xml:space="preserve">En el primer semestre de 2023 se realizó  ajuste a los riesgos y se identificó en cada procesos los riesgos y sus controles, se identificaron nuevos riesgos tales como los del SICOF, de acuerdo a metodologia del DAFP versión 5.    </t>
  </si>
  <si>
    <t>La línea estratégica imparte directrices a la primera y segunda línea de defensa,  relacionadas con los riesgos que están ralacionadas con actividades tercerizadas y tienen identificados riesgo inherentes y se les realiza seguimiento.</t>
  </si>
  <si>
    <t xml:space="preserve">La alta dirección toma decisiones tendientes a la mejora continua de los riesgos.  Por ello para el primer semestre de 2023, se ajustó la matríz de riesgos conforme a lo establecido en la política, manual y procedimiento de la gestión del riesgo, en donde se identificacron nuevos riesgos y nuevos controles. </t>
  </si>
  <si>
    <t>En el Comité de coordinación de control interno se toman decisiones referente a los riesgos, tales como su ajuste y la identificación de nuevos riesgos como los de Sicof, Sarlaft y se imparten directrices para los riesgos materializados y sus controles.</t>
  </si>
  <si>
    <t>La línea estratégica imparte directrices en materia de control interno para que desarrollen y aplique cada una de las dimensiones del Modelo integrado de planeacion y de gestion. Durante el primer semestre de la vigencia 2023 se abordaron temas importantes como la  gestion del riesgo y el ajuste a la matriz de riesgos y el desarrollo del SCI</t>
  </si>
  <si>
    <t xml:space="preserve">La alta alta dirección realiza el análisis del impacto que pueda presentar  el control interno en la entidad, por consiguiente está atento para impartir directrices en la gestión del Control interno en cada uno de los procesos. </t>
  </si>
  <si>
    <t xml:space="preserve">La entidad impartió directrices a la Dimensión del Talento humano, para que se asignen las funciones y que estas queden debidamente segregadas en los procesos y en diferenctes funcionarios para reducir el riesgo que afecte la operación y la consecución de los logros establecidos en las metas del PDI. </t>
  </si>
  <si>
    <t xml:space="preserve">La línea Estratégica imparte instrucciones  a las líneas de defensa para que identifiquen en sus procesos la adecuada distribución de funciones en sus procesos.  </t>
  </si>
  <si>
    <t xml:space="preserve">Se observò  que la entidad impartio directrices tendientes a la revisión bibliográfica realizada por el equipo asistencial y se dió continuidad al estudio de estimación de necesidad de personal de enfermería de una unidad; se revisaron las variables del cálculo y se definió estimar otras variables que inciden en tiempos no laborados lo cual establece los días anuales a cubrir, y el número de funcionarios que deben adicionarse al cálculo por el concepto de vacaciones y ausentismo.
</t>
  </si>
  <si>
    <t>En el primer semestre de 2023 se ha trabajado en la lìnea de tiempo establecida para mantener la Acreditaciòn y la Certificaciòn en Sistemas Integrados de Gestiòn. Se ha avanzado en el desarrollo de los planes de mejoramiento de las oportunidades de mejora y se prepara para la visita de certificación.  Igualmente se ha trabajado en  el cierre de las oportunidades,  Esta informaciòn de los avances fue Presentanda  en  el Comitè de Gerencia.</t>
  </si>
  <si>
    <t>En  el compromiso de la línea estratègica por alcanzar los altos estándares de calidad  ha realizado  contínuos seguimientos en diferentes espacios institucionales, tales como en el comitè de control interno, en donde se evidencian los seguimientos en las actas de comitè de gerencia,  actas de  Junta directiva, boletines insttitucionales, actas de comité de gestion y desempeño, Equipo de Direccionamiento y Gerencia.</t>
  </si>
  <si>
    <t>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Se dió inicio en el primer semestre de 2023 al contrato de mantenimiento de equipos de computo, servidores, impresoras, UPS, videobeam, scanner con el proveedor OMEGA SOLUCIONES SAS, donde en el mes de junio se termina de realizar el primer mantenimiento del año y se programa para el mes de noviembre inciar el segundo y ùltimo mantenimiento contratado.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tambien estar a la vanguardia de las actualizaciones emitidas por el ministerio de salud.</t>
  </si>
  <si>
    <t xml:space="preserve">El HDPUV, trabajó en el primer sermestre de 2023, desarrollando  los objetivos establecidos en el modelo integrado de planeación y de gestión, agilizando, simplificando y flexibilizando la operación de la entidad para la generación de bienes y servicios que resuelvan las necesidades de los ciudadanos. Por ello  se revisaron los tràmites propuestos por la Función Pública, se identificaron dos tràmites que no aplican, la entidad cuenta con cinco tràmites aprobados y publicados en la plataforma SUIT.  Se realizò la audiencia pùblica de rendiciòn de cuentas en el mes de mayo de 2023.  Se vienen realizando las reuniones del comitè de gestiòn  y desempeño de manera periòdica, abordando los temas definidos en la polìtica. </t>
  </si>
  <si>
    <t xml:space="preserve">La entidad acoge lo que establecido por  la tercera línea de defensa relacionado con las recomendaciones que visualice al realizar los seguimientos de los riesgos y los controles que se hayan implementado por el proveedor de servicios. </t>
  </si>
  <si>
    <t xml:space="preserve">Ante la línea estratégica de defensa se socializan los seguimientos que establece la tercera línea para asegurar que los controles identificados en cada uno de los riesgos, sean eficaces y eviten su materialización. </t>
  </si>
  <si>
    <t xml:space="preserve">Con la directriz de la alta gerencia se ajustò la matrìz de riesgos en el primer semestre de 2023, en donde se identificaron nuevos riesgos y nuevos controles de diferentes procesos.   Se viene trabajando en el desarrollo contínuo del Sistema de control interno, aplicando lo establecido por el MIPG en todas las dimensiones, establecido en la politica y en el procedimiento de la gestión del riesgo. </t>
  </si>
  <si>
    <t>La línea estratégica  estableciò que  la matriz de riesgos actualizada se socializara con los líderes de procesos,  para que todos conozcan los riesgos con  sus controles y trabajen de manera articulada y regular las acciones establecidas para cada uno de ellos y asi evitar su materializaciòn. Esta socializaciòn se realizò en el Comité de Control interno. comitè de gerencia y en el comité de Gestiòn y Desempeño.</t>
  </si>
  <si>
    <t xml:space="preserve">La entidad en el primer semestre de 2023, actualizò el mapa de riesgos, identificò nuevos riesgos y nuevos controles, y se puso en marcha la aplicacion de los nuevos riesgos Sicof y Sarlaft de acuerdo a la  polìtica, el Manual y el Procedimiento gestiòn del riesgo para estos riesgos, socializandolo a toda la comunidad hospitalaria. </t>
  </si>
  <si>
    <t>la lìnea estratégica impartiò directrices en la gestiòn del riesgo del hospital, por ello se actualizaron los mapas de riesgos institucionales y se incluyeron nuevos riesgos de acuerdo a las circulares de la supersalud la 04-5 y la 05-5 referente a los riesgos SICOF y SARLAFT, sistemas y subsistemas de riesgos.y se nombró el oficial de cumplimiento.</t>
  </si>
  <si>
    <t xml:space="preserve">La  entidad imparte directrices a los lìderes de proceso para que monitoreen de manera regular los controles de los riesgos de sus procesos, con el objeto de corregir a tiempo desviaciones del control y evitar que se pueda materializar el riesgo.  En el primer semestre de  2023  se realizó seguimiento a  la matrìz de riegos, se identificaron nuevos riesgos y controles y se le realizó seguimiento a los riesgos Sicof y Sarlaft </t>
  </si>
  <si>
    <t xml:space="preserve">En el Comité  se verifica que el Software tiene un módulo de reportes que permite a través de consultas a la base de datos generar informaciòn, para que el usuario final pueda organizarlos y analizarlos de acuerdo a su necesidad. </t>
  </si>
  <si>
    <t xml:space="preserve">En el Comité de Control interno se socializó la  matríz que se actualiza periodicamente,  en donde se relaciona el invertario de informaciòn (aerea, serie, subserie, descripción, idioma, medio de conservaciòn y/o transporte, formato publicada o disponible).  </t>
  </si>
  <si>
    <t xml:space="preserve">La entidad cuenta con un Software de información que permite  captar y procesar información clave para el área administrativa, financiera y asistencial, también se cuenta con el servicio de información y atención al usuario SIAU, que permite captar y procesar información, relacionada con peticiones, quejas, reclamos y solicitudes por parte de los usuarios. </t>
  </si>
  <si>
    <t xml:space="preserve">El comité de control interno verifica que se cuenta con un software de información.   Actualmente se  cuenta con el  software de  hosvital y  verifica que éste permite captar y procesar información en el área administrativa, financiera y asistencial. </t>
  </si>
  <si>
    <t xml:space="preserve">Ante el Comité de Coordinacion de Control interno se verifica que el área de información y comunicación actualizó en el primer semestre de 2023  el PETI, en donde se establecen los proyectos a ejecutar en la vigencia 2023, para </t>
  </si>
  <si>
    <t>Ante el comité de control interno se presenta que se llevo a cabo la induccion y reinduccion donde la líder de ISC presentó el proceso de Gestión de la información y se socializó la política y manual de seguridad de la información y uso de los recursos informáticos,  con el fin de culturizar a todo el personal con la importancia del manejo de la información</t>
  </si>
  <si>
    <t>En el primer semestre de 2023 se actualizó el plan de comunicaciones instirucional, que plantea todas las estrategias de comunicación interna y externa del HDPUV. Igualmente se cuenta con diferentes canales de comunicación, tales como: Internos ( carteleras. pantallas institucionales, correo electrónico, grupos de whatpsapp, boletines internos y la intranet) Externos (  página web, redes sociales, facebook, Instagram, twiter, YouTube y revista institucional digital).</t>
  </si>
  <si>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2023.</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</si>
  <si>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lo que representa mayor nivel de posicionamiento frente a la información de interés relacionada con temas de salud mental y promoción de la salud.</t>
  </si>
  <si>
    <t xml:space="preserve">Se revisa que  la matríz de activos de la información, permita tener claro la información que se genera en la entidad y las áreas responsables de su tratamiento y disponibilidad </t>
  </si>
  <si>
    <t xml:space="preserve">Se diseñaron estratégias de comunicación interna, proyectadas desde la matríz de comunicaciones, las cuales se realizaron de manera presencial a través de campañas institucionales internas y la participación en eventos interinstitucionales de salud mental; y virtual  a través del uso de las redes sociales y la página web, cumpliendo con el programa en el primer semestre de 2023. </t>
  </si>
  <si>
    <t xml:space="preserve">La línea estratégica  imparte  directrices frente a la comunicación informativa y organizacional, verificando que se cumplan los objetivos establecidos en la política y el procedimiento para facilitar la comunicación interna.  </t>
  </si>
  <si>
    <t xml:space="preserve">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La entidad cuenta con  un Sitio web  www.psiquiatricocali.gov.co, en donde establece que  debe ser un compendio virtual de los aspectos institucionales, administrativos, sociales, comerciales, jurídicos y normativos.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</si>
  <si>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</si>
  <si>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En el comité de coordinación de control interno se revisó la evaluación en el primer semestre de la vigencia 2023  del grado de efectividad de las comunicacines institucionales.</t>
  </si>
  <si>
    <t xml:space="preserve">La entidad  realizará la revisión de la plataforma estratégica, en el segundo semestre de la vigencia 2023 con el objetivo de fortalecer los objetivos estratégicos de la intitución. Dicha actualización se presentara en junta directiva durante el segundo semestre del año 2023. </t>
  </si>
  <si>
    <t xml:space="preserve">La línea estratégica realizará en la vigencia fiscal  revision de la plataforma estratégica, y ésta fue programada para el segundo semestre de 2023. Esta revisión se realiza igualmente dentro del mantenimiento de la certificación del sistema intergrado de gestión (Calidad, ambiental y SST )   En  esta actividad  se redefine la pertinencia de actualizar o no la plataforma estratégica, partes interesadas, grupos de interés, DOFA y análisis del contexto interno y externo,   </t>
  </si>
  <si>
    <t xml:space="preserve">El hospital cuenta con una oficina para la atención de los usuarios, el cual permite identificar y evaluar la percepción de los usuarios, adicionalmente cuenta con mecanismos como buzones para que depositen las peticiones quejas y reclamos y de forma mensual el  lider de intervencion social comunitaria con el liderazgo  de la alta  gerencia realizan la apertura de los buzones y definen los planes de acción derivados de las manifestaciones. durante el primer semestre de 2023,  se diò cumplimniento a las metas establecidas en cada uno de los indicadores, destacamos la satisfacciòn global que se mantiene en 99% sobre una metra del 95% y la recomendacion en el 98% donde la meta es 90%, manteniendo controlados los indicadores.  </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</si>
  <si>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2023 se continua dando respuesta a las manifestaciones en los tiempos establecidos ,evidenciandose un  100%  de la meta  manteniendose un indicador controlado</t>
  </si>
  <si>
    <t xml:space="preserve">La línea estratégica imparte directrices a lo establecido en los comités de: Gerencia, de Mejoramiento,  a los informes de Gestión,  al seguimiento de los planes operativos anuales y al PDI y establece las directrices a seguir. </t>
  </si>
  <si>
    <t xml:space="preserve">La entidad cuenta con una matriz de riesgos ajustada a la Guia del DAFP versión 5, con la Política, con el Procedimiento y  con el Manual de la gestión de riesgos, instrumentos que fueron actualizados y que se vienen aplicando en la gestión de los riesgos por procesos. </t>
  </si>
  <si>
    <t>Ante el Comité de Control Interno se presentó  el ajuste a la matriz de riesgos por procesos y el seguimiento a los controles rralizado por control interno.  Es de resaltar que este ajuste se realizó  conforme a lo establecido en la Guía del DAFP. Con estos instrumentos el Comité impartíó directrices tendientes a la gestión del riesgo en la entidad para el primer semestre de 2023. Igualmente fue presentado ante el comité la identificación de nuevos riesgos Sicof con sus correspondientes controles</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</si>
  <si>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linea estratégica y la primera  Línea de defensa y se imparatan las directrices pertinentes. </t>
  </si>
  <si>
    <t xml:space="preserve">La entidad a través de la segunda línea de defensa y con el área de calidad, consolidan  los planes de mejoramiento, producto de las auditorías internas y externas, en donde la alta dirección y los procesos se comprometen a presentar los planes de mejoramiento.  Estas auditorías y hallazgos le permiten a la entidad revisar las operaciones en cada uno de los procesos lo que coadyuva a la mejora conínua. </t>
  </si>
  <si>
    <t>El Comité de coordinacion de control interno, acoge los lineamientos de estas evaluaciones, permitiéndole a la entidad mejorar en aspectos claves para el cumplimiento de los objetivos trazados en el plan estratégico</t>
  </si>
  <si>
    <t xml:space="preserve">La línea estratégica evalúa el logro de los objetivos y el impacto que se obtuvo frente al Sistema de control interno, desarrollando planes de acción para la mejora continúa.  </t>
  </si>
  <si>
    <t>La entidad cuenta con las politicas establecidas por el MIPG y las demas establecidas por norma. Estas politicas tienen su seguimiento en cada uno de los procesos para verificar el desarrollo y cumplimiento de sus objetivos y esta información es llevada al comité de coordinación de control interno para su análisis y directrices a seguir.</t>
  </si>
  <si>
    <t>La línea estratégica verifica que estos planes se estén cumpliendo y realiza el seguimiento en el comité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</si>
  <si>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 xml:space="preserve">La línea estratégica evalúa la efectividad de las acciones establecidas en los planes de mejoramiento verificando que los indicadores de cumplimiento se estén llevando a cabo conforme al cronograma establecido. </t>
  </si>
  <si>
    <t>La alta dirección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</si>
  <si>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t xml:space="preserve">La línea estratégica es la llamada a socializar todas las deficiencias que en materia de control interno se presenten en  los procesos, y reporta  a los líderes de proceso las deficiencias para que tomen las acciones pertinentes. </t>
  </si>
  <si>
    <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</si>
  <si>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t xml:space="preserve">En el primer semestre de 2023, y en el comité de gerencia se revisiaron los planes operativos con el objeto de establecer el cumplimiento de  las metas establecidas en el plan de desarrollo institucional. Para el segundo semestre se tiene programada la revisión de la plataforma estratégica  con el propósito de adecuar la estructura del Plan de Desarrollo del hospital  y verificar si se tuvieron en  cuenta las oportunidades de mejora que dejó el ente acreditador en la visita de seguimiento.
</t>
  </si>
  <si>
    <t xml:space="preserve">La línea estratégica en coordinación con la primera y segunda línea de defensa,  hicieron seguimiento a los POA y verificaron que se cumplieran con los planes de mejoramiento, para estabelcer en segundo semestre de 2023 el ajuste a la plataforma estratégica. </t>
  </si>
  <si>
    <t>Durante el primer semestre de la vigencia 2023,  no se  adelantó la revisión de la plataforma estrategica y se establecio que se realizará en el segundo semestre de 2023.</t>
  </si>
  <si>
    <r>
      <rPr>
        <b/>
        <u/>
        <sz val="11"/>
        <color theme="1"/>
        <rFont val="Arial Narrow"/>
        <family val="2"/>
      </rPr>
      <t xml:space="preserve">Lineamiento 7: 
</t>
    </r>
    <r>
      <rPr>
        <b/>
        <sz val="11"/>
        <color theme="1"/>
        <rFont val="Arial Narrow"/>
        <family val="2"/>
      </rPr>
      <t xml:space="preserve">Identificación y análisis de riesgos (Analiza factores internos y externos; Implica a los niveles apropiados de la dirección; Determina cómo responder a los riesgos; Determina la importancia de los riesgos). 
</t>
    </r>
  </si>
  <si>
    <r>
      <t xml:space="preserve">Explicación de cómo la Entidad </t>
    </r>
    <r>
      <rPr>
        <b/>
        <u/>
        <sz val="11"/>
        <color theme="1"/>
        <rFont val="Arial Narrow"/>
        <family val="2"/>
      </rPr>
      <t xml:space="preserve">evidencia </t>
    </r>
    <r>
      <rPr>
        <b/>
        <sz val="11"/>
        <color theme="1"/>
        <rFont val="Arial Narrow"/>
        <family val="2"/>
      </rPr>
      <t xml:space="preserve">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</si>
  <si>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</si>
  <si>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r>
      <rPr>
        <b/>
        <u/>
        <sz val="11"/>
        <color theme="1"/>
        <rFont val="Arial Narrow"/>
        <family val="2"/>
      </rPr>
      <t xml:space="preserve">Lineamiento 8: 
</t>
    </r>
    <r>
      <rPr>
        <b/>
        <sz val="11"/>
        <color theme="1"/>
        <rFont val="Arial Narrow"/>
        <family val="2"/>
      </rPr>
      <t xml:space="preserve">Evaluación del riesgo de fraude o corrupción. 
Cumplimiento artículo 73 de la Ley 1474 de 2011, relacionado con la prevención de los riesgos de corrupción.
</t>
    </r>
  </si>
  <si>
    <r>
      <rPr>
        <b/>
        <u/>
        <sz val="11"/>
        <color theme="1"/>
        <rFont val="Arial Narrow"/>
        <family val="2"/>
      </rPr>
      <t xml:space="preserve">
Lineamiento 9:</t>
    </r>
    <r>
      <rPr>
        <b/>
        <sz val="11"/>
        <color theme="1"/>
        <rFont val="Arial Narrow"/>
        <family val="2"/>
      </rPr>
      <t xml:space="preserve"> </t>
    </r>
    <r>
      <rPr>
        <sz val="11"/>
        <color theme="1"/>
        <rFont val="Arial Narrow"/>
        <family val="2"/>
      </rPr>
      <t xml:space="preserve">Identificación y análisis de cambios significativos </t>
    </r>
  </si>
  <si>
    <r>
      <t xml:space="preserve">Funcionando
</t>
    </r>
    <r>
      <rPr>
        <i/>
        <sz val="11"/>
        <color theme="1"/>
        <rFont val="Arial Narrow"/>
        <family val="2"/>
      </rPr>
      <t>(1/2/3)</t>
    </r>
  </si>
  <si>
    <r>
      <t xml:space="preserve">Presente
</t>
    </r>
    <r>
      <rPr>
        <b/>
        <i/>
        <sz val="11"/>
        <color theme="1"/>
        <rFont val="Arial Narrow"/>
        <family val="2"/>
      </rPr>
      <t>(1/2/3)</t>
    </r>
  </si>
  <si>
    <r>
      <t>Funcionando</t>
    </r>
    <r>
      <rPr>
        <b/>
        <i/>
        <sz val="11"/>
        <color theme="1"/>
        <rFont val="Arial Narrow"/>
        <family val="2"/>
      </rPr>
      <t xml:space="preserve">
(1/2/3)</t>
    </r>
  </si>
  <si>
    <r>
      <rPr>
        <u/>
        <sz val="11"/>
        <color theme="1"/>
        <rFont val="Arial Narrow"/>
        <family val="2"/>
      </rPr>
      <t xml:space="preserve">Lineamiento 11: 
</t>
    </r>
    <r>
      <rPr>
        <sz val="11"/>
        <color theme="1"/>
        <rFont val="Arial Narrow"/>
        <family val="2"/>
      </rPr>
      <t>Seleccionar y Desarrolla controles generales sobre TI para apoyar la consecución de los objetivos .</t>
    </r>
  </si>
  <si>
    <r>
      <t>Explicación de cómo la Entidad</t>
    </r>
    <r>
      <rPr>
        <u/>
        <sz val="11"/>
        <color theme="1"/>
        <rFont val="Arial Narrow"/>
        <family val="2"/>
      </rPr>
      <t xml:space="preserve"> evidencia </t>
    </r>
    <r>
      <rPr>
        <sz val="11"/>
        <color theme="1"/>
        <rFont val="Arial Narrow"/>
        <family val="2"/>
      </rPr>
      <t>que está dando respuesta al requerimiento
Referencia a Procesos, Manuales/Políticas de Operación/Procedimientos/Instructivos u otros desarrollos que den cuente de su aplicación</t>
    </r>
  </si>
  <si>
    <r>
      <t>Funcionando</t>
    </r>
    <r>
      <rPr>
        <i/>
        <sz val="11"/>
        <color theme="1"/>
        <rFont val="Arial Narrow"/>
        <family val="2"/>
      </rPr>
      <t xml:space="preserve">
(1/2/3)</t>
    </r>
  </si>
  <si>
    <t xml:space="preserve">La entidad cuenta con un formato: " registro de activos de informaciòn" donde se registra los activos de informaciòn, el esquema de publicación y el índice de informaciòn, clasificada y reservada, dando cumplimiento  al Decreto 103 de 2015. </t>
  </si>
  <si>
    <r>
      <t xml:space="preserve">
Lineamiento 14: 
</t>
    </r>
    <r>
      <rPr>
        <sz val="11"/>
        <color theme="1"/>
        <rFont val="Arial Narrow"/>
        <family val="2"/>
      </rPr>
      <t>Comunicación Interna (Se comunica con el Comité Institucional de Coordinación de Control Interno o su equivalente; Facilita líneas de comunicación en todos los niveles; Selecciona el método de comunicación pertinente).</t>
    </r>
  </si>
  <si>
    <r>
      <t xml:space="preserve">
Lineamiento 15: 
</t>
    </r>
    <r>
      <rPr>
        <sz val="11"/>
        <color theme="1"/>
        <rFont val="Arial Narrow"/>
        <family val="2"/>
      </rPr>
      <t>Comunicación con el exterior (Se comunica con los grupos de valor y con terceros externos interesados; Facilita líneas de comunicación).</t>
    </r>
  </si>
  <si>
    <t xml:space="preserve">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se realizan actualmente en la plataforma de google forms y se envía a los correos electrónicos y grupos de whatsapp de todo el personal, cuyo objetivo es conseguir información de carácter cualitativo y la opinión de los colaboradores en la implementación y gestión. </t>
  </si>
  <si>
    <r>
      <t>La entidad tiene implementado canales de comunicación para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t>
    </r>
    <r>
      <rPr>
        <b/>
        <sz val="11"/>
        <color theme="1"/>
        <rFont val="Arial Narrow"/>
        <family val="2"/>
      </rPr>
      <t xml:space="preserve"> </t>
    </r>
  </si>
  <si>
    <r>
      <rPr>
        <b/>
        <u/>
        <sz val="11"/>
        <color theme="1"/>
        <rFont val="Arial Narrow"/>
        <family val="2"/>
      </rPr>
      <t xml:space="preserve">Lineamiento 12: 
</t>
    </r>
    <r>
      <rPr>
        <b/>
        <sz val="11"/>
        <color theme="1"/>
        <rFont val="Arial Narrow"/>
        <family val="2"/>
      </rPr>
      <t>Despliegue de políticas y procedimientos (Establece responsabilidades sobre la ejecución de las políticas y procedimientos; Adopta medidas correctivas; Revisa las políticas y procedimientos).</t>
    </r>
  </si>
  <si>
    <r>
      <t>Explicación de cómo la Entidad</t>
    </r>
    <r>
      <rPr>
        <b/>
        <u/>
        <sz val="11"/>
        <color theme="1"/>
        <rFont val="Arial Narrow"/>
        <family val="2"/>
      </rPr>
      <t xml:space="preserve"> evidencia </t>
    </r>
    <r>
      <rPr>
        <b/>
        <sz val="11"/>
        <color theme="1"/>
        <rFont val="Arial Narrow"/>
        <family val="2"/>
      </rPr>
      <t>que está dando respuesta al requerimiento
Referencia a Procesos, Manuales/Políticas de Operación/Procedimientos/Instructivos u otros desarrollos que den cuente de su aplicación</t>
    </r>
  </si>
  <si>
    <t>Observaciones de la evaluacion independiente (tener encuenta papel de  líneas de defensa de Julio  a  Diciembre  de 2023</t>
  </si>
  <si>
    <r>
      <t xml:space="preserve">Explicación de cómo la Entidad </t>
    </r>
    <r>
      <rPr>
        <b/>
        <u/>
        <sz val="16"/>
        <color theme="1"/>
        <rFont val="Arial Narrow"/>
        <family val="2"/>
      </rPr>
      <t>evidencia</t>
    </r>
    <r>
      <rPr>
        <b/>
        <sz val="16"/>
        <color theme="1"/>
        <rFont val="Arial Narrow"/>
        <family val="2"/>
      </rPr>
      <t xml:space="preserve"> que está dando respuesta al requerimiento
Referencia a Procesos, Manuales/Políticas de Operación/Procedimientos/Instructivos u otros desarrollos que den cuente de su aplicación</t>
    </r>
  </si>
  <si>
    <r>
      <rPr>
        <b/>
        <u/>
        <sz val="16"/>
        <color theme="1"/>
        <rFont val="Arial Narrow"/>
        <family val="2"/>
      </rPr>
      <t>Lineamiento 1:</t>
    </r>
    <r>
      <rPr>
        <b/>
        <sz val="16"/>
        <color theme="1"/>
        <rFont val="Arial Narrow"/>
        <family val="2"/>
      </rPr>
      <t xml:space="preserve"> 
La entidad demuestra el compromiso con la integridad (valores) y principios del servicio público</t>
    </r>
  </si>
  <si>
    <t>En el 2022 Se dió inicio al proceso de Fortalecimiento de la Cultura Organizacional (FCO), focalizándonos en las palancas de cambio Liderazgo y Prácticas de Gestión Humana, La palanca Líderes y Equipos busca implementar un modelo de actuación para las personas en posiciones de mando y para los equipos de trabajo, que propenda por los resultados, el cuidado de las relaciones y del ser.
El plan de intervencion propuesto para el I semestre de la vigencia 2023, se orientó a realizar la fase de planeación del programa de Valores Vividos, definición de valores institucionales y conductas asociadas, piezas de expectativa para su lanzamiento, que incentivan a los funcionarios a compartir y aplicar los valores Institucionales, en su diario actuar. 
Desde la palanca Líderes y Equipos Conscientes, se realizarón ciclo de formaciones Comunicación no Violenta (CNV) dirigido a todos los funcionarios de la institución y las familias mediante modalidad virtual. 
Potenciando nuestra Cultura Organizacional, se conmemoró el día nacional del Servidor Público, en esta fecha resignificamos la labor de los servidores públicos de la institución, mediante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fortalecieron los valores institucionales.  Se contó con la participación de 291 colaboradores.</t>
  </si>
  <si>
    <t>El Plan Institucional de Capacitación-PIC  durante la vigencia logró impactar a los funcionarios, independiente de su tipo de vinculación con un contenido temático, estructurado para fortalecer las competencias del ser, saber y saber hacer, involucradas en nuestra dinámica institucional desde el Modelo de Atención, y dando cumplimiento a la normatividad vigente del sector. Se logró una cobertura del PIC del 97 % 359 colaboradores, consolidando funcionarios de planta , personal que presta servicios en misión, personal de apoyo a la gestión. De la misma manera se establece el alcance de la  inducción institucional tiene una cobertura del 100% de la población independiente de su tipo de vinculación.</t>
  </si>
  <si>
    <t>El plan de intervencion propuesto en la vigencia 2023, se orientó a realizar la  planeación del programa de Valores Vividos, definición de valores institucionales y conductas asociadas, piezas de expectativa para su lanzamiento, que incentivaron a los funcionarios a compartir y aplicar los valores Institucionales, en su diario actuar. 
Desde la palanca Líderes y Equipos Conscientes, se realizarón ciclos de formaciones Comunicación no Violenta (CNV) dirigido a todos los funcionarios de la institución y las familias mediante modalidad virtual. 
Potenciando nuestra Cultura Organizacional, se conmemoró el día nacional del Servidor Público, en esta fecha resignificamos la labor de los servidores públicos de la institución, mediante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fortalecieron los valores institucionales.  Se contó con la participación de 291 colaboradores. 
Con el Plan Institucional de Capacitación PIC (Cumplimiento) : Con corte al 30 diciembre 2023 se logró el 95% de cumplimiento del PIC, alcanzando la meta establecida. Lo cual corresponde a la ejecución de 133 formaciones realizadas de 140 programadas. Quedando pendientes 7 acciones de formación que se reprogramaran durante la próxima vigencia. 
2- Plan Institucional de Capacitación PIC (Cobertura): Durante al vigencia 2023, se logró una cobertura del PIC del 97 % (359 colaboradores), superando la meta establecida en el 90%. Con una participación de  242 funcionarios de planta, 74 personal en misión, y 43 otros consolidando de 356  capacitados durante el referido período.
3-Plan de Bienestar, Estímulos e Incentivos: Durante la vigencia 2023 el referido plan presenta un cumplimiento del 100%, corresponde a la ejecucion de treinta y siete (37) actividades  programadas en la anualidad.</t>
  </si>
  <si>
    <t>Desde el SIAU el reporte del indicador de vulneración de derechos, al cierre de la vigencia  no se presentaron  manifestaciones  de vulneracion de derechos, se presento un indicador controlado, sin embargo  el indicador no supera el 20% de la meta establecida, ya que el porcentaje fue 0% por no presentarse ninguna manifestacion de vulneracion de derechos. Se menciona que el promedio general de la vigencia 2023 es del 3% manteniendo el indicador controlado ya que la meta es del 20%.</t>
  </si>
  <si>
    <t>En el segundo semestre del 2023 se llevo a cabo la Feria de la Excelencia donde se participo con el stand de Gerencia de la Informaciòn y se socializò la politica y el manual de seguridad de la informaciòn y el uso de los recursos informàticos. Con el apoyo de Talento Humano se sigue recepcionando el diligenciamiento de los acuerdos de confidencialidad para los funcionarios de nòmina y de contrato.
Se terminò la ejecuciòn del PETI con un cumplimiento del 93%, de los 15 proyectos plasmados se ejecutaron 14 proyectos</t>
  </si>
  <si>
    <t>Se dio  continuidad al fortalecimiento y  seguimiento a los riesgos asociados al proceso de Gestión de Talento Humano y  se evidenció que al cierre de la vigencia 2023 no se materializó ningún riesgo.</t>
  </si>
  <si>
    <t>Durante el segundo semestre de la vigencia 2023 se evidenció el cumplimiento de la programaciòn de los comitès de ètica hospitalaria y humanizaciòn de la atenciòn, respecto al anàlisis del comportamiento de las manifestaciones reportado por el SIAU, relacionadas con la vulneraciòn de los derechos de los pacientes se presentaron y analizaron en el comitè de ètica hospitalaria conforme a los dispuesto en la normatividad vigente. Se observó que  la respuesta fue oportuna  a los derechos de peticiòn medido con el inidcador de respuesta a manifestaciones. Se evidenciò en la pàgina web el reporte a manifestaciones y se evidenciò de igual forma el funcionamiento de la LINEA ANTICORRUPCIÒN "por una gestiòn transparente"</t>
  </si>
  <si>
    <t>De acuerdo a lo establecido en la resoluciòn de creaciòn del Comite Institucional de coordinaciòn de control interno, èste sesionò en 4 oportunidades en la vigencia 2023, poniendo en conocimiento a los integrantes del comitè los avaces y logros del desarrollo del plan de acciòn aprobado al incio de la vigencia 2023. Varias de las acciones fueron trazables con el Comité de Gestiòn y Desempeño. Es de resaltar que en la vigencia se socializò en la Feria de la Excelencia a toda la comunidad hospitalaria los Estatutos del Auditor interno y El Còdigo de Etica del auditor interno instrumentos que se encuentran publicados en la pàgina web de la entidad.
El Comité de Coordinación de Control Interno impartió  directrices en materia del desarrollo del Modelo Integrado de Planeaciòn y de Gestiòn verificacndo que se cumpla con la ejecución de todas las dimensiones en cada uno de los procesos del hospital y se trabajó articuladamente con el Comité de Gestión y Desempeño.</t>
  </si>
  <si>
    <t xml:space="preserve">
Al desarrollar la dimensión de Control interno en todos sus componentes, la entidad ha identificado sus responsabilidades y trabajo en el desarrollo de las mismas, dando cumplimiento a las dimensiones del Modelo Integrado de Planeación y de Gestión, asegurando el desarollo de las politicas y gestión de cada una de las dimensiones.  Igualmente Control Interno socializó sus componentes en la feria de la excelencia en el segundo semestre de 2023, en donde se hizo énfasis en  el autocontrol, autoevaluacion y autoregulación para cumplir con el MIPG.</t>
  </si>
  <si>
    <t>En desarrollo de las líneas de defensa del MIPG, éstas se  articularon para la toma de decisiones,  permitiendo que la entidad conserve la Certificación en los Sistemas de Gestión de Calidad bajo la NTC ISO 9001:2015, Sistema de Gestión Ambiental bajo la NTC ISO 14001:2015 y el Sistema de Gestión de la Seguridad y Salud en el Trabajo bajo la NTC ISO 45001:2018, colocando a la entidad como Institución acreditada en salud. Igualmente  la linea estratégica impartió las directrices precisas para el logro de los objetivos y metas del Plan de Desarrollo Institucional  en donde se logró un cumplimiento del 96.1%, que terminó el 31 de diciembre de 2023.</t>
  </si>
  <si>
    <t>Durante el segundo semestre del año 2023 se realizaron los seguimientos a los riesgos institucionales, debidamente socializados en el comité de control interno y gestion y desempeño. De igual forma estos resultados se socializaron al comité de gerencia y junta directiva respectivamente, involucrando los reiesgos SICOF y SARLAF</t>
  </si>
  <si>
    <t>Al finalizar la vigencia 2023, la alta dirección impartió directrices precisas en desarrollo de la politica de administración del riesgo en la entidad, en donde se revisó la totalidad de los riesgos identificados en la matriz, ajustando e identificando nuevos controles, se realizó por parte de control interno seguimiento al cumplimiento de los controles de cada uno de los riesgos identificados en cada uno de los procesos.</t>
  </si>
  <si>
    <t>Durante la vigencia 2023 se realizaron los seguimiento respectivos al POA Institucional, arrojando un cumplimiento del 97% en los procesos, quedando en evidencia el compromiso institucional por cumplir de manera efectiva las metas y compromisos adquiridos en el Plan de Desarrollo. Los resultados fueron socializados en los diferentes escenarios como comité directivo, grupos de interés y junta directiva.</t>
  </si>
  <si>
    <t>Los componentes de la Planeación Estratégica de Talento Humano, presentarón cierre de la anualidad 2023, con los siguientes indicadores:
1- Plan Institucional de Capacitación PIC (Cumplimiento) : Con corte al 30 diciembre 2023 se logró el 95% de cumplimiento del PIC, alcanzando la meta establecida, lo cual corresponde a la ejecución de 133 formaciones realizadas de 140 programadas,  quedando pendientes 7 acciones de formación que se reprogramaran durante la próxima vigencia. 
2- Plan Institucional de Capacitación PIC (Cobertura): Durante al vigencia 2023, se logró una cobertura del PIC del 97 % (359 colaboradores), superando la meta establecida en el 90%, con una participación de  242 funcionarios de planta, 74 personal en misión, y 43 otros consolidando de 356  capacitados durante el referido período.
3- Plan de Bienestar, Estímulos e Incentivos: Durante la vigencia 2023 el referido plan presentó un cumplimiento del 100%, corresponde a la ejecucion de treinta y siete (37) actividades  programadas en la anualidad.
4- Gestión de Competencias: La EDL anual presentó un cumplimiento del 100% se realizó a 140 funcionarios pertenecientes al sistema general de carrera administrativa, 95% de los funcionarios alcanzaron nivel sobresaliente (porcentaje &gt; o igual al 90%) y el 5% satisfactorio (porcentaje &gt; 65% y menor al 90%).
5- Plan Anual de Vacantes: A la fecha se han reportado a la OPEC 21 empleos que corresponden a 104 vacantes, distribuidas así; 42 vacantes del nivel profesional, 4 vacantes del nivel técnico y 58 vacantes del nivel asistencial.</t>
  </si>
  <si>
    <t>Durante el IV trimestre de la vigencia 2023, el indice de rotación de personal está por debajo de la meta en -2. Se presentaron cinco (5) retiros y no se presentaron provisión de empleos, por lo cual la sumatoria de funcionarios al incio y final del período se disminuyó a 242, siendo la mas baja en el seguimiento trimestral.</t>
  </si>
  <si>
    <t>El proceso de GTH cuenta con procesos, procedimientos, politicas documentadas, publicadas en plataforma institucional debidamente socializadas, se cuenta con Manual Específico de Funciones, donde se establecen requisitos de educación, experiencia, responsabilidad frente al rol de los empleos pertenecientes a la planta de cargos de la institución.</t>
  </si>
  <si>
    <t>Durante el segundo semestre de la vigencia, se implementaron estrategias para conocer los motivos del retiro y aplicar algunas prácticas para mejorar la rotación de personal.
-Se establecio la principal causa del retiro (voluntario por busqueda de nuevas  oportunidades).
- La segunda causa por pension, cambio generacional que vive la institución. Ocho (8) funcionarios.
Con la implementación de la entrevista de retiro y retroalimentación por parte de los empleados se pretende establecer:
1. La percepción del funcionario que se retira frente a factores positivos o negativos de la institución.
2.Evaluación de su permanencia en la Institución en cuanto a: Relación con el jefe inmediato (Comunicación, supervisión), Capacitación, desarrollo y bienestar,relación con los Compañeros, El cargo (claridad en las funciones y objetivos del cargo, posibilidad de aporte en él), Nivel salarial, Organización del trabajo, sugerencias importantes desea hacer, Volvería a trabajar en la Institución?¿Por qué?, Motivo del retiro.</t>
  </si>
  <si>
    <t xml:space="preserve">El Plan Institucional de Capacitación-PIC de la vigencia 2023 se proyectó con enfoque en la gestión del riesgo, presentó un porcentaje de cumplimento del 95% y alcanzó el 97% de cobertura, superando la meta establecida en el 90%. La inversión del Plan Institucional de capacitación fue de 418.135.510- incrementó que representó un 7% respecto de la vigencia anterior.
Para completar el ciclo de entrenamiento en el modelo de consciencia para líderes y equipos, se dieron dos acciones de formación Taller de Comunicación No Violenta y Taller de Liderazgo: Coordinación Impecable, El Líder Coach; se realizó una sesión de Mentoría Individual para los Líderes y profesional con personal a cargo.
Aunado a lo anterior y respondiendo a nuestra dinámica institucional se realizó nuevamente la formación en Protocolo de Diagnóstico Agitación Psicomotriz y movilización segura, atención en salud mental y consumo de sustancias psicoactivas y adicciones, dirigida a funcionarios, personal en misión y contratistas, para un total de 220 participantes. </t>
  </si>
  <si>
    <t>Al seguimiento por Control Interno se estableció que en la vigencia 2023, los responsables de cada una de las líneas de defensa, desarrollaron todas las acciones tendientes a la ejecución de los  planes y programas del PDI, obteniendo un indicador de cumplimiento del 96.1%  
Al finalizar la vigencia se evidenció que los procesos institucionales mantienen la certificación del sistema integrado de gestión, que articula el sistema de gestión de calidad, ambiental y SST.  Los diferentes procesos reportaron los indicadores de gestión de cada uno de sus procesos a la oficina de calidad, con la que se midió la eficacia del sistema integrado de gestión. Desde los programas institucionales se realizó la medición de la ejecución de los planes de trabajo de manera trimestral, igualmente se evalua el cumplimiento de las políticas instiutucionales de manera semestral.</t>
  </si>
  <si>
    <t xml:space="preserve">La Alta Dirección analizó de los reportes financieros que se hacen de manera regular en el comite de gerencia, Cartera y Costos,  en donde la información es analizada para ser presentada ante la Junta Directiva y sirve de insumo para rendir los diferentes informes ante la Contaduría General de la Nación, Superintendencia de Salud , y en la plataforma de Sia, entre otros. Igualmente en el segundo semestre de 2023 se revisaron los riesgos financieros en donde fueron ajustados y se identificaron nuevos controles a los cuales se les realizó seguimiento por control interno en donde se evidenció que no hubo materialización del riesgo.
</t>
  </si>
  <si>
    <t xml:space="preserve">Al terminar la vigencia 2023 se tuvo en cuenta la información suministrada por la 2 y 3 línea de defensa,  en donde se evaluaron las propuestas para llevar a acabo el cumplimiento de las metas y objetivos del PDI. Estas propuestas quedaron en actas del Comité de Gerencia, Gestión y Desempeño y en el de Coordinación de Control Interno. 
</t>
  </si>
  <si>
    <t xml:space="preserve">En la vigencia 2023 de acuerdo a la politica, procedimiento y Manual de Gestión del Riesgo, se establecieron directrices frente a los riesgos institucionales. En tal sentido los riesgos de la institución fueron revisados en su totalidad, se ajustaron algunos riesgos de procesos y se identificaron nuevos controles, en donde el asesor de Control Interno realizó seguimiento al cumplimiento de los controles de los riesgos y estableció que no hubo materialización de los riesgos y que se cumplió con el seguimiento a los controles en cada uno de los procesos. Igualmente se presentó ante Junta Directiva informe por parte del Oficial de cumplimiento sobre los riesgos de corrupción Sarlaft y Sicof.  </t>
  </si>
  <si>
    <t xml:space="preserve">El Comité de Coordianción de Control Interno aprobó el plan anual de auditoría para la vigencia 2023 y éste fue ejecutado en su totalidad.  Las auditorías que realizó fue con base en riesgos y el resultado de éstas fue presentado al comité para su conocimiento y el desarrollo de los planes de mejoramiento. </t>
  </si>
  <si>
    <t>La entidad analizó los informes presentados por la Oficina de Control Interno y evalúo su impacto en relación con la mejora institucional.  Esta realizó el análisis de los informes presentados por el asesor  de control interno e impartió las directrices tendientes al cumplimiento de las oportunidades de mejora.  El impacto del trabajo realizado en las oportunidades de mejora se vió reflejado en la evaluación del FURAG que fue del 78.9% y en el seguimiento a la mejora continúa establecida por el Icontec, por los planes de mejoramiento dejados por  los entes de control y de las auditorías ineternas.</t>
  </si>
  <si>
    <t xml:space="preserve">
Control interno al seguimiento en la vigencia 2023, evidenciò que dentro del proceso de planeación del Hospital Departamental Psiquiátrico Universitario del Valle, realizò su planeación atrevès del Plan Operativo Anual (POA), en concordancia con los objetivos institucionales, las metas estratégicas y los compromisos establecidos en el Plan de Desarrollo, en este orden de ideas se han realizado dos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Los resultados y avances fueron presentados  en Comité de gerencia, en el Comité de Control interno y ante la junta directiva y comunidad en general, con el objeto de monitorear el cumpliendo las metas institucionales, y los indicadores. 
Al finalizar la  vigencia 2023 se realizaron los seguimientos trimestrales respectivos al POA Institucional, arojando un cumplimiento del 97% en los diferentes procesos sobre una meta establecida del 90%, quedando en evidencia el compromiso institucional por cumplir de manera efectiva las metas y compromisos adquiridos en el Plan de Desarrollo. Resultados socializados en los diferente escenarios como Comité de Gerencia, Junta Directiva, grupos de interes y comunidad hospitalaria.
</t>
  </si>
  <si>
    <t>Al seguimiento por control interno se verificó que a los proyectos y programas de los procesos institucionales se les definieron metas claras para alcanzar los logros así como indicadores de avance para su medición en la vigencia 2023.
Al finalizar la vigencia se evidenció que los procesos institucionales mantienen la cetificación del sistema integrado de gestión, que articula el sistema de gestión de calidad, ambiental y SST.  Los diferentes procesos reportaron los indicadores de gestión de cada uno de sus procesos a la oficina de calidad, con la que se midió la eficacia del sistema integrado de gestión. Desde los programas institucionales se realiza la medición de la ejecución de los planes de trabajo de manera trimestral, igualmente se evalua el cumplimiento de las políticas instiutucionales de manera semestral. Durante el segundo semestre del 2023 el Hospital recibió la visita de renovación de los sistemas de gestión de calidad, ambiental y SST, obteniendo como resultado la recertificación de estos tres sistemas de gestión.  Igualmente en el proceso de acreditación en salud, en el mes de septiembre se cerró el séptimo ciclo de mejoramiento con una ejecución del 92% de las actividades programadas superando la meta del 90%.  En el mes de octubre se inició con el octavo ciclo de mejoramiento con las fases de autoevaluación y priorización con una calificación global de 3,7 en la autoevaluación de los diferentes grupos de estándares de acreditación. En el mes de noviembre de 2023 se envía el informe y sus requisitos al ente acreditador para la renovación del ciclo de acreditación, se espera recibir la visita de evaluación en el primer semestre del 2024.
La oficina de calidad realiza el seguimiento mensual al avance del proceso de acreditación y socializado en el comite de mejoramiento institucional y comite de gerencia.</t>
  </si>
  <si>
    <t xml:space="preserve">El asesor de control interno verificó que la linea estrategica revisó de manera periodica las metas establecidas en el plan de desarrollo e impartió directrices tendientes a asegurar el cumplimiento de los objetivos institucionales. Durante el segundo semestre del año 2023, se realizaron los seguimientos al plan de desarrollo institucional a través del POA, el cual arrojó un cumplimiento del 97% respecto a su meta del 90%, en cuanto al cumplimiento de las perspectivas estratégicas del plan desarrollo se evidenció el siguiente resultado: Clientes el 97%, financiera el 100%, procesos internos el 96%, recursos y capacidades el 95% y docencia e investigacion el 92%.
</t>
  </si>
  <si>
    <t>Se observó por control interno que los líderes de proceso  trabajaron y revisaron periodicamente los controles de los riesgos, evidenciándose el cumplimiento de los controles y evitando su materialización.  Igualmente se realizó en el primer semestre de 2023 seguimiento a los riesgos, en donde se modificaron riesgos de los procesos de juridica, financiero, gestion logistica, asistenciales y Sicof. Igualmente se nombro el ofical de cumplimiento para los riesgos Sicof y Sarlaft.  
Durante el segundo semestre del año 2023, se fortaleció el eje de Gestion del Riesgo mediante el seguimiento, analisis y presentacion de resultados respecto al cumplimiento de la política y en general de todo el contenido  de la matriz de riesgos institucional y sus diferentes sub sistemas.</t>
  </si>
  <si>
    <t>Se evidencio que la segunda linea de defensa fue liderada por planeación en materia de riesgos en el HDPUV, en donde realizó reuniones periodicas en los comités de gerencia y de gestión y desempeño evaluando el cumplimiento de los controles de los riesgos evitando su materialización.  Igualmente en el primer semestre de 2023 se presento informe de los Riesgos SICOF y SARLAFT  a la junta directiva para la toma de decisiones. Se nombro el oficial de cumplimiento y fue presentado a junta. Se observó que hubo materialización de un riesgo en gestión logistica y el riesgo y los controles fueron ajustados en el semestre. En el segundo semetre de 2023 se realizó seguimiento a los controles de los riesgos de todos los procesos y se encuentra publicado en la página web.</t>
  </si>
  <si>
    <t>Al seguimiento por control interno en el primer semestre de 2023, la alta dirección a través de los comités de gerencia, gestión y desempeño y de coordinación de control interno, impartió directrices tendientes a la revisión de los riesgos institucionales, Sicoft y Sarlaf. Se decidió ajustar riegos pertenecientes a algunos procesos con el objeto de que sus controles sean mas eficaces y evitar la materialización de los mismos. Los riesgos Sicof y Sarlaft cuentan con oficial de cumplimiento.En el segundo semetre de 2023 se realizó seguimiento por el sesor de control interno a los controles de los riesgos de todos los procesos y se encuentra publicado en la página web.</t>
  </si>
  <si>
    <t xml:space="preserve">Se observa por control interno que hubo materializacion de un riesgo en el proceso de gestión logistica, el cual fue ajustado desde su identificación y los controles y se impartió directrices en el comité de control interno para analizar el evento y mitigar los controles para evitar futuras materializaciones del riesgo. Igualmente en el primer semestre de 2023 hubo ajustes a riesgos de diferentes procesos con el objeto fortalecerlos. 
En el segundo semestre del año 2023 se dió continuidad al fortalecimiento del eje de riesgos mediante la revisión de los riesgos institucionales y su seguimiento, con el propósito de identificar riesgos susceptibles de ser ajustados. </t>
  </si>
  <si>
    <t>Se verificó por control interno que se revisó el mapa de calor de la matríz de riesgos de la entidad y se revisaron en la vigencia 2023, todos los riesgos y fueron ajustados algunos y también se identificaron varios controles de riesgos de proceso. El riesgo que fue materializado en el primer semestre de 2023 fue impactado y sus controles fueron ajustados y se realizo seguimiento en el segundo semestre en donde se evidenció que se tomaron las medidas tendientes para evitar una nueva materialización. los riesgos  altos y los materializados identificados en los diferentes procesos, fueron objeto de revisión y ajuste en el primer semestre de 2023. Igualmente se ajustaron los riesgos Sicof con el oficial de cumplimiento denominado para ellos.</t>
  </si>
  <si>
    <t>Al seguimiento por control interno se verificó que en el primer semestre de 2023 se realizó seguimiento a la matriz de riesgos, en donde están incluidos los riesgos de corrupción. Hubo ajustes a los Riesgos Sicof conforme a lo establecido en el procedimiento gestión del riesgo.  El plan anticorrupción fue publicado en la página web del HDPUV.   
Se fortaleció el seguimiento de la matriz de riesgos institucional en el segundo semestre del año 2023, la alta dirección recibió informes en cada reunión de Junta Directiva sobre el avance de los riesgos y el comportamiento o materialización de los riesgos identificados como de corrupción opacidad y fraude. El plan de trabajo del Plan Anticorrupcion y Atención al Ciudadano cerró con un cumplimiento del 96% en sus seis componentes.</t>
  </si>
  <si>
    <t>Se observa que la alta dirección en la vigencia 2023,  tomó decisiones e impartió directrices tendientes al control y seguimiento de los ríesgos de corrupción. Pór ello tiene asignado un oficial de cumplimiento de los riesgos Sicof y Sarlaft para su constante monitoreo. El Oficial rindió información a la junta directiva sobre los riesgos de corrupción, Sarlaft y sicof y los riesgos son evaluados de manera periodica por los responsables y son presentados ante la alta dirección.</t>
  </si>
  <si>
    <t>Se observa por control interno que en la vigencia 2023 se revisaron todos los riesgos de los diferentes procesos y se ajustaron algunos al procedimiento y también se asignaron nuevos controles a los riesgos que están identificados en amarillo y rojo en el mapa de calor.  Al terminar la vigencia 2023  el asesor de control interno realizó el seguimiento, observando que no hubo materialización de los riesgos en el segundo semestre de 2023. El monitoreo se realizó en los comités de Coordinación de control  interno y de Gestion y Desempeño en donde la línea estratégica toma decisiones y le es comunicada a la primera, segunda línea de defensa.</t>
  </si>
  <si>
    <t>Se evidencia que la alta direccion imparte directrices referente a la administación del riesgo, es así como se observa que la matríz de riesgos es dinámica y se ajusta de manera permanente de acuerdo al monitoreo de los factores internos y externos que puedan afectar la consecución de los logros del PDI. 
Al finalizar la vigencia 2023, se realizaron seguimientos en las sesiones de junta directiva de la entidad.  Se Analizaron los resultados de cada uno de los subsistemas y las estratégias establecidas por la entidad para su mitigación</t>
  </si>
  <si>
    <t>Se evidencia que la entidad tiene identificados los riesgos que  se presentan con las actividades asociadas a la tercerización de servicios y se les realiza seguimiento en la vigencia 2023.</t>
  </si>
  <si>
    <t>Se evidencia por control interno que los riesgos son monitoreados de manera permanente y lo realiza la segunda linea en cada uno de los procesos de la entidad, los riesgos se ajustaron en el primer semestre de 2023 y  para los riesgos sicof se nombro oficial de cumplimiento, igualmente el oficial presentó informe a la junta directiva.</t>
  </si>
  <si>
    <t>En la vigencia 2023, la matríz de riesgos fue evaluada y ajustada conforme a la política y al procedimiento de la gestón del riesgo, directrices impartidas desde la alta dirección, por ello los riesgos que se encuentran en color amarillo y rojo en el mapa de calor les fue asignado un nuevo control y se les realizo el seguimiento a diciembre de 2023 por el asesor de control interno. Igualmente los riesgos fueron socializados en el segundo semestre de 2023 en la feria de la excelencia.</t>
  </si>
  <si>
    <t>Se verifica que la línea estratégica desarrolla e imparte directrices en materia de control interno y se evidencia el cumplimiento y desarrollo del modelo integrado de planeación y de gestión MIPG para el buen desempeño del sistema de control interno  
El Modelo integrado de Planeación y gestión está articulado a la planeación estratégica de la entidad, desarrolando las directrices y estratégias en materia de gestión del riesgo y las dimensiones del modelo.</t>
  </si>
  <si>
    <t xml:space="preserve">Durante el II semestre de la vigencia 2023, se dió continuidad en realizar el comparativo de la propuesta del estudio de Modernización Institucional vs Càlculo de Suficiencia de Personal., en el HDPUV E.S.E.
Se observò por control interno al seguimiento que durante la vigencia 2023, a partir de la revisión bibliográfica realizada por el equipo asistencial se da continuidad al estudio de estimación de necesidad de personal de enfermería de una unidad; se revisan las variables del cálculo y se define estimar otras variables que inciden en tiempos no laborados (permisos sindicales, dia de cumpleaños, dia de la familia, incapacidad prolongada, participación en comites institucionales (brigradas, copasst), lo cual establece los días anuales a cubrir, y el número de funcionarios que deben adicionarse al cálculo por el concepto de vacaciones y ausentismo.
Se establece el cálculo general para los profesionales en enfermería y auxiliares àrea salud.
</t>
  </si>
  <si>
    <t>El asesor de control interno en el primer semestre de 2023 trabajó de manera articulada con los diferentes procesos en la consecución y mantenimiento de los sistemas de gestión y acreditaciòn.  En este sentido se desarrollan seguimientos a las oportunidades de mejora derivadas de los informes del ente acreditador y certificador.  Para el segundo semestre de la  vigencia 2023 se tiene programado la auditoria externa de renovación de la certificación del SIG y del sistema ùnico de acreditación.
Durante el segundo semestre de 2023 se realizaron diferentes actividades para el mantenimiento de nuestros sistemas de gestión. Se realizó la auditoria interna al sistema integrado de gestión, se recibió la visita de renovación de los sistemas de gestión de calidad, ambiental y SST, obteniendo como resultado la recertificación de estos tres sistemas de gestión.  Igualmente en el proceso de acreditación en salud, en el mes de septiembre se cerró el séptimo ciclo de mejoramiento con una ejecución del 92% de las actividades programadas superando la meta del 90%.  En el mes de octubre se inició con el octavo ciclo de mejoramiento con las fases de autoevaluación y priorización con una calificación global de 3,7 en la autoevaluación de los diferentes grupos de estándares de acreditación. Desde el comité de mejoramiento institucional se realiza el seguimiento y avance al SIG y proceso de acreditación con el fin de indentifciar barreras y gestionarlas.  Igualmente desde la oficina de calidad se apoyó a los diferentes comités institucionales para que se adhieran a la metodología de mejoramiento institucional.  Articulados con la oficina de comunicaciones se presentan boletines, publicaciones en redes sociales, pantallas y carteleras institucionales.</t>
  </si>
  <si>
    <t xml:space="preserve">Control interno en su seguimiento, verificò que en el primer semestre del 2023, se  realizó la contratacion con cinco proveedores, los cuales para realizar su respectivo pago, se realizò el informe de supervision (FOR-DES-10) por parte del supervisor del contrato y se diligenciò el acta de satisfacciòn (FOR-DES-11), adicional en el SECOP II se realiza el cargue de la ejecuciòn de los contratos. 
 Al terminar la vigencia 2023, se realizo la contratacion con diez proveedores que ejecutaron a cabalidad los requerimientos contratados y se evidenció en el acta de terminación de cada uno de los contratos, se validó a través de la plataforma SECOP II
</t>
  </si>
  <si>
    <t>Al terminar la vigencia se revisaron las politicas institucionales verificando el cumplimiento de sus objetivos y los planes de mejoramiento.  Se presentaron al comité de gerencia, gestión y desempeño y junta directiva los resultados de los indicadores institucionales y de prestaciòn de servicios.  En el 2023 se evidenció que los procesos institucionales mantienen la cetificación del sistema integrado de gestión, que articula el sistema de gestión de calidad, ambiental y SST. Se evidenciò  la preparaciòn y desarrollo del cuestrionario FURAG 2023 que será rendido en abril de 2024</t>
  </si>
  <si>
    <t xml:space="preserve">
Con la implementación del Secop II transaccional en la entidad, la contratación se hace muy transparente y como evaluador independiente,  al seguimiento en la vigencia 2023  a los controles implementados por el proveedor de servicios, se observó que estos fueron cumplidos y no hubo materialización del riesgo.</t>
  </si>
  <si>
    <t xml:space="preserve">
Durante el segundo semestre del 2023 se continuó realizando el seguimiento a los planes de mejoramiento de las diferentes fuentes registrados en el FOR-SIG-12 plan de mejoramiento institucional.  Con corte a diciembre de 2023 se cerró con una ejecución del 92% en acreditación y un 91,7% en las otras fuentes (auditorias internas y externas, revisoria fiscal, indicadores, referenciación, etc).Igualmente en la vigencia 2023 el asesor de Control interno trabajó de manera articulada con el àrea de calidad para monitorear el cumplimiento de los planes de mejoramiento producto de las diferentes auditorìas tanto internas como externas. Igualmente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 y comité de gerencia. 
</t>
  </si>
  <si>
    <t>Al finalizar la vigencia 2023, el asesor de control interno realizó seguimiento a todos los riesgos institucionales, en donde se revisó la matriz de todos los riesgos de procesos y estos fueron ajustados conforme a la politica y al procedimiento. Igualmente presentó en la vigencia informe de los riesgos SICOF y SARLAFT  a la junta directiva por el ofcial de cumplimiento en desarrollo de las circulares 04-5  y 05-5 de la supersalud</t>
  </si>
  <si>
    <t xml:space="preserve"> Los riesgos del HDPUV son monitoreados de acuerdo a la politica, manual y procedimiento gestión del riesgo, por ello se ajustó la matríz de riesgos y se identificaron nuevos controles a los riesgos que están en el mapa de calor en amarillo y en rojo, el oficial de cumplimiento presento ante la junta directiva los informes pertinentes a los riesgos Sicof y Sarlaf.</t>
  </si>
  <si>
    <t>Al seguimiento por control interno en la vigencia 2023, se observó que los responsables de cumplir con los controles de los riesgos identificados en los procesos, están cumpliendo con el desarrollo de los mismos por cuanto se verificó que no se han materializado en un 97% los riesgos y los que se materializaron fueron ajustados sus controles con el fin de asegurar que no se vuelvan a materializar.</t>
  </si>
  <si>
    <t>Control interno al seguimiento evaluó los controles en cada uno de los procesos, su eficacia y el cumplimiento de los mismos por el responsable en cada proceso, considerando siempre la normativa establecida para su identificación y monitoreo.</t>
  </si>
  <si>
    <t>En la vigencia 2023 se realizó el contrato OS- 008-2023 con la empresa DATAWARE&amp;TECH que es la encargada del soporte y mantenimiento de la herramienta de inteligencia de negocio, donde a la fecha se tienen implementados 14 tableros con la informaciòn capturada de HOSVITAL-HIS.
 En el segundo semestre del 2023 se continuó con el servicio de la empresa Dataware &amp; Tech y se logra implementar 15 tableros que nos permite ver en tiempo real la información capturada en el software institucional Hosvital-His, esto con la finalidad de que los directivos puedan tomar decisiones con informacion reciente.</t>
  </si>
  <si>
    <t>Se actualizó en la vigencia 2023,  el formato esquema de publicaciones conforme a lo establecido en la Resoluciòn 1519 de 2020, igualmente se evidenciò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Esta se visualiza en la página del HDPUV en Transaparencia link. https://psiquiatricocali.gov.co/wp/instrumentos-de-gestion-de-la-informacion/</t>
  </si>
  <si>
    <t xml:space="preserve">Se estableció por control interno que en el primer semestre de 2023 se publicó en la página de transparencia y se  evaluaron  las manifestaciones ( PQRS )   El asesor de Control interno verificó las actas, en el semestre fueron 17 del cumplimiento de la apertura de buzones acorde al cronograma planeado para la presente vigencia, el cual cuenta con el acompañamiento de la asociación de usuarios, como ente verificador .
Se estableció por control interno que en el segundo  semestre de 2023 se publicó en la página de transparencia y se  evaluaron  las manifestaciones ( PQRS )   El asesor de Control interno verificó las actas en el periodo 2023 ,35 del cumplimiento de la apertura de buzones acorde al cronograma planeado para la presente vigencia, el cual cuenta con el acompañamiento de la asociación de usuarios, como ente verificador . </t>
  </si>
  <si>
    <t xml:space="preserve">El asesor de Control interno en su seguimiento estableció que  al ingreso de  nuevos funcionarios se les entregò el acuerdo de confidencialidad para su conocimiento y puesta en pràctica,  en  donde se compromenten a dar un buen uso de la información, garantizando la confidencialidad de ella, el documento fue  firmado por el funcionario y anexado a la hoja de vida.  
</t>
  </si>
  <si>
    <t>Se evidenciò por control interno que para el primer semestre de la vigencia 2023  el proceso de mercadeo y comunicaciones, realizò  la oferta publica para la contrataciòn del proveedor para el mantenimiento y soporte del portal web de la entidad. En el primer semestre se ha venido ajustando y actualizando la informaciòn del menú transparencia y acceso a la informaciòn pùblica con la actualizaciòn de los documentos e informes establecidos por la ley 1712 de 2014 y la Resoluciòn 1519 de 2020. Igualmente se evidenciò que se viene cumpliendo con lo proyectado en la matrtìz de comunicaciones. 
Para el segundo semestre del año 2023, se reestructuró la página web www.psiquiatricocali.gov.co, bajo el contrato con el proveedor Royal Tech, donde se organizaron todos los contenidos, en especial el menú de transpareccia y acceso a la información pública, el cual ha sido actualizado con todos los documentos que exige la Ley 1712 de 2014. La matríz de comunicaciones obtuvo un cumplimiento del 100% con el desarrollo efectivo de las 115 actividades programadas en el año.</t>
  </si>
  <si>
    <t xml:space="preserve">Se evidencia por control interno que en el primer semestre del 2023 no se materializò ningùn riesgo del área de sistemas, se ejecutò el procedimiento PRO-GIN-08 que està a cargo del área de estadistica, adicional se tiene el PRO-GIN-09 que es el procedimiento para solicitud de usuarios y permisos en los software institucionales, donde cada vez que ingrese un nuevo funcionario el jefe inmediato envìa al àrea de sistemas el FOR-GIN-42 y se crea el usuario con los permisos basado en los roles.
En el segundo semestre del 2023 no se materializo ningun riesgo del proceso de gestion de la informacion, adicional se continúa a través del área de estadistica manejando la solicitud de la información como indica el PRO-GIN-08; se implementa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continúa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</si>
  <si>
    <t>El asesor de control interno realizò seguimiento donde  verificò  en el informe,  la recepciòn de manifestaciones por varios canales, y  se evidenciò que  con un porcentaje del 94% es la oficina presencial  el medio que màs utilizan los usuarios para radicar las manifestaciones, seguido del buzòn de sugerencias con el 4% y el correo electrònico con un 2%, no se tienen manifestaciones en este periodo por el canal telefònico. Las respuestas no superan la meta establecida de los 5 dias hàbiles. 
El asesor de control interno realizò en el segundo semestre de 2023 seguimiento,  donde  verificò   la recepciòn de manifestaciones por varios canales, y  se evidenciò que  con un porcentaje del 92.7%,754 manifestaciones  es la oficina presencial  el medio que màs utilizan los usuarios para radicar las manifestaciones, seguido del buzòn de sugerencias 47 manifestaciones con el 5.8% y el correo electrònico  11 manifestaciones con un 1.4%, una  (1)  manifestacion en este por el canal telefònico con 0,1%. Las respuestas no superan la meta establecida de los 5 dias hàbiles durante la vigencia 2023 el promedio fue 3.3 dias hábiles de respuesta manteniendo un indicador controlado.</t>
  </si>
  <si>
    <t xml:space="preserve">Se evidenciò que en el primer semestre de 2023 el plan estratègico de comunicaciones se viene ejecutando segùn lo establecido para la vigencia, con un porcentaje de avance del 67% El porcentaje establecido se verificò segùn la consolidacion del POA institucional del primer semestre. 
Al finalizar la vigencia 2023, el Plan estratégico de comunicaciones se ejecutó en un 100% con el cumplimiento de todas las estrategías proyectadas y un porcentaje de satisfaccion de parte la comunicacion interna y externa de un 91%. </t>
  </si>
  <si>
    <t>Se verificò que en el primer semestre de la vigencia 2023 se realizó seguimiento a la política de comunicaciones y acceso a la información pública, verificando que se viene cumpliendo  con el desarrollo de los objetivos establecidos en la resoluciòn de creaciòn de la polìtica.  
En el segundo semestre de 2023, se verificó que desde el proceso de Mercadeo y Comunicaciones se realizó seguimiento de la Politica, a través de la matriz de comunicaciones de manera mesual, en la que se determinan las actividades y acciones de los procesos y procedimientos que se deben divulgar y socializar  por los diferentes canales internos y externos, a todos los públicos de interés de la institución.</t>
  </si>
  <si>
    <t>Se evidenciò que el alcance de las publicaciones en redes sociales en el primer semestre de 2023 fue de 9600 personas y  la pàgina web obtuvo un alcance del 1.936.508 solicitudes.
Es importante anotar que el proceso de mercadeo y comunicaciones, realiza seguimiento mensual por medio de las estadisticas arrojadas en las plataformas digitales para el cumplimiento de la meta asignada del 30% frente al impacto de la interacciòn del pùblico externo con las publicaciones de la instituciòn.  
Al finalizar la vigencia 2023, según las estadísticas de redes sociales, las publicaciones en las plataformas facebook e instagran tuvieron un crecimiento de 14.000 personas aproximadamente, 54.646 visualizaciones en Youtube y 816,642 visitas al portal web durante el año 2023.</t>
  </si>
  <si>
    <t>Se evidenciò que de enero a junio de 2023 el proceso de mercadeo y comunicaciones ejecutò en un 65% el plan estratègico de comunicaciones institucional, de acuerdo al seguimiento del plan operativo anual del segundo trimestre del 2023. Igualmente se evidenciò que el proceso de mercadeo y comunicaciones socializò la evaluaciòn del proceso a toda la comunidad hospitalaria, donde segùn los resultados obtenidos en la evaluaciòn, se proyecta el plan de mejoramiento para el segundo semestre de la vigencia 2023.
Desde el Proceso de Mercadeo y Comunicaciones se realizó la ejecución, apoyo y difusión de diferentes acciones realizadas y que se encuentran integradas dentro de las estrategias planteadas durante el año 2023, donde las acciones comunicativas fueron implementadas a partir de la ruta trazada en los objetivos de Plan de Desarrollo 2020-2023, los del Plan de Comunicaciones Institucional 2023 y la Matriz de comunicaciones; direccionadas desde el manual de acreditación en salud, con un cumplimiento del 100% de las actividades programadas.</t>
  </si>
  <si>
    <t>Se estableciò por Control interno que para el segundo semestre de la vigencia 2023, se realizara por parte de la dirección, la revisión de la plataforma estratégica. Igualmente y en cumplimiento de los objetivos institucionales establecidos en el PDI institucional, la entidad se prepara para el seguimiento por parte del ICONTEC al plan de mejora de la acreditación obtenida . Asi mismo se verifica la planeación de esta actividad en el comité del Sistema Integrado de Gestión SIG, en el primer semestre de 2023. 
Se realizo la revision por la direccion durante el segundo semestre del año 2023, donde se incluyo la plataforma estratégica, objetivos del PDI, socializandose en lSO diferentes espacios institucionales. Se logra la recertificacion de ls sistemas integrados de gestión.</t>
  </si>
  <si>
    <t xml:space="preserve">Al seguimiento por Control Interno se evidencia que en la oficina de sistema de información y atención al usuario, durante el primer semestre de 2023,  se diò cumplimniento a las metas establecidas en cada uno de los indicadores, destacamos la satisfacciòn global que se mantiene en 99% sobre una metra del 95% y la recomendación en el 98% donde la meta es 90%, manteniendo controlados los indicadores.  
Al seguimiento por Control Interno se evidenció que en la oficina de sistema de información y atención al usuario, durante la vigencia de 2023,  se diò cumplimniento a las metas establecidas en cada uno de los indicadores, se destacó la satisfacciòn global que se mantiene en 99.8 % sobre una meta del 95% y la recomendación en el 99% donde la meta es 90%, manteniendo controlados los indicadores de satisfacción de los usuarios.  </t>
  </si>
  <si>
    <t>Al seguimiento por conrol interno se verificó que la informaciòn  recepcionada por los canales de comunicacion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
En el primer semestre  de 2023 se recibieron un total de 403 manifestaciones, 322 de ellas el 80% corresponden a Felicitaciones, el 14% (56) a Quejas y el 0.7% (3) a solicitudes. Peticiones el 0%, sugerencias el 1% (4) y reclamos 4.2% (17).
Al seguimiento por control interno se verificó que la informaciòn  recepcionada por los canales de comunicacion dispuestos por la entidad para las PQRS, fue evaluada y se le dio respuesta oportuna a las manifestaciones. Estas fueron fueron publicadas en la pàgina web de la entidad en la pestaña de transparencia. Las quejas que involucran funcionarios de la entidad fueron resueltas y puestas en conocimiento del lider de proceso al que pertenecen.
En la vigencia  2023 se recibieron un total de 813  manifestaciones, 694  de ellas el 85,4% corresponden a Felicitaciones,  l 9,5% (78) a Quejas y el 0.5% (5) a solicitudes. Peticiones el 0%, sugerencias el 1% (8) y reclamos 3.6% (28).</t>
  </si>
  <si>
    <t xml:space="preserve">Al inicio de la vigencia 2023 el asesor de Control interno,  presentó ante el comité institucional de control interno el plan anual de auditoría para su aprobación, éste fue aprobado por los integrantes del comité. Durante la vigencia se realizaron las reuniones pertinentes para presentar al comité los resultados de lo proyectado y  el indicador de cumplimiento que fue del 100%  </t>
  </si>
  <si>
    <t>Al seguimiento por control interno en la vigencia 2023, se estableció que la línea estratégica está ampliamente comprometida con el cumplimiento del sistema de control interno.  Por ello y en desarrollo de las dimensiones del MIPG, imparte las directrices, tendientes a la mejora contínua de los procesos y así quedó establecido en las actas de los comités de gestión y desempeño y de control interno.</t>
  </si>
  <si>
    <t>El asesor de control interno realizó seguimiento al cumplimiento de todos los controles de los riesgos de proceso y lo realizó  de manera semestral, conforme a lo establecido en el procedimiento gestión del riesgo.  Igualmente se ajustaron varios riesgos de  procesos en donde se identificaron nuevos riesgos y se identificaron nuevos controles a los riesgos moderados y altos. Se evidenció la materialización de un riesgo en el primer semestre de 2023, al finalizar la vigencia a este riesgo le fue revisado el plan de acción de sus controles para evitar su materialización.</t>
  </si>
  <si>
    <t>Se evidenció por control interno que  en la vigencia 2023,  la entidad  cumplió  con los planes de mejora establecidos por los entes de control y su reporte fue oportuno enviando los soportes requeridos y no hubo sanciones por incumplimiento. Los planes de mejoramiento coadyuvaron a la mejora continua en los procesos.</t>
  </si>
  <si>
    <t>Las evaluaciones independientes realizadas por el asesor de control interno de la entidad, fueron presentadas a la línea estratégica, para la toma oportuna de decisiones e impactar las falencias en el Sistema de Control interno. Estas fueron presentadas en el comité de coordinación de control interno y desde ahi se impartieron las directrices a los lideres de proceso para la mejora continua del SCI del HDPUV.</t>
  </si>
  <si>
    <t xml:space="preserve">
Todos los planes de mejoramiento producto de las auditorías internas y externas y estos fueron consolidados en la vigencia 2023 en el FOR-SIG-12, ahí se consolidan los planes verificando que se  cumplan con las acciones de mejora planteadas.  Igualmente fueron presentados al comité para que  la línea estratégica impartiera directrices tendientes a la mejora del SCI en la vigencia 2023.</t>
  </si>
  <si>
    <t>La segunda línea de defensa realizó en la vigencia 2023, a través del formato estandarizado FOR-SIG-19 el seguimiento a las politicas institucionales, estableciendo si se estaban cumpliendo los objetivos establecidos en la Resolución de creación. Las deficiencias evidenciadas en los diferentes procesos fueron evaluadas con los líderes de proceso en el comité de gerencia en donde la línea estratégica impatió directrices.</t>
  </si>
  <si>
    <t xml:space="preserve">La línea estrategica verificó con seguimiento que la segunda línea de defensa evaluara  las deficiencias del control interno e impartió directrices tendientes al cumplimiento de las acciones correctivas del SCI.  Igualmente la segunda linea de defensa en el comité de gestión y desempeño realizó seguimiento al plan de mejoramiento producto de la evaluación del Furag. </t>
  </si>
  <si>
    <t xml:space="preserve">Se evidenció por control interno que en la entidad se desarrollaron auditorías internas y externas, en donde fueron evaluados los procesos y servicios tercerizados, de acuerdo con el nivel de riesgo que representan para la prestación de los servicios.  Este proceso cuenta con el cronograma de auditorías aprobado por la gerencia y el ciclo de ejecución garantizando la efectividad de los procesos ante el ente acreditador. </t>
  </si>
  <si>
    <t xml:space="preserve">Se verificó por control interno que en la vigencia 2023, se dió cumplimiento a los planes de mejoramiento producto de las auditorias internas y externas, algunos avances a planes de mejoramiento se rindieron en la plataformas oficiales de los entes de control. Los avances a los planes de mejoramiento producto de las auditorias internas fueron consolidados en el FOR-SIG-12 Plan de mejoramiento institucional. </t>
  </si>
  <si>
    <t>Al finalizar la vigencia 2023 se evidenció el cumplimiento de los objetivos y metas establecidas para el periodo 2020-2023,  con un cumplimiento del plan del  95.90%  El seguimiento a las metas del PDI se realizó en el comité de gerencia de manera quincenal y en el comité mejoramiento institucional.</t>
  </si>
  <si>
    <t>Las deficiencias del control interno en la entidad fueron evaluadas por la línea estratégica en donde se establecieron los roles de responsabilidad a seguir por cada lider o jefe de proceso, con el objeto de subsanar las falencias que puedan impedir la consecución de las metas estabelcidas en el PDI</t>
  </si>
  <si>
    <t>En la vigencia 2023 la línea estratégica del HDPUV, desarrolló las 7 dimensiones que componen el MIPG  a través de los líderes en cada uno de los procesos, en donde se observó por control interno en el seguimiento al final del periodo fiscal que la alta direccción a través de las líneas de defensa ha  fortalecido Sistema de Control Interno.  En la viegencia 2023 la entidad rindió el formulario FURAG y se obtuvo una calificación del 78.9%.  En este orden los resultados fueron revisados por la línea estratégica en el comité de coordinación de control interno, en donde se impartieron directrices tendientes a la mejora del modelo.   Al inicio de la vigencia, se  continuó con el objetivo de potenciar la Cultura Organizacional, en junio 27 se conmemoró el día Nacional del Servidor Público, fecha en la cual se resaltó  la labor de los servidores públicos de la institución, mediante el desarrollo de jornadas educativas de reflexión para fortalecer el actuar de los servidores públicos y quienes prestan servicios al interior de la entidad, lo que implica y requiere un comportamiento especial, un deber-ser particular, una manera específica de actuar, orientados bajo la cultura de la legalidad y la ética de lo público.    Se contó con la participación de 291 colaboradores. 
La institución documentó desde el Código de Conducta y Buen Gobierno (CO-DES-01) aquellas situaciones que ponen en riesgo el interés general del servicio público y comprometen el adecuado ejercicio de nuestras funciones y responsabilidades, con el fin de prevenir y gestionar los conflictos de intereses, de manera tal que no se favorezcan intereses ajenos al bien común.
Como parte del componente interno de las manifestaciones, se incluyó en el Código de Conducta y Buen Gobierno (CO-DES-01) el mecanismo para reportar fallas o presuntas fallas al cumplimiento del mismo, declaratoria de conflicto de intereses por parte de los servidores públicos, el cual se realizará a través del área de Sistemas de Información y Atención al Usuario – SIAU (MAN-SIA-01)
Por otro lado, los conflictos de interés generados en el marco del desarrollo de las etapas contractuales se regirán por lo establecido en el Manual de Contratación de la entidad, de acuerdo con la resolución 182 de Abril de 2021. En la vigencia 2023 el asesor de control interno realizó dos seguimientos de manera semestral, conforme a lo establecido en el procedimiento gestión del riesgo, se ajustaron algunos riesgos de proceso y se identificaron nuevos controles a los riesgos Sicof y Sarlaft, y en general a los riesgos que aparecen en el mapa de calor en amarillo y en rojo.  El oficial de cumplimiento de los Riesgos Sicof y Sarlaft presentó ante la junta directiva informe del control de los riesgos. El resultado del seguimiento y ajuste de los mismos fue presentado en el comité institucional de coordinación de control interno y se verifica en las actas.</t>
  </si>
  <si>
    <t>Enero a diciembre de 2023   - 100%</t>
  </si>
  <si>
    <t xml:space="preserve">En el marco del Programa de Fortalecimiento de Cultura Organizacional se desarrolló durante la vigencia plan de intervención, que consideró el desarrollo de ciento treinta y tres (133) acciones de formación dando continuidad al desarrollo de ciclos de formación Liderazgo Consciente dirigido a líderes y profesionales con personal a cargo, previamente iniciado en 2022. 
Para completar el ciclo de entrenamiento en el modelo de consciencia para líderes y equipos, se dieron dos acciones de formación Taller de Comunicación No Violenta y Taller de Liderazgo: Coordinación Impecable, El Líder Coach; se realizó una sesión de Mentoría Individual para los Líderes y profesional con personal a cargo. Este proceso busca consolidar los aprendizajes previos y profundizar en habilidades críticas necesarias para potenciar la eficacia de los equipos de trabajo y alinearse con el marco de la cultura organizacional que se busca fomentar.
Para apoyar el componente psicoeducativo del programa Vivir SanaMente se han realizado charlas en temáticas de salud física y emocional para colaboradores y familias, y pausas emocionales para los funcionarios de la Institución. Uno de los logros importantes de la implementación de este modelo de Bienestar, es su postulación y escogencia para participar como solución innovadora en el VII Foro de Soluciones Exitosas e Innovación en Salud, en la línea temática Promoción del Bienestar para el Talento Humano, presentado, por la Gerencia de la Institución durante la vigencia 2023. 
El Plan de Bienestar Social, Estímulos e Incentivos vigencia 2023 se cumplió en un 100%, y la inversión se incrementó en un 36% con referencia al período anterior, ascendió al valor de 1.277.503.293.- lo que ha impactado favorablemente el clima organizacional.   </t>
  </si>
  <si>
    <t>La institución fortalece mecanismos para el manejo de conflictos, entre los cuales tenemos los comités institucionales de etica y convivencia laboral los cuales establecieron para la vigencia el plan de trabajo anual, sesionaron durante la misma gestionando el 100% de las solicitudes de los funcionarios.
El Hospital Departamental Psiquiátrico Universitario del Valle E.S.E., a la fecha tiene suscrito con la Asociación Nacional Sindical de Trabajadores y Servidores Públicos de la Salud, Seguridad Social Integral y Servicios Complementarios Anthoc - Asositrapsi, acuerdo colectivo de trabajo vigencia 2023-2025 donde se concertan condiciones del empleo en el marco de relaciones de respeto entre la entidad y las organizaciones sindicales de empleados públicos, instando a las partes a su cabal cumplimiento en la forma y términos acordados, redundando en un buen clima organizacional.
En el marco del programa de humanización se aplican las prácticas humanizantes basadas en los valores y principios organizacionales durante la ruta de atención del paciente, que permitan mejorar la satisfacción del cliente, evidenciado en el cumplimiento del temario de humanización establecido en el PIC, alcanzando una cobertura promedio del  96% superando la meta establecida del 90% y alcanzando una adherencia promedio del 37% superando la meta establecida en el 30%</t>
  </si>
  <si>
    <r>
      <rPr>
        <b/>
        <sz val="11"/>
        <color theme="1"/>
        <rFont val="Arial Narrow"/>
        <family val="2"/>
      </rPr>
      <t>Al finalizar la vigencia 2023 se reportaron a la OPEC 21 empleos que corresponden a 104 vacantes, distribuidas así; 42 vacantes del nivel profesional, 4 vacantes del nivel técnico y 58 vacantes del nivel asistencial. Igualmente se evidenciò por control interno que durante la vigencia 2023, se cuenta con</t>
    </r>
    <r>
      <rPr>
        <sz val="11"/>
        <color theme="1"/>
        <rFont val="Arial Narrow"/>
        <family val="2"/>
      </rPr>
      <t xml:space="preserve"> </t>
    </r>
    <r>
      <rPr>
        <b/>
        <sz val="11"/>
        <color theme="1"/>
        <rFont val="Arial Narrow"/>
        <family val="2"/>
      </rPr>
      <t>242 empleos creados en la planta de cargos del Hospital, los cuales tienen establecido el  Manual de Funciones y de Competencias Laborales, el documento en mención es notificado al ingreso del personal, se tiene publicado en plataforma documental , es el mecanismo de asignación de roles y responsabilidades, se refleja la divisíon de las funciones en cada empleo, para el desempeño de la labor, en pro del cumplimiento de los objetivos del proceso, e institucionales.
El personal de apoyo a la gestión , tiene establecido desde el contrato las obligaciones contractuales.</t>
    </r>
  </si>
  <si>
    <r>
      <t xml:space="preserve"> 
</t>
    </r>
    <r>
      <rPr>
        <b/>
        <sz val="11"/>
        <color theme="1"/>
        <rFont val="Arial Narrow"/>
        <family val="2"/>
      </rPr>
      <t>Al seguimiento control interno observò que en el primer semestre del 2023, se dió inicio a la ejecuciòn del contrato de soporte, mantenimiento y actualizaciòn del sistema de informaciòn HOSVITAL-HIS y KACTUS, ademàs se dío inicio al contrato de mantenimiento de equipos de computo, servidores, impresoras, UPS, videobeam, scanner con el proveedor OMEGA SOLUCIONES SAS, en el mes de junio se termina de realizar el primer mantenimiento del año y se programa para el mes de noviembre inciar el segundo y ùltimo mantenimiento contratado. Se realizó el primer simulacro para evaluar el Plan de Contingencia de Sistemas en donde se evaluó el funcionamiento del servidor de respaldo, frente al funcionamiento de HOSVITAL-HIS, que es el software asistencial y administrativo.</t>
    </r>
    <r>
      <rPr>
        <sz val="11"/>
        <color theme="1"/>
        <rFont val="Arial Narrow"/>
        <family val="2"/>
      </rPr>
      <t xml:space="preserve">
</t>
    </r>
    <r>
      <rPr>
        <b/>
        <sz val="11"/>
        <color theme="1"/>
        <rFont val="Arial Narrow"/>
        <family val="2"/>
      </rPr>
      <t>En los meses de noviembre y diciembre del 2023 se ejecutó el segundo y último mantenimiento preventivo de los equipos de computo, servidores, impresoras, ups, videobeam y scanner con la empresa Omega Soluciones SAS. Se realizó el segundo simulacro para evaluar la contingencia del canal de respaldo de internet. Se participó en la feria de la excelencia con un stand de gerencia de la información y se socializó la política y manual de seguridad de la información y uso de los recursos informáticos</t>
    </r>
  </si>
  <si>
    <r>
      <t xml:space="preserve">En la vigencia 2023, los riesgos institucionales fueron revisados de manera periódica en todos los procesos y se realizó seguimiento por el asesor de control interno, identificando los riesgos que se materializaron y tomando desde el comité de coordinación de control interno las medidas pertinentes para evitar una nueva materialización. Igualmente se socializaron los riesgos en el segundo semestre de 2023 en la feria de la excelencia, en donde la meta de evaluación del conocimiento fue del 80% y el resultado fue del 88.9%, se registraron en el Stand de Riesgos 229 personas, integradas por funcionarios, contratistas, personal en formación y externos.   Igualmente en la feria se dieron a conocer los principios que rigen el MECI y se resaltaron los beneficios del desarrollo del MIPG en la entidad. El HDPUV cuenta con un oficial de cumplimiento para los riesgos y éste presentó información periódica a la Junta Directiva sobre el seguimiento pormenorizado a los riesgos de corrupción, Sicof y Sarlaft. Igualmente   el resultado del seguimiento a los riesgos institucionales, fue presentado al Comité de Coordinación de Control interno en donde la línea estratégica impartíó directrices para la toma de decisiones en materia de riesgos.   
El asesor de Control interno al seguimiento en la vigencia 2023, evidenciò que el proceso de planeación del HDPUV,  realizò su planeación a travès del Plan Operativo Anual (POA), en concordancia con los objetivos institucionales, las metas estratégicas y los compromisos establecidos en el PDI, en este orden de ideas se han realizado  los seguimientos trimestrales teniendo como resultado un cumplimiento global  del primer trimestre del 38% cumpliendo con la meta de 25%, y para el segundo trimestre se logró alcanzar un cumplimiento global del 57%  de una meta del 45%, demostrando el compromiso de los directivos, líderes y funcionarios con el desarrollo institucional garantizando una atención humanizada, segura y de calidad. Los resultados y avances fueron presentados  en Comité de gerencia, en el Comité de Control interno y ante la junta directiva y comunidad en general, con el objeto de monitorear el cumpliendo las metas institucionales, y los indicadores. 
Al finalizar la  vigencia 2023 se realizaron los seguimientos  respectivos al POA Institucional, arrojando un cumplimiento del 97% en los diferentes procesos sobre una meta establecida del 90%, quedando en evidencia el compromiso institucional por cumplir de manera efectiva las metas y compromisos adquiridos en el Plan de Desarrollo. Resultados socializados en los diferente escenarios como Comité de Gerencia, Junta Directiva, grupos de interes y comunidad hospitalaria.    Se observó por control interno que hubo materialización de un riesgo en el proceso de gestión logistica, el cual fue ajustado desde su identificación y los controles y se impartieron directrices en el comité de control interno para analizar el evento y mitigar los controles para evitar futuras materializaciones del riesgo. </t>
    </r>
    <r>
      <rPr>
        <sz val="16"/>
        <color theme="1"/>
        <rFont val="Arial Narrow"/>
        <family val="2"/>
      </rPr>
      <t xml:space="preserve">  </t>
    </r>
    <r>
      <rPr>
        <sz val="12"/>
        <color theme="1"/>
        <rFont val="Arial Narrow"/>
        <family val="2"/>
      </rPr>
      <t xml:space="preserve">  Se observó por control interno que el HDPUV tiene un manual de funciones actualizado y es socializado para cada uno de los colaboradores con el objeto de que cumplan sus funciones a cabalidad. Las funciones estan segregadas en diferentes funcionarios para minimizar las  posibles acciones fraudulentas. </t>
    </r>
  </si>
  <si>
    <r>
      <rPr>
        <sz val="12"/>
        <color theme="1"/>
        <rFont val="Arial Narrow"/>
        <family val="2"/>
      </rPr>
      <t xml:space="preserve">Al finalizar la vigencia 2023 dentro de las actividades de control, se reportaron a la OPEC 21 empleos que corresponden a 104 vacantes, distribuidas así; 42 vacantes del nivel profesional, 4 vacantes del nivel técnico y 58 vacantes del nivel asistencial. Igualmente se evidenciò por control interno que durante la vigencia 2023, se cuenta con 242 empleos creados en la planta de cargos del Hospital, los cuales tienen establecido el  Manual de Funciones y de Competencias Laborales, el documento en mención es notificado al ingreso del personal  y se tiene publicado en plataforma documental , es el mecanismo de asignación de roles y responsabilidades, se refleja la divisíon de las funciones en cada empleo, para el desempeño de la labor, en pro del cumplimiento de los objetivos del proceso, e institucionales. El personal de apoyo a la gestión , tiene establecido desde el contrato las obligaciones contractuales.    Igualmente en el proceso de acreditación en salud, en el mes de septiembre de 2023,  se cerró el séptimo ciclo de mejoramiento con una ejecución del 92% de las actividades programadas superando la meta del 90%.  En el mes de octubre se inició el octavo ciclo de mejoramiento con las fases de autoevaluación y priorización con una calificación global de 3,7 en la autoevaluación de los diferentes grupos de estándares de acreditación. Desde el comité de mejoramiento institucional se realizó el seguimiento y avance al SIG y proceso de acreditación con el fin de indentifciar barreras y gestionarlas.  Igualmente desde la oficina de calidad se apoyó a los diferentes comités institucionales para que se adhieran a la metodología de mejoramiento institucional.  Articulados con la oficina de comunicaciones se presentaron boletines, publicaciones en redes sociales, pantallas y carteleras institucionales.  </t>
    </r>
    <r>
      <rPr>
        <sz val="14"/>
        <color theme="1"/>
        <rFont val="Arial Narrow"/>
        <family val="2"/>
      </rPr>
      <t xml:space="preserve">
</t>
    </r>
    <r>
      <rPr>
        <sz val="12"/>
        <color theme="1"/>
        <rFont val="Arial Narrow"/>
        <family val="2"/>
      </rPr>
      <t>Es de resaltar que 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En la vigencia 2023 se desarrolló el contrato de mantenimiento de equipos de cómputo, servidores, impresoras, UPS, videobeam, scanner con el proveedor OMEGA SOLUCIONES SAS, y en el mes de junio se realizó el primer mantenimiento del año y se programó para el mes de noviembre de 2023 el segundo y ùltimo mantenimiento contratado, ejecutado a cabalidad.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también estar a la vanguardia de las actualizaciones emitidas por el ministerio de salud. La entidad acogió lo  establecido por  la tercera línea de defensa relacionado con las recomendaciones que visualizó al realizar los seguimientos a los controles de los riesgos implementados por el proveedor de servicios.   
La entidad  evaluó la aplicación de los procedimientos, guías, protocolos e instructivos y adicionalmente de manera mensual hizo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r>
  </si>
  <si>
    <r>
      <t xml:space="preserve">En desarrollo del desarrollo del componente de Información y Comunicación el HDPUV,  en la vigencia 2023,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lo que facilitó la comunicación en todos los niveles del hospital, logrando apoyar el funcionamiento del Sistema de Control Interno. 
También logró tener una mejor comunicación con los  grupos de valor,  sobre las debilidades y aspectos claves que afectan el funcionamiento del Sistema de Control Interno, proporcionando información hacia las partes externas en respuesta a las necesidades y expectativas.  </t>
    </r>
    <r>
      <rPr>
        <sz val="20"/>
        <color theme="1"/>
        <rFont val="Arial Narrow"/>
        <family val="2"/>
      </rPr>
      <t xml:space="preserve"> </t>
    </r>
    <r>
      <rPr>
        <sz val="12"/>
        <color theme="1"/>
        <rFont val="Arial Narrow"/>
        <family val="2"/>
      </rPr>
      <t xml:space="preserve">  Es importante resaltar que en la vigencia 2023 se realizó el contrato OS- 008-2023 con la empresa DATAWARE&amp;TECH que es la encargada del soporte y mantenimiento de la herramienta de inteligencia de negocio y a la fecha se tienen implementados 14 tableros con la informaciòn capturada de HOSVITAL-HIS.
 En el segundo semestre del 2023 se continuó con el servicio de la empresa Dataware &amp; Tech y se logró implementar 15 tableros que permitieron ver en tiempo real la información capturada en el software institucional Hosvital-His, esto con la finalidad de que los directivos puedan tomar decisiones con informacion en tiempo real.    Igualmente se observó que se actualizó en la vigencia 2023,  el formato esquema de publicaciones conforme a lo establecido en la Resoluciòn 1519 de 2020,  también se verificó  que la  información relevante del hospital  se encuentra publicada en el Índice de Transparencia y Acceso a la Información Pública (ITA) de la Procuraduría General de la Nación,   en donde se mide exclusivamente el grado de cumplimiento de las obligaciones de publicar  la información derivada de la Ley 1712 de 2014, Ley de Transparencia y Acceso a la Informacion Pública.  Esta se visualiza en la página del HDPUV en Transaparencia link. https://psiquiatricocali.gov.co/wp/instrumentos-de-gestion-de-la-informacion/.    De igual manera se estableció por control interno que en el primer semestre de 2023 se publicó en la página de transparencia y se  evaluaron  las manifestaciones ( PQRS )   El asesor de Control interno verificó las actas, en el semestre fueron 17 del cumplimiento de la apertura de buzones acorde al cronograma planeado para la presente vigencia, el cual cuenta con el acompañamiento de la asociación de usuarios, como ente verificador. también se estableció que en el segundo  semestre de 2023 se publicó en la página de transparencia y se  evaluaron  las manifestaciones ( PQRS )   Se verificaron las actas en el periodo 2023, 35 del cumplimiento de la apertura de buzones acorde al cronograma planeado para la presente vigencia, el cual cuenta con el acompañamiento de la asociación de usuarios, como ente verificador .  </t>
    </r>
    <r>
      <rPr>
        <sz val="18"/>
        <color theme="1"/>
        <rFont val="Arial Narrow"/>
        <family val="2"/>
      </rPr>
      <t xml:space="preserve">  </t>
    </r>
    <r>
      <rPr>
        <sz val="12"/>
        <color theme="1"/>
        <rFont val="Arial Narrow"/>
        <family val="2"/>
      </rPr>
      <t xml:space="preserve">En el segundo semestre de 2023 no se materializó ningún riesgo del proceso de gestión de la información, adicional se continuó a través del área de estadistica manejando la solicitud de la información como indica el PRO-GIN-08; se implementó el software para radicar las manifestaciones (pqrsf) que es administrado por el profesional del área de sistema de información y atención al usuario (SIAU), con el fin de tener una mejor trazabilidad de las manifestaciones. Con respecto a la creación de usuarios y sus permisos se continuó realizando a través del FOR-GIN-42 
Se ejecutó el procedimiento PRO-GIN-08 que està a cargo del área de estadística, dando cumplimiento a los envíos trimestrales de información de producción y calidad, por cuenta del correo institucional del Hospital, según lo reqrerido en la Resolución 256 de 2019 al Nivel Nacional (REPS y SIHO) y según el Decreto 2193 de 2024 a la Secretaría de Salud Departamental del Valle del Cauca.  También se díó cumplimiento a la entrega mensual de indicadores de producción y calidad a los servicios de Urgencias, Hospitalización y Consulta Externa, permitiendo la evaluación mensual de la operación asistencial de estos servicios. </t>
    </r>
  </si>
  <si>
    <r>
      <rPr>
        <sz val="12"/>
        <color theme="1"/>
        <rFont val="Arial Narrow"/>
        <family val="2"/>
      </rPr>
      <t>El sistema de control interno en la entidad, es evaluado de manera contínua en cada uno de los procesos, realizando las autoevaluaciones y las auditorías, en donde se valora la efectividad del control interno,  la eficiencia y la eficacia de cada uno de los procesos. El objetivo es detectar las desviaciones  en tiempo real y establecer los planes de mejoramiento para subsanar. Esta evaluación incluye las 7 dimensiones del modelo integrado de planeación y de gestión, por cuanto la autoevaluación y la evaluación independiente, coadyuvan a subsanar las deficiencias. Las buenas prácticas para el desarrollo del control interno del hospital han coadyuvado a mantener la acreditación y certificacion por el ICONTEC.  Al inicio de la vigencia 2023 el asesor de Control interno,  presentó ante el comité institucional de control interno el plan anual de auditoría para su aprobación, éste fue aprobado por los integrantes del comité. Durante la vigencia se realizaron las reuniones pertinentes para presentar al comité los resultados de lo proyectado y  el indicador de cumplimiento que fue del 100% .   Al seguimiento en la vigencia, se estableció que la línea estratégica está ampliamente comprometida con el cumplimiento del sistema de control interno.  Por ello y en desarrollo de las dimensiones del MIPG, imparte las directrices, tendientes a la mejora contínua de los procesos y así quedó establecido en las actas de los comités de gestión y desempeño y de control interno.</t>
    </r>
    <r>
      <rPr>
        <sz val="24"/>
        <color theme="1"/>
        <rFont val="Arial Narrow"/>
        <family val="2"/>
      </rPr>
      <t xml:space="preserve"> </t>
    </r>
    <r>
      <rPr>
        <sz val="12"/>
        <color theme="1"/>
        <rFont val="Arial Narrow"/>
        <family val="2"/>
      </rPr>
      <t>El asesor de control interno realizó seguimiento al cumplimiento de todos los controles de los riesgos de proceso y lo realizó  de manera semestral, conforme a lo establecido en el procedimiento gestión del riesgo.  Igualmente se ajustaron varios riesgos de  procesos en donde se identificaron nuevos riesgos y se identificaron nuevos controles a los riesgos moderados y altos. Se evidenció la materialización de un riesgo en el primer semestre de 2023, al finalizar la vigencia a este riesgo le fue revisado el plan de acción de sus controles para evitar una nueva materialización.</t>
    </r>
    <r>
      <rPr>
        <sz val="24"/>
        <color theme="1"/>
        <rFont val="Arial Narrow"/>
        <family val="2"/>
      </rPr>
      <t xml:space="preserve"> </t>
    </r>
    <r>
      <rPr>
        <sz val="12"/>
        <color theme="1"/>
        <rFont val="Arial Narrow"/>
        <family val="2"/>
      </rPr>
      <t xml:space="preserve">Al finalizar la vigencia 2023 se evidenció el cumplimiento de los objetivos y metas establecidas para el periodo 2020-2023,  con un cumplimiento del plan del  95.90%  El seguimiento a las metas del PDI se realizó en el comité de gerencia de manera quincenal y en el comité mejoramiento institucional. Igualmente se verificó que  en la vigencia,  la entidad  cumplió  con los planes de mejora establecidos por los entes de control y su reporte fue oportuno enviando los soportes requeridos y no hubo sanciones por incumplimiento. Los planes de mejoramiento coadyuvaron a la mejora continua en los procesos. Las evaluaciones independientes realizadas por el asesor de control interno de la entidad, fueron presentadas a la línea estratégica, para la toma oportuna de decisiones  y así poder impactar las falencias en el Sistema de Control interno. Estas fueron presentadas en el comité de coordinación de control interno y desde ahi se impartieron las directrices a los lideres de proceso para la mejora continua del SCI del HDPUV.  Los planes de mejoramiento producto de las auditorías internas y externas, fueron consolidados en la vigencia 2023 en el FOR-SIG-12, ahí se consolidan los planes verificando que se  cumplan con las acciones de mejora planteadas.  Igualmente fueron presentados al comité para que  la línea estratégica impartiera directrices tendientes a la mejora del SCI en la vigencia 2023.  La segunda línea de defensa realizó en la vigencia 2023, a través del formato estandarizado FOR-SIG-19 el seguimiento a las politicas institucionales, estableciendo el cumplimiento de los objetivos de acuerdo a la Resolución de creación. Las deficiencias evidenciadas en los diferentes procesos fueron evaluadas con los líderes de proceso en el comité de gerencia en donde la línea estratégica impatió directrices. 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r>
  </si>
  <si>
    <t>En el Hospital Psiquiátrico Universitario del Valle, se trabajó conjuntamente con los líderes de los procesos el desarrollo de las Dimensiones que componen el Modelo Integrado de Planeación y de Gestión.  Se observó que hubo significativos avances, desarrollando el Meci y aplicandolo para la consecución de cada una de las dimensiones que componen el MIPG.  Es importante resaltar que de acuerdo a la última calificación obtenida del FURAG que fue de 78.9%, se trabajó en la vigencia 2023 en lograr la implementación de las falencias evidenciadas en las dimensiones, y se trabajó articuladamente con cada uno de los procesos de la entidad para el alcance de las mejoras. Igualmente en la vigencia 2023 se terminó de ejecutar el Plan de Desarrollo fijado por 4 años en donde se obtuvo un porcentaje de cumplimiento de los objetivos y las metas del 95.90% de cumplimiento. Se verificó que en la vigencia 2023 la entidad hospitalaria conservó la Certificación en los Sistemas de Gestión de Calidad, bajo la NTC ISO 9001:2015, Sistema de Gestión Ambiental bajo la NTC ISO 14001:2015 y el Sistema de Gestión de laSeguridad y Salud en el Trabajo bajo la NTC ISO 45001:2018, la entidad está certificada como institución acreditada en salud. El modelo en la entidad SI se encuentra operando.</t>
  </si>
  <si>
    <t xml:space="preserve">El Sistema de Control inteno en la entidad se vió fortalecido al desarrollar el MECI y aplicándolo en cada uno de los componentes que integran el Modelo Integrado de Planeación y de Gestión- En la vigencia 2023 se trabajó en implementar las acciones tendientes al cumplimiento del MIPG, asi como de las mejoras que se identificaron al presentar el FURAG de la vigencia 2022.  El sistema de Control interno de la entidad se fortaleció al desarrollar los objetivos de cada una de las politicas que establece el MIPG. La linea estratégica impartió las directrices a la segunda línea de defensa con el objeto de trabajar mancomunadamente en desarrollo del MECI y del MIPG, apoyados con la asesoría de la tercera línea de defensa impartió directrices en el Comité de Coordinación de Control para que se fortaleciera el SCI. La entidad conserva la certificación y acreditación en salud por el ICONTEC. </t>
  </si>
  <si>
    <t xml:space="preserve">El Hospital Psiquiátrico Universitario del Valle cuenta con las tres líneas de defensa establecidas en las dimensiones que componen el MECI y desde el Comité de Coordinación de Control Interno la Línea estratégica impartió las directrices a la primera y segunda línea de defensa para que las decisiones tomadas se ejecuten en los diferentes procesos que conforman el hospital. La segunda línea de defensa se evidenció muy comprometida en desarrollar y aplicar lo establecido por la línea estratégica, con el apoyo de la tercera linea de defensa en la implementacion del Sistema de Control Interno y  el resultado se vió reflejado en lograr la certificación y la acreditación en salud en la vigencia 2023.
</t>
  </si>
  <si>
    <t>DE ENERO A DICIEMBRE DE 2023</t>
  </si>
  <si>
    <t>Se evidenció que el proceso de gestion documental cuenta con la política  de Gestión Documental  actualizada Resolución Nº 494 del 20 de octubre de 2023; el Programa de Gestión Documental cuenta con Resolución Nº 281 del 29 junio 2021; el PINAR fue creado por Resolución 282 de 29 de junio de 2021; las Tablas de Retención Documental fueron identifiscadas en cada uno de los procesos del hospital y a la fecha están siendo evaluadas en el Consejo Departamental de Archivo para su validación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</si>
</sst>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000"/>
    <numFmt numFmtId="166" formatCode="0.000000"/>
  </numFmts>
  <fonts count="66"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i/>
      <sz val="11"/>
      <color theme="1"/>
      <name val="Arial Narrow"/>
      <family val="2"/>
    </font>
    <font>
      <sz val="12"/>
      <color theme="1"/>
      <name val="Arial Narrow"/>
      <family val="2"/>
    </font>
    <font>
      <u/>
      <sz val="11"/>
      <color theme="1"/>
      <name val="Arial Narrow"/>
      <family val="2"/>
    </font>
    <font>
      <sz val="18"/>
      <color theme="1"/>
      <name val="Arial Narrow"/>
      <family val="2"/>
    </font>
    <font>
      <sz val="22"/>
      <color theme="1"/>
      <name val="Arial Narrow"/>
      <family val="2"/>
    </font>
    <font>
      <b/>
      <u/>
      <sz val="11"/>
      <color theme="1"/>
      <name val="Arial Narrow"/>
      <family val="2"/>
    </font>
    <font>
      <b/>
      <sz val="16"/>
      <color theme="1"/>
      <name val="Arial Narrow"/>
      <family val="2"/>
    </font>
    <font>
      <b/>
      <sz val="14"/>
      <color theme="1"/>
      <name val="Arial Narrow"/>
      <family val="2"/>
    </font>
    <font>
      <sz val="16"/>
      <color theme="1"/>
      <name val="Arial Narrow"/>
      <family val="2"/>
    </font>
    <font>
      <sz val="18"/>
      <color theme="0"/>
      <name val="Arial Narrow"/>
      <family val="2"/>
    </font>
    <font>
      <sz val="20"/>
      <color theme="1"/>
      <name val="Arial Narrow"/>
      <family val="2"/>
    </font>
    <font>
      <sz val="11"/>
      <color theme="3"/>
      <name val="Arial Narrow"/>
      <family val="2"/>
    </font>
    <font>
      <sz val="11"/>
      <color theme="1"/>
      <name val="Arial"/>
      <family val="2"/>
    </font>
    <font>
      <b/>
      <i/>
      <sz val="11"/>
      <color theme="1"/>
      <name val="Arial Narrow"/>
      <family val="2"/>
    </font>
    <font>
      <b/>
      <u/>
      <sz val="16"/>
      <color theme="1"/>
      <name val="Arial Narrow"/>
      <family val="2"/>
    </font>
    <font>
      <sz val="14"/>
      <color theme="1"/>
      <name val="Arial Narrow"/>
      <family val="2"/>
    </font>
    <font>
      <sz val="24"/>
      <color theme="1"/>
      <name val="Arial Narrow"/>
      <family val="2"/>
    </font>
    <font>
      <b/>
      <sz val="12"/>
      <color theme="1"/>
      <name val="Arial"/>
      <family val="2"/>
    </font>
    <font>
      <b/>
      <sz val="12"/>
      <color theme="1"/>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773">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7" xfId="4" applyFont="1" applyBorder="1"/>
    <xf numFmtId="0" fontId="11" fillId="0" borderId="108" xfId="4" applyFont="1" applyBorder="1"/>
    <xf numFmtId="0" fontId="11" fillId="0" borderId="109" xfId="4" applyFont="1" applyBorder="1"/>
    <xf numFmtId="0" fontId="11" fillId="0" borderId="110" xfId="4" applyFont="1" applyBorder="1"/>
    <xf numFmtId="0" fontId="11" fillId="0" borderId="107" xfId="4" applyFont="1" applyBorder="1" applyAlignment="1">
      <alignment vertical="top" wrapText="1"/>
    </xf>
    <xf numFmtId="0" fontId="11" fillId="0" borderId="108" xfId="4" applyFont="1" applyBorder="1" applyAlignment="1">
      <alignment vertical="top" wrapText="1"/>
    </xf>
    <xf numFmtId="0" fontId="11" fillId="0" borderId="111" xfId="4" applyFont="1" applyBorder="1"/>
    <xf numFmtId="0" fontId="11" fillId="0" borderId="112" xfId="4" applyFont="1" applyBorder="1"/>
    <xf numFmtId="0" fontId="11" fillId="0" borderId="113"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5"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3"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0" fontId="22" fillId="2" borderId="92"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7" xfId="4" applyFont="1" applyBorder="1" applyAlignment="1">
      <alignment horizontal="left" vertical="top"/>
    </xf>
    <xf numFmtId="0" fontId="11" fillId="0" borderId="108"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7" fillId="0" borderId="70" xfId="0" applyFont="1" applyBorder="1" applyAlignment="1" applyProtection="1">
      <alignment horizontal="center" vertical="center"/>
      <protection locked="0"/>
    </xf>
    <xf numFmtId="0" fontId="22" fillId="2" borderId="128" xfId="0" applyFont="1" applyFill="1" applyBorder="1" applyAlignment="1" applyProtection="1">
      <alignment horizontal="center" vertical="center"/>
      <protection locked="0"/>
    </xf>
    <xf numFmtId="0" fontId="21" fillId="2" borderId="127" xfId="0" applyFont="1" applyFill="1" applyBorder="1"/>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41" fillId="6" borderId="0" xfId="0" applyFont="1" applyFill="1" applyAlignment="1">
      <alignment horizontal="center" vertical="center"/>
    </xf>
    <xf numFmtId="0" fontId="25" fillId="2" borderId="127"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2" fillId="2" borderId="0" xfId="0" applyFont="1" applyFill="1"/>
    <xf numFmtId="0" fontId="51" fillId="2" borderId="12" xfId="0" applyFont="1" applyFill="1" applyBorder="1" applyAlignment="1" applyProtection="1">
      <alignment horizontal="left" vertical="center" wrapText="1"/>
      <protection locked="0"/>
    </xf>
    <xf numFmtId="0" fontId="21" fillId="2" borderId="17" xfId="0" applyFont="1" applyFill="1" applyBorder="1" applyAlignment="1" applyProtection="1">
      <alignment horizontal="left" vertical="center" wrapText="1"/>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top" wrapText="1"/>
      <protection locked="0"/>
    </xf>
    <xf numFmtId="0" fontId="21" fillId="0" borderId="1" xfId="0" applyFont="1" applyBorder="1" applyAlignment="1">
      <alignment horizontal="left" vertical="center"/>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0" xfId="0" applyFont="1" applyAlignment="1">
      <alignment vertical="top"/>
    </xf>
    <xf numFmtId="0" fontId="21" fillId="2" borderId="18" xfId="0" applyFont="1" applyFill="1" applyBorder="1" applyAlignment="1" applyProtection="1">
      <alignment horizontal="center" vertical="center" wrapText="1"/>
      <protection locked="0"/>
    </xf>
    <xf numFmtId="0" fontId="21" fillId="2" borderId="93" xfId="0" applyFont="1" applyFill="1" applyBorder="1" applyAlignment="1" applyProtection="1">
      <alignment horizontal="left" vertical="center" wrapText="1"/>
      <protection locked="0"/>
    </xf>
    <xf numFmtId="0" fontId="21" fillId="2" borderId="128" xfId="0" applyFont="1" applyFill="1" applyBorder="1" applyAlignment="1" applyProtection="1">
      <alignment horizontal="left" vertical="center" wrapText="1"/>
      <protection locked="0"/>
    </xf>
    <xf numFmtId="0" fontId="22" fillId="2" borderId="17" xfId="0" applyFont="1" applyFill="1" applyBorder="1" applyAlignment="1" applyProtection="1">
      <alignment horizontal="left" vertical="top"/>
      <protection locked="0"/>
    </xf>
    <xf numFmtId="9" fontId="7" fillId="14" borderId="1" xfId="0" applyNumberFormat="1" applyFont="1" applyFill="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1" fillId="0" borderId="2" xfId="0" applyFont="1" applyBorder="1" applyAlignment="1">
      <alignment horizontal="left" vertical="center"/>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21" fillId="0" borderId="0" xfId="0" applyFont="1" applyAlignment="1">
      <alignment horizontal="left" vertical="center" wrapText="1"/>
    </xf>
    <xf numFmtId="0" fontId="22" fillId="2" borderId="134" xfId="0" applyFont="1" applyFill="1" applyBorder="1" applyAlignment="1" applyProtection="1">
      <alignment horizontal="center" vertical="center"/>
      <protection locked="0"/>
    </xf>
    <xf numFmtId="0" fontId="21" fillId="2" borderId="134" xfId="0" applyFont="1" applyFill="1" applyBorder="1" applyAlignment="1" applyProtection="1">
      <alignment horizontal="left" vertical="center"/>
      <protection locked="0"/>
    </xf>
    <xf numFmtId="0" fontId="21" fillId="2" borderId="93" xfId="0" applyFont="1" applyFill="1" applyBorder="1" applyAlignment="1" applyProtection="1">
      <alignment horizontal="left" vertical="center"/>
      <protection locked="0"/>
    </xf>
    <xf numFmtId="0" fontId="21" fillId="2" borderId="1" xfId="0" applyFont="1" applyFill="1" applyBorder="1" applyAlignment="1" applyProtection="1">
      <alignment horizontal="left" vertical="center" wrapText="1"/>
      <protection locked="0"/>
    </xf>
    <xf numFmtId="0" fontId="21" fillId="0" borderId="14" xfId="0" applyFont="1" applyBorder="1" applyAlignment="1">
      <alignment vertical="top" wrapText="1"/>
    </xf>
    <xf numFmtId="0" fontId="21" fillId="0" borderId="15"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8"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3" xfId="0" applyFont="1" applyFill="1" applyBorder="1" applyAlignment="1" applyProtection="1">
      <alignment vertical="center" wrapText="1"/>
      <protection locked="0"/>
    </xf>
    <xf numFmtId="0" fontId="21" fillId="2" borderId="93"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2" fillId="2" borderId="140" xfId="0" applyFont="1" applyFill="1" applyBorder="1" applyAlignment="1" applyProtection="1">
      <alignment horizontal="center" vertical="center"/>
      <protection locked="0"/>
    </xf>
    <xf numFmtId="0" fontId="21" fillId="2" borderId="140" xfId="0" applyFont="1" applyFill="1" applyBorder="1" applyAlignment="1" applyProtection="1">
      <alignment horizontal="left" vertical="center" wrapText="1"/>
      <protection locked="0"/>
    </xf>
    <xf numFmtId="0" fontId="21" fillId="2" borderId="139" xfId="0" applyFont="1" applyFill="1" applyBorder="1"/>
    <xf numFmtId="0" fontId="21" fillId="2" borderId="137"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1" fillId="2" borderId="18" xfId="0" applyFont="1" applyFill="1" applyBorder="1" applyAlignment="1" applyProtection="1">
      <alignment horizontal="center" vertical="center"/>
      <protection locked="0"/>
    </xf>
    <xf numFmtId="0" fontId="21" fillId="2" borderId="93" xfId="0" applyFont="1" applyFill="1" applyBorder="1" applyAlignment="1" applyProtection="1">
      <alignment horizontal="center" vertical="center"/>
      <protection locked="0"/>
    </xf>
    <xf numFmtId="0" fontId="21" fillId="2" borderId="1" xfId="0" applyFont="1" applyFill="1" applyBorder="1" applyAlignment="1" applyProtection="1">
      <alignment vertical="center" wrapText="1"/>
      <protection locked="0"/>
    </xf>
    <xf numFmtId="0" fontId="21" fillId="2" borderId="12" xfId="0" applyFont="1" applyFill="1" applyBorder="1" applyAlignment="1" applyProtection="1">
      <alignment horizontal="center" vertical="center" wrapText="1"/>
      <protection locked="0"/>
    </xf>
    <xf numFmtId="0" fontId="21" fillId="2" borderId="93" xfId="0" applyFont="1" applyFill="1" applyBorder="1" applyAlignment="1" applyProtection="1">
      <alignment horizontal="left" vertical="top" wrapText="1"/>
      <protection locked="0"/>
    </xf>
    <xf numFmtId="0" fontId="58" fillId="2" borderId="0" xfId="0" applyFont="1" applyFill="1"/>
    <xf numFmtId="0" fontId="56" fillId="2" borderId="0" xfId="0" applyFont="1" applyFill="1" applyAlignment="1">
      <alignment vertical="center"/>
    </xf>
    <xf numFmtId="0" fontId="50" fillId="2" borderId="0" xfId="0" applyFont="1" applyFill="1" applyAlignment="1">
      <alignment vertical="center"/>
    </xf>
    <xf numFmtId="0" fontId="48" fillId="2" borderId="0" xfId="0" applyFont="1" applyFill="1" applyAlignment="1">
      <alignment horizontal="justify" vertical="top" wrapText="1"/>
    </xf>
    <xf numFmtId="0" fontId="48" fillId="2" borderId="1" xfId="0" applyFont="1" applyFill="1" applyBorder="1" applyAlignment="1" applyProtection="1">
      <alignment horizontal="left" vertical="center" wrapText="1"/>
      <protection hidden="1"/>
    </xf>
    <xf numFmtId="0" fontId="21" fillId="0" borderId="1" xfId="0" applyFont="1" applyBorder="1" applyAlignment="1">
      <alignment horizontal="center" vertical="center" wrapText="1"/>
    </xf>
    <xf numFmtId="0" fontId="21" fillId="0" borderId="2" xfId="0" applyFont="1" applyBorder="1" applyAlignment="1">
      <alignment horizontal="center" vertical="center"/>
    </xf>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pplyProtection="1">
      <alignment horizontal="center" vertical="center" wrapText="1"/>
      <protection hidden="1"/>
    </xf>
    <xf numFmtId="0" fontId="21" fillId="2" borderId="96" xfId="0" applyFont="1" applyFill="1" applyBorder="1" applyAlignment="1" applyProtection="1">
      <alignment horizontal="center" vertical="center"/>
      <protection locked="0"/>
    </xf>
    <xf numFmtId="0" fontId="21" fillId="0" borderId="21" xfId="0" applyFont="1" applyBorder="1" applyAlignment="1">
      <alignment vertical="center" wrapText="1"/>
    </xf>
    <xf numFmtId="0" fontId="21" fillId="0" borderId="22" xfId="0" applyFont="1" applyBorder="1" applyAlignment="1">
      <alignment vertical="center" wrapText="1"/>
    </xf>
    <xf numFmtId="0" fontId="21" fillId="6" borderId="1" xfId="0" applyFont="1" applyFill="1" applyBorder="1" applyAlignment="1" applyProtection="1">
      <alignment horizontal="center" vertical="center" textRotation="90" wrapText="1"/>
      <protection hidden="1"/>
    </xf>
    <xf numFmtId="0" fontId="57" fillId="2" borderId="21" xfId="0" applyFont="1" applyFill="1" applyBorder="1" applyAlignment="1" applyProtection="1">
      <alignment horizontal="center" vertical="center"/>
      <protection locked="0"/>
    </xf>
    <xf numFmtId="0" fontId="21" fillId="2" borderId="134"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hidden="1"/>
    </xf>
    <xf numFmtId="0" fontId="21" fillId="2" borderId="137" xfId="0" applyFont="1" applyFill="1" applyBorder="1" applyAlignment="1" applyProtection="1">
      <alignment horizontal="center" vertical="center"/>
      <protection locked="0"/>
    </xf>
    <xf numFmtId="0" fontId="21" fillId="2" borderId="128" xfId="0" applyFont="1" applyFill="1" applyBorder="1" applyAlignment="1" applyProtection="1">
      <alignment horizontal="center" vertical="center"/>
      <protection locked="0"/>
    </xf>
    <xf numFmtId="0" fontId="59" fillId="2" borderId="55" xfId="0" applyFont="1" applyFill="1" applyBorder="1"/>
    <xf numFmtId="49" fontId="59" fillId="2" borderId="45" xfId="0" applyNumberFormat="1" applyFont="1" applyFill="1" applyBorder="1" applyAlignment="1" applyProtection="1">
      <alignment horizontal="center" vertical="center" wrapText="1"/>
      <protection locked="0"/>
    </xf>
    <xf numFmtId="49" fontId="59" fillId="2" borderId="0" xfId="0" applyNumberFormat="1" applyFont="1" applyFill="1" applyAlignment="1">
      <alignment horizontal="left" vertical="top" wrapText="1"/>
    </xf>
    <xf numFmtId="0" fontId="59" fillId="2" borderId="56" xfId="0" applyFont="1" applyFill="1" applyBorder="1"/>
    <xf numFmtId="0" fontId="59" fillId="2" borderId="0" xfId="0" applyFont="1" applyFill="1"/>
    <xf numFmtId="0" fontId="21" fillId="0" borderId="0" xfId="0" applyFont="1" applyAlignment="1">
      <alignment vertical="top" wrapText="1"/>
    </xf>
    <xf numFmtId="0" fontId="21" fillId="0" borderId="0" xfId="0" applyFont="1" applyAlignment="1">
      <alignment wrapText="1"/>
    </xf>
    <xf numFmtId="0" fontId="48" fillId="0" borderId="2" xfId="0" applyFont="1" applyBorder="1" applyAlignment="1">
      <alignment horizontal="center" vertical="center"/>
    </xf>
    <xf numFmtId="0" fontId="48" fillId="0" borderId="0" xfId="0" applyFont="1" applyAlignment="1">
      <alignment vertical="top" wrapText="1"/>
    </xf>
    <xf numFmtId="0" fontId="48" fillId="0" borderId="0" xfId="0" applyFont="1" applyAlignment="1">
      <alignment vertical="top"/>
    </xf>
    <xf numFmtId="0" fontId="48" fillId="0" borderId="1" xfId="0" applyFont="1" applyBorder="1" applyAlignment="1">
      <alignment horizontal="center" vertical="center"/>
    </xf>
    <xf numFmtId="0" fontId="48" fillId="0" borderId="1" xfId="0" applyFont="1" applyBorder="1" applyAlignment="1">
      <alignment vertical="top" wrapText="1"/>
    </xf>
    <xf numFmtId="0" fontId="48" fillId="0" borderId="1" xfId="0" applyFont="1" applyBorder="1" applyAlignment="1">
      <alignment vertical="top"/>
    </xf>
    <xf numFmtId="0" fontId="48" fillId="2" borderId="0" xfId="0" applyFont="1" applyFill="1"/>
    <xf numFmtId="0" fontId="50" fillId="2" borderId="142" xfId="0" applyFont="1" applyFill="1" applyBorder="1" applyAlignment="1" applyProtection="1">
      <alignment horizontal="left" vertical="center" wrapText="1"/>
      <protection locked="0"/>
    </xf>
    <xf numFmtId="0" fontId="21" fillId="0" borderId="143" xfId="0" applyFont="1" applyBorder="1" applyAlignment="1" applyProtection="1">
      <alignment horizontal="left" vertical="center" wrapText="1"/>
      <protection locked="0"/>
    </xf>
    <xf numFmtId="0" fontId="21" fillId="2" borderId="143" xfId="0" applyFont="1" applyFill="1" applyBorder="1" applyAlignment="1" applyProtection="1">
      <alignment horizontal="left" vertical="center" wrapText="1"/>
      <protection locked="0"/>
    </xf>
    <xf numFmtId="0" fontId="21" fillId="2" borderId="0" xfId="0" applyFont="1" applyFill="1" applyAlignment="1" applyProtection="1">
      <alignment horizontal="left" vertical="top" wrapText="1"/>
      <protection locked="0"/>
    </xf>
    <xf numFmtId="0" fontId="21" fillId="2" borderId="2" xfId="0" applyFont="1" applyFill="1" applyBorder="1" applyAlignment="1">
      <alignment vertical="top"/>
    </xf>
    <xf numFmtId="0" fontId="21" fillId="2" borderId="118" xfId="0" applyFont="1" applyFill="1" applyBorder="1" applyAlignment="1" applyProtection="1">
      <alignment horizontal="center" vertical="center"/>
      <protection locked="0"/>
    </xf>
    <xf numFmtId="0" fontId="21" fillId="2" borderId="2" xfId="0" applyFont="1" applyFill="1" applyBorder="1" applyAlignment="1">
      <alignment vertical="top" wrapText="1"/>
    </xf>
    <xf numFmtId="0" fontId="21" fillId="2" borderId="3" xfId="0" applyFont="1" applyFill="1" applyBorder="1"/>
    <xf numFmtId="0" fontId="21" fillId="2" borderId="141" xfId="0" applyFont="1" applyFill="1" applyBorder="1" applyAlignment="1" applyProtection="1">
      <alignment horizontal="center" vertical="center"/>
      <protection locked="0"/>
    </xf>
    <xf numFmtId="0" fontId="48" fillId="2" borderId="1" xfId="0" applyFont="1" applyFill="1" applyBorder="1"/>
    <xf numFmtId="0" fontId="48" fillId="2" borderId="1" xfId="0" applyFont="1" applyFill="1" applyBorder="1" applyAlignment="1" applyProtection="1">
      <alignment horizontal="center" vertical="center"/>
      <protection locked="0"/>
    </xf>
    <xf numFmtId="0" fontId="48" fillId="2" borderId="93" xfId="0" applyFont="1" applyFill="1" applyBorder="1" applyAlignment="1" applyProtection="1">
      <alignment horizontal="center" vertical="center"/>
      <protection locked="0"/>
    </xf>
    <xf numFmtId="0" fontId="48" fillId="2" borderId="17" xfId="0" applyFont="1" applyFill="1" applyBorder="1" applyAlignment="1" applyProtection="1">
      <alignment horizontal="left" vertical="center" wrapText="1"/>
      <protection locked="0"/>
    </xf>
    <xf numFmtId="0" fontId="48" fillId="2" borderId="12" xfId="0" applyFont="1" applyFill="1" applyBorder="1" applyAlignment="1" applyProtection="1">
      <alignment horizontal="center" vertical="center"/>
      <protection locked="0"/>
    </xf>
    <xf numFmtId="0" fontId="48" fillId="2" borderId="12" xfId="0" applyFont="1" applyFill="1" applyBorder="1" applyAlignment="1" applyProtection="1">
      <alignment horizontal="left" vertical="center" wrapText="1"/>
      <protection locked="0"/>
    </xf>
    <xf numFmtId="0" fontId="48" fillId="2" borderId="17" xfId="0" applyFont="1" applyFill="1" applyBorder="1" applyAlignment="1" applyProtection="1">
      <alignment horizontal="center" vertical="center" wrapText="1"/>
      <protection locked="0"/>
    </xf>
    <xf numFmtId="0" fontId="54" fillId="6" borderId="1" xfId="0" applyFont="1" applyFill="1" applyBorder="1" applyAlignment="1" applyProtection="1">
      <alignment horizontal="center" vertical="center" textRotation="90" wrapText="1"/>
      <protection hidden="1"/>
    </xf>
    <xf numFmtId="0" fontId="21" fillId="2" borderId="71" xfId="0" applyFont="1" applyFill="1" applyBorder="1" applyAlignment="1" applyProtection="1">
      <alignment horizontal="left" vertical="center" wrapText="1"/>
      <protection locked="0"/>
    </xf>
    <xf numFmtId="0" fontId="21" fillId="2" borderId="31" xfId="0" applyFont="1" applyFill="1" applyBorder="1" applyAlignment="1" applyProtection="1">
      <alignment horizontal="left" vertical="center" wrapText="1"/>
      <protection locked="0"/>
    </xf>
    <xf numFmtId="0" fontId="22" fillId="2" borderId="31" xfId="0" applyFont="1" applyFill="1" applyBorder="1" applyAlignment="1" applyProtection="1">
      <alignment horizontal="center" vertical="center"/>
      <protection locked="0"/>
    </xf>
    <xf numFmtId="0" fontId="22" fillId="2" borderId="72" xfId="0" applyFont="1" applyFill="1" applyBorder="1" applyAlignment="1" applyProtection="1">
      <alignment horizontal="center" vertical="center"/>
      <protection locked="0"/>
    </xf>
    <xf numFmtId="0" fontId="22" fillId="2" borderId="1" xfId="0" applyFont="1" applyFill="1" applyBorder="1" applyAlignment="1" applyProtection="1">
      <alignment horizontal="left" vertical="center" wrapText="1"/>
      <protection hidden="1"/>
    </xf>
    <xf numFmtId="0" fontId="22" fillId="2" borderId="92" xfId="0" applyFont="1" applyFill="1" applyBorder="1" applyAlignment="1" applyProtection="1">
      <alignment horizontal="left" vertical="top" wrapText="1"/>
      <protection locked="0"/>
    </xf>
    <xf numFmtId="0" fontId="0" fillId="0" borderId="97" xfId="0" applyBorder="1"/>
    <xf numFmtId="0" fontId="48" fillId="0" borderId="97" xfId="0" applyFont="1" applyBorder="1" applyAlignment="1" applyProtection="1">
      <alignment vertical="top" wrapText="1"/>
      <protection locked="0"/>
    </xf>
    <xf numFmtId="0" fontId="57" fillId="0" borderId="97" xfId="0" applyFont="1" applyBorder="1" applyAlignment="1" applyProtection="1">
      <alignment vertical="top" wrapText="1"/>
      <protection locked="0"/>
    </xf>
    <xf numFmtId="0" fontId="48" fillId="0" borderId="97" xfId="0" applyFont="1" applyBorder="1" applyAlignment="1" applyProtection="1">
      <alignment horizontal="left" vertical="top" wrapText="1"/>
      <protection locked="0"/>
    </xf>
    <xf numFmtId="0" fontId="63" fillId="0" borderId="98" xfId="0" applyFont="1" applyBorder="1" applyAlignment="1" applyProtection="1">
      <alignment horizontal="left" vertical="top" wrapText="1"/>
      <protection locked="0"/>
    </xf>
    <xf numFmtId="0" fontId="11" fillId="0" borderId="107"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8" xfId="4" quotePrefix="1" applyFont="1" applyBorder="1" applyAlignment="1">
      <alignment horizontal="left" vertical="top" wrapText="1"/>
    </xf>
    <xf numFmtId="0" fontId="16" fillId="12" borderId="103" xfId="4" applyFont="1" applyFill="1" applyBorder="1" applyAlignment="1">
      <alignment horizontal="center" vertical="center"/>
    </xf>
    <xf numFmtId="0" fontId="16" fillId="12" borderId="104" xfId="4" applyFont="1" applyFill="1" applyBorder="1" applyAlignment="1">
      <alignment horizontal="center" vertical="center"/>
    </xf>
    <xf numFmtId="0" fontId="18" fillId="0" borderId="101" xfId="4" applyFont="1" applyBorder="1" applyAlignment="1">
      <alignment horizontal="left" vertical="top" wrapText="1"/>
    </xf>
    <xf numFmtId="0" fontId="18" fillId="0" borderId="102" xfId="4" applyFont="1" applyBorder="1" applyAlignment="1">
      <alignment horizontal="left" vertical="top" wrapText="1"/>
    </xf>
    <xf numFmtId="0" fontId="18" fillId="0" borderId="99" xfId="0" applyFont="1" applyBorder="1" applyAlignment="1">
      <alignment horizontal="left" vertical="top" wrapText="1"/>
    </xf>
    <xf numFmtId="0" fontId="18" fillId="0" borderId="100" xfId="0" applyFont="1" applyBorder="1" applyAlignment="1">
      <alignment horizontal="left" vertical="top"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8" fillId="0" borderId="1" xfId="3" applyFont="1" applyBorder="1" applyAlignment="1" applyProtection="1">
      <alignment horizontal="center" vertical="center" wrapText="1"/>
      <protection locked="0"/>
    </xf>
    <xf numFmtId="0" fontId="11" fillId="0" borderId="107" xfId="4" applyFont="1" applyBorder="1" applyAlignment="1">
      <alignment horizontal="left" vertical="top"/>
    </xf>
    <xf numFmtId="0" fontId="11" fillId="0" borderId="0" xfId="4" applyFont="1" applyAlignment="1">
      <alignment horizontal="left" vertical="top"/>
    </xf>
    <xf numFmtId="0" fontId="11" fillId="0" borderId="108" xfId="4" applyFont="1" applyBorder="1" applyAlignment="1">
      <alignment horizontal="left" vertical="top"/>
    </xf>
    <xf numFmtId="0" fontId="11" fillId="0" borderId="107" xfId="4" applyFont="1" applyBorder="1" applyAlignment="1">
      <alignment horizontal="left" vertical="top" wrapText="1"/>
    </xf>
    <xf numFmtId="0" fontId="11" fillId="0" borderId="0" xfId="4" applyFont="1" applyAlignment="1">
      <alignment horizontal="left" vertical="top" wrapText="1"/>
    </xf>
    <xf numFmtId="0" fontId="11" fillId="0" borderId="108" xfId="4" applyFont="1" applyBorder="1" applyAlignment="1">
      <alignment horizontal="left" vertical="top" wrapText="1"/>
    </xf>
    <xf numFmtId="0" fontId="11" fillId="0" borderId="0" xfId="4" applyFont="1"/>
    <xf numFmtId="0" fontId="12" fillId="0" borderId="105"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6" xfId="4" applyFont="1" applyBorder="1" applyAlignment="1">
      <alignment horizontal="center" vertical="center" wrapText="1"/>
    </xf>
    <xf numFmtId="0" fontId="11" fillId="0" borderId="107"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8" xfId="4" quotePrefix="1" applyFont="1" applyBorder="1" applyAlignment="1">
      <alignment horizontal="left" vertical="center" wrapText="1"/>
    </xf>
    <xf numFmtId="0" fontId="13" fillId="0" borderId="107"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8"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5" fillId="10" borderId="1" xfId="3" applyFont="1" applyFill="1" applyBorder="1" applyAlignment="1" applyProtection="1">
      <alignment horizontal="center" vertical="center" wrapText="1"/>
      <protection locked="0"/>
    </xf>
    <xf numFmtId="0" fontId="28" fillId="12" borderId="0" xfId="0" applyFont="1" applyFill="1" applyAlignment="1" applyProtection="1">
      <alignment horizontal="center" vertical="center" wrapText="1"/>
      <protection locked="0"/>
    </xf>
    <xf numFmtId="0" fontId="48" fillId="0" borderId="4" xfId="0" applyFont="1" applyBorder="1" applyAlignment="1">
      <alignment horizontal="center" vertical="top"/>
    </xf>
    <xf numFmtId="0" fontId="48" fillId="0" borderId="5" xfId="0" applyFont="1" applyBorder="1" applyAlignment="1">
      <alignment horizontal="center" vertical="top"/>
    </xf>
    <xf numFmtId="0" fontId="48" fillId="0" borderId="70" xfId="0" applyFont="1" applyBorder="1" applyAlignment="1">
      <alignment horizontal="center" vertical="top"/>
    </xf>
    <xf numFmtId="0" fontId="21" fillId="2" borderId="118" xfId="0" applyFont="1" applyFill="1" applyBorder="1" applyAlignment="1">
      <alignment horizontal="center" vertical="top" wrapText="1"/>
    </xf>
    <xf numFmtId="0" fontId="21" fillId="2" borderId="30" xfId="0" applyFont="1" applyFill="1" applyBorder="1" applyAlignment="1">
      <alignment horizontal="center" vertical="top" wrapText="1"/>
    </xf>
    <xf numFmtId="0" fontId="21" fillId="2" borderId="130" xfId="0" applyFont="1" applyFill="1" applyBorder="1" applyAlignment="1">
      <alignment horizontal="center" vertical="top" wrapText="1"/>
    </xf>
    <xf numFmtId="0" fontId="48" fillId="0" borderId="141" xfId="0" applyFont="1" applyBorder="1" applyAlignment="1">
      <alignment horizontal="center" vertical="top" wrapText="1"/>
    </xf>
    <xf numFmtId="0" fontId="48" fillId="0" borderId="127" xfId="0" applyFont="1" applyBorder="1" applyAlignment="1">
      <alignment horizontal="center" vertical="top" wrapText="1"/>
    </xf>
    <xf numFmtId="0" fontId="21" fillId="2" borderId="4" xfId="0" applyFont="1" applyFill="1" applyBorder="1" applyAlignment="1">
      <alignment horizontal="center"/>
    </xf>
    <xf numFmtId="0" fontId="21" fillId="2" borderId="5" xfId="0" applyFont="1" applyFill="1" applyBorder="1" applyAlignment="1">
      <alignment horizontal="center"/>
    </xf>
    <xf numFmtId="0" fontId="21" fillId="2" borderId="70" xfId="0" applyFont="1" applyFill="1" applyBorder="1" applyAlignment="1">
      <alignment horizontal="center"/>
    </xf>
    <xf numFmtId="0" fontId="48" fillId="2" borderId="4" xfId="0" applyFont="1" applyFill="1" applyBorder="1" applyAlignment="1">
      <alignment horizontal="center"/>
    </xf>
    <xf numFmtId="0" fontId="48" fillId="2" borderId="5" xfId="0" applyFont="1" applyFill="1" applyBorder="1" applyAlignment="1">
      <alignment horizontal="center"/>
    </xf>
    <xf numFmtId="0" fontId="48" fillId="2" borderId="70" xfId="0" applyFont="1" applyFill="1" applyBorder="1" applyAlignment="1">
      <alignment horizontal="center"/>
    </xf>
    <xf numFmtId="0" fontId="21" fillId="2" borderId="2" xfId="0" applyFont="1" applyFill="1" applyBorder="1" applyAlignment="1" applyProtection="1">
      <alignment horizontal="left" vertical="center" wrapText="1"/>
      <protection hidden="1"/>
    </xf>
    <xf numFmtId="0" fontId="21" fillId="2" borderId="23" xfId="0" applyFont="1" applyFill="1" applyBorder="1" applyAlignment="1" applyProtection="1">
      <alignment horizontal="left" vertical="center" wrapText="1"/>
      <protection hidden="1"/>
    </xf>
    <xf numFmtId="0" fontId="21" fillId="2" borderId="3" xfId="0" applyFont="1" applyFill="1" applyBorder="1" applyAlignment="1" applyProtection="1">
      <alignment horizontal="left" vertical="center" wrapText="1"/>
      <protection hidden="1"/>
    </xf>
    <xf numFmtId="0" fontId="22" fillId="2" borderId="2" xfId="0" applyFont="1" applyFill="1" applyBorder="1" applyAlignment="1" applyProtection="1">
      <alignment horizontal="left" vertical="center" wrapText="1"/>
      <protection hidden="1"/>
    </xf>
    <xf numFmtId="0" fontId="22" fillId="2" borderId="23" xfId="0" applyFont="1" applyFill="1" applyBorder="1" applyAlignment="1" applyProtection="1">
      <alignment horizontal="left" vertical="center" wrapText="1"/>
      <protection hidden="1"/>
    </xf>
    <xf numFmtId="0" fontId="22" fillId="2" borderId="3" xfId="0" applyFont="1" applyFill="1" applyBorder="1" applyAlignment="1" applyProtection="1">
      <alignment horizontal="left" vertical="center" wrapText="1"/>
      <protection hidden="1"/>
    </xf>
    <xf numFmtId="0" fontId="48" fillId="0" borderId="2" xfId="0" applyFont="1" applyBorder="1" applyAlignment="1" applyProtection="1">
      <alignment horizontal="left" vertical="center" wrapText="1"/>
      <protection hidden="1"/>
    </xf>
    <xf numFmtId="0" fontId="48" fillId="0" borderId="23" xfId="0" applyFont="1" applyBorder="1" applyAlignment="1" applyProtection="1">
      <alignment horizontal="left" vertical="center" wrapText="1"/>
      <protection hidden="1"/>
    </xf>
    <xf numFmtId="0" fontId="48" fillId="0" borderId="3" xfId="0" applyFont="1" applyBorder="1" applyAlignment="1" applyProtection="1">
      <alignment horizontal="left" vertical="center" wrapText="1"/>
      <protection hidden="1"/>
    </xf>
    <xf numFmtId="0" fontId="21" fillId="2" borderId="1" xfId="0" applyFont="1" applyFill="1" applyBorder="1" applyAlignment="1" applyProtection="1">
      <alignment horizontal="center" vertical="center" wrapText="1"/>
      <protection hidden="1"/>
    </xf>
    <xf numFmtId="0" fontId="21" fillId="2" borderId="94"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21" fillId="6" borderId="3" xfId="0" applyFont="1" applyFill="1" applyBorder="1" applyAlignment="1" applyProtection="1">
      <alignment horizontal="center" vertical="center" textRotation="90" wrapText="1"/>
      <protection hidden="1"/>
    </xf>
    <xf numFmtId="0" fontId="21" fillId="6" borderId="1" xfId="0" applyFont="1" applyFill="1" applyBorder="1" applyAlignment="1" applyProtection="1">
      <alignment horizontal="center" vertical="center" textRotation="90" wrapText="1"/>
      <protection hidden="1"/>
    </xf>
    <xf numFmtId="0" fontId="21" fillId="6" borderId="2" xfId="0" applyFont="1" applyFill="1" applyBorder="1" applyAlignment="1" applyProtection="1">
      <alignment horizontal="center" vertical="center" textRotation="90" wrapText="1"/>
      <protection hidden="1"/>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48" fillId="0" borderId="16" xfId="0" applyFont="1" applyBorder="1" applyAlignment="1">
      <alignment vertical="center" wrapText="1"/>
    </xf>
    <xf numFmtId="0" fontId="48" fillId="0" borderId="14" xfId="0" applyFont="1" applyBorder="1" applyAlignment="1">
      <alignment vertical="center" wrapText="1"/>
    </xf>
    <xf numFmtId="0" fontId="48" fillId="0" borderId="15" xfId="0" applyFont="1" applyBorder="1" applyAlignment="1">
      <alignment vertical="center" wrapText="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55" fillId="0" borderId="16" xfId="0" applyFont="1" applyBorder="1" applyAlignment="1">
      <alignment vertical="center" wrapText="1"/>
    </xf>
    <xf numFmtId="0" fontId="55" fillId="0" borderId="14" xfId="0" applyFont="1" applyBorder="1" applyAlignment="1">
      <alignment vertical="center" wrapText="1"/>
    </xf>
    <xf numFmtId="0" fontId="55" fillId="0" borderId="15" xfId="0" applyFont="1" applyBorder="1" applyAlignment="1">
      <alignment vertical="center" wrapText="1"/>
    </xf>
    <xf numFmtId="0" fontId="21" fillId="2" borderId="93" xfId="0" applyFont="1" applyFill="1" applyBorder="1" applyAlignment="1" applyProtection="1">
      <alignment horizontal="left" vertical="center" wrapText="1"/>
      <protection locked="0"/>
    </xf>
    <xf numFmtId="0" fontId="21" fillId="6" borderId="1" xfId="0" applyFont="1" applyFill="1" applyBorder="1" applyAlignment="1" applyProtection="1">
      <alignment horizontal="center" vertical="center" textRotation="90" wrapText="1"/>
      <protection locked="0"/>
    </xf>
    <xf numFmtId="0" fontId="21" fillId="6" borderId="2" xfId="0" applyFont="1" applyFill="1" applyBorder="1" applyAlignment="1" applyProtection="1">
      <alignment horizontal="center" vertical="center" textRotation="90" wrapText="1"/>
      <protection locked="0"/>
    </xf>
    <xf numFmtId="0" fontId="21" fillId="2" borderId="21" xfId="0" applyFont="1" applyFill="1" applyBorder="1" applyAlignment="1" applyProtection="1">
      <alignment horizontal="left" vertical="center"/>
      <protection locked="0"/>
    </xf>
    <xf numFmtId="0" fontId="21" fillId="2" borderId="3" xfId="0" applyFont="1" applyFill="1" applyBorder="1" applyAlignment="1" applyProtection="1">
      <alignment horizontal="center" vertical="center" wrapText="1"/>
      <protection hidden="1"/>
    </xf>
    <xf numFmtId="0" fontId="21" fillId="0" borderId="16" xfId="0" applyFont="1" applyBorder="1" applyAlignment="1">
      <alignment horizontal="left" vertical="center" wrapText="1"/>
    </xf>
    <xf numFmtId="0" fontId="21" fillId="0" borderId="14" xfId="0" applyFont="1" applyBorder="1" applyAlignment="1">
      <alignment horizontal="left" vertical="center" wrapText="1"/>
    </xf>
    <xf numFmtId="0" fontId="21" fillId="0" borderId="15" xfId="0" applyFont="1" applyBorder="1" applyAlignment="1">
      <alignment horizontal="left" vertical="center" wrapText="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1" fillId="18" borderId="20" xfId="0" applyFont="1" applyFill="1" applyBorder="1" applyAlignment="1">
      <alignment horizontal="center" vertical="center" wrapText="1"/>
    </xf>
    <xf numFmtId="0" fontId="21" fillId="18" borderId="21" xfId="0" applyFont="1" applyFill="1" applyBorder="1" applyAlignment="1">
      <alignment horizontal="center" vertical="center" wrapText="1"/>
    </xf>
    <xf numFmtId="0" fontId="21" fillId="18" borderId="22" xfId="0" applyFont="1" applyFill="1" applyBorder="1" applyAlignment="1">
      <alignment horizontal="center" vertical="center" wrapText="1"/>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6" borderId="1" xfId="0" applyFont="1" applyFill="1" applyBorder="1" applyAlignment="1" applyProtection="1">
      <alignment horizontal="center" vertical="center"/>
      <protection locked="0"/>
    </xf>
    <xf numFmtId="0" fontId="21" fillId="6" borderId="2" xfId="0" applyFont="1" applyFill="1" applyBorder="1" applyAlignment="1" applyProtection="1">
      <alignment horizontal="center" vertical="center"/>
      <protection locked="0"/>
    </xf>
    <xf numFmtId="0" fontId="21" fillId="6" borderId="1"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left" vertical="center" wrapText="1"/>
      <protection locked="0"/>
    </xf>
    <xf numFmtId="0" fontId="21" fillId="6" borderId="2" xfId="0" applyFont="1" applyFill="1" applyBorder="1" applyAlignment="1" applyProtection="1">
      <alignment horizontal="center" vertical="center" wrapText="1"/>
      <protection locked="0"/>
    </xf>
    <xf numFmtId="0" fontId="21" fillId="6" borderId="24" xfId="0" applyFont="1" applyFill="1" applyBorder="1" applyAlignment="1" applyProtection="1">
      <alignment horizontal="center" vertical="center" wrapText="1"/>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1" fillId="6" borderId="2" xfId="0" applyFont="1" applyFill="1" applyBorder="1" applyAlignment="1">
      <alignment horizontal="center" vertical="center" wrapText="1"/>
    </xf>
    <xf numFmtId="0" fontId="21" fillId="6" borderId="23"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21" fillId="6" borderId="23" xfId="0" applyFont="1" applyFill="1" applyBorder="1" applyAlignment="1" applyProtection="1">
      <alignment horizontal="left" vertical="center" wrapText="1"/>
      <protection locked="0"/>
    </xf>
    <xf numFmtId="0" fontId="21" fillId="6" borderId="24" xfId="0" applyFont="1" applyFill="1" applyBorder="1" applyAlignment="1" applyProtection="1">
      <alignment horizontal="left" vertical="center" wrapText="1"/>
      <protection locked="0"/>
    </xf>
    <xf numFmtId="0" fontId="21" fillId="6" borderId="83" xfId="0" applyFont="1" applyFill="1" applyBorder="1" applyAlignment="1" applyProtection="1">
      <alignment horizontal="center" vertical="center"/>
      <protection locked="0"/>
    </xf>
    <xf numFmtId="0" fontId="21" fillId="6" borderId="84" xfId="0" applyFont="1" applyFill="1" applyBorder="1" applyAlignment="1" applyProtection="1">
      <alignment horizontal="center" vertical="center"/>
      <protection locked="0"/>
    </xf>
    <xf numFmtId="0" fontId="21" fillId="6" borderId="85" xfId="0" applyFont="1" applyFill="1" applyBorder="1" applyAlignment="1" applyProtection="1">
      <alignment horizontal="center" vertical="center"/>
      <protection locked="0"/>
    </xf>
    <xf numFmtId="0" fontId="48" fillId="2" borderId="20" xfId="0" applyFont="1" applyFill="1" applyBorder="1" applyAlignment="1" applyProtection="1">
      <alignment horizontal="left" vertical="center" wrapText="1"/>
      <protection locked="0"/>
    </xf>
    <xf numFmtId="0" fontId="48" fillId="2" borderId="21" xfId="0" applyFont="1" applyFill="1" applyBorder="1" applyAlignment="1" applyProtection="1">
      <alignment horizontal="left" vertical="center"/>
      <protection locked="0"/>
    </xf>
    <xf numFmtId="0" fontId="48" fillId="2" borderId="22" xfId="0" applyFont="1" applyFill="1" applyBorder="1" applyAlignment="1" applyProtection="1">
      <alignment horizontal="left" vertical="center"/>
      <protection locked="0"/>
    </xf>
    <xf numFmtId="0" fontId="21" fillId="2" borderId="2" xfId="0" applyFont="1" applyFill="1" applyBorder="1" applyAlignment="1" applyProtection="1">
      <alignment horizontal="center" vertical="center" wrapText="1"/>
      <protection hidden="1"/>
    </xf>
    <xf numFmtId="0" fontId="21" fillId="2" borderId="23" xfId="0" applyFont="1" applyFill="1" applyBorder="1" applyAlignment="1" applyProtection="1">
      <alignment horizontal="center" vertical="center" wrapText="1"/>
      <protection hidden="1"/>
    </xf>
    <xf numFmtId="0" fontId="21" fillId="2" borderId="24" xfId="0" applyFont="1" applyFill="1" applyBorder="1" applyAlignment="1" applyProtection="1">
      <alignment horizontal="center" vertical="center" wrapText="1"/>
      <protection hidden="1"/>
    </xf>
    <xf numFmtId="0" fontId="21" fillId="2" borderId="134" xfId="0" applyFont="1" applyFill="1" applyBorder="1" applyAlignment="1" applyProtection="1">
      <alignment horizontal="left" vertical="top" wrapText="1"/>
      <protection locked="0"/>
    </xf>
    <xf numFmtId="0" fontId="21" fillId="2" borderId="93" xfId="0" applyFont="1" applyFill="1" applyBorder="1" applyAlignment="1" applyProtection="1">
      <alignment horizontal="left" vertical="top" wrapText="1"/>
      <protection locked="0"/>
    </xf>
    <xf numFmtId="0" fontId="21" fillId="2" borderId="22" xfId="0" applyFont="1" applyFill="1" applyBorder="1" applyAlignment="1" applyProtection="1">
      <alignment horizontal="left" vertical="center"/>
      <protection locked="0"/>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0" borderId="20" xfId="0" applyFont="1" applyBorder="1" applyAlignment="1">
      <alignment vertical="center" wrapText="1"/>
    </xf>
    <xf numFmtId="0" fontId="21" fillId="0" borderId="21" xfId="0" applyFont="1" applyBorder="1" applyAlignment="1">
      <alignment vertical="center" wrapText="1"/>
    </xf>
    <xf numFmtId="0" fontId="21" fillId="0" borderId="22" xfId="0" applyFont="1" applyBorder="1" applyAlignment="1">
      <alignment vertical="center" wrapText="1"/>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48" fillId="2" borderId="17" xfId="0" applyFont="1" applyFill="1" applyBorder="1" applyAlignment="1" applyProtection="1">
      <alignment horizontal="left" vertical="center" wrapText="1"/>
      <protection locked="0"/>
    </xf>
    <xf numFmtId="0" fontId="48" fillId="2" borderId="12" xfId="0" applyFont="1" applyFill="1" applyBorder="1" applyAlignment="1" applyProtection="1">
      <alignment horizontal="left" vertical="center" wrapText="1"/>
      <protection locked="0"/>
    </xf>
    <xf numFmtId="0" fontId="48" fillId="2" borderId="18"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left" wrapText="1"/>
      <protection locked="0"/>
    </xf>
    <xf numFmtId="0" fontId="21" fillId="2" borderId="21" xfId="0" applyFont="1" applyFill="1" applyBorder="1" applyAlignment="1" applyProtection="1">
      <alignment horizontal="left" wrapText="1"/>
      <protection locked="0"/>
    </xf>
    <xf numFmtId="0" fontId="21" fillId="2" borderId="22" xfId="0" applyFont="1" applyFill="1" applyBorder="1" applyAlignment="1" applyProtection="1">
      <alignment horizontal="left"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1" fillId="2" borderId="20"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50" fillId="2" borderId="21" xfId="0" applyFont="1" applyFill="1" applyBorder="1" applyAlignment="1" applyProtection="1">
      <alignment horizontal="left" vertical="center"/>
      <protection locked="0"/>
    </xf>
    <xf numFmtId="0" fontId="50" fillId="2" borderId="22" xfId="0" applyFont="1" applyFill="1" applyBorder="1" applyAlignment="1" applyProtection="1">
      <alignment horizontal="left" vertical="center"/>
      <protection locked="0"/>
    </xf>
    <xf numFmtId="0" fontId="21" fillId="0" borderId="133" xfId="0" applyFont="1" applyBorder="1" applyAlignment="1">
      <alignment horizontal="left" vertical="center" wrapText="1"/>
    </xf>
    <xf numFmtId="0" fontId="21" fillId="0" borderId="77" xfId="0" applyFont="1" applyBorder="1" applyAlignment="1">
      <alignment horizontal="left" vertical="center" wrapText="1"/>
    </xf>
    <xf numFmtId="0" fontId="21" fillId="0" borderId="78" xfId="0" applyFont="1" applyBorder="1" applyAlignment="1">
      <alignment horizontal="left" vertical="center" wrapText="1"/>
    </xf>
    <xf numFmtId="0" fontId="21" fillId="0" borderId="132" xfId="0" applyFont="1" applyBorder="1" applyAlignment="1">
      <alignment vertical="center" wrapText="1"/>
    </xf>
    <xf numFmtId="0" fontId="21" fillId="18" borderId="131" xfId="0" applyFont="1" applyFill="1" applyBorder="1" applyAlignment="1">
      <alignment horizontal="center" vertical="center" wrapText="1"/>
    </xf>
    <xf numFmtId="0" fontId="21" fillId="2" borderId="131" xfId="0" applyFont="1" applyFill="1" applyBorder="1" applyAlignment="1" applyProtection="1">
      <alignment horizontal="left" vertical="center" wrapText="1"/>
      <protection locked="0"/>
    </xf>
    <xf numFmtId="0" fontId="21" fillId="2" borderId="135" xfId="0" applyFont="1" applyFill="1" applyBorder="1" applyAlignment="1" applyProtection="1">
      <alignment horizontal="left" vertical="center" wrapText="1"/>
      <protection locked="0"/>
    </xf>
    <xf numFmtId="0" fontId="21" fillId="2" borderId="29" xfId="0" applyFont="1" applyFill="1" applyBorder="1" applyAlignment="1" applyProtection="1">
      <alignment horizontal="center" vertical="center"/>
      <protection locked="0"/>
    </xf>
    <xf numFmtId="0" fontId="21" fillId="2" borderId="91" xfId="0" applyFont="1" applyFill="1" applyBorder="1" applyAlignment="1" applyProtection="1">
      <alignment horizontal="center" vertical="center"/>
      <protection locked="0"/>
    </xf>
    <xf numFmtId="0" fontId="21" fillId="2" borderId="95"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center" wrapText="1"/>
      <protection locked="0"/>
    </xf>
    <xf numFmtId="0" fontId="21" fillId="2" borderId="28" xfId="0" applyFont="1" applyFill="1" applyBorder="1" applyAlignment="1" applyProtection="1">
      <alignment horizontal="center" vertical="center"/>
      <protection locked="0"/>
    </xf>
    <xf numFmtId="0" fontId="21" fillId="2" borderId="115" xfId="0" applyFont="1" applyFill="1" applyBorder="1" applyAlignment="1" applyProtection="1">
      <alignment horizontal="center" vertical="center"/>
      <protection locked="0"/>
    </xf>
    <xf numFmtId="0" fontId="21" fillId="2" borderId="116"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2" borderId="21" xfId="0" applyFont="1" applyFill="1" applyBorder="1" applyAlignment="1" applyProtection="1">
      <alignment vertical="center" wrapText="1"/>
      <protection locked="0"/>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21" fillId="2" borderId="4" xfId="0" applyFont="1" applyFill="1" applyBorder="1" applyAlignment="1" applyProtection="1">
      <alignment horizontal="left" vertical="center" wrapText="1"/>
      <protection locked="0"/>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pplyProtection="1">
      <alignment horizontal="center" vertical="center"/>
      <protection locked="0"/>
    </xf>
    <xf numFmtId="0" fontId="53" fillId="6" borderId="4" xfId="0" applyFont="1" applyFill="1" applyBorder="1" applyAlignment="1">
      <alignment horizontal="center" vertical="center"/>
    </xf>
    <xf numFmtId="0" fontId="53" fillId="6" borderId="5" xfId="0" applyFont="1" applyFill="1" applyBorder="1" applyAlignment="1">
      <alignment horizontal="center" vertical="center"/>
    </xf>
    <xf numFmtId="0" fontId="53" fillId="6" borderId="70" xfId="0" applyFont="1" applyFill="1" applyBorder="1" applyAlignment="1">
      <alignment horizontal="center" vertical="center"/>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2" fillId="6"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53" fillId="6" borderId="1" xfId="0" applyFont="1" applyFill="1" applyBorder="1" applyAlignment="1">
      <alignment vertical="center" wrapText="1"/>
    </xf>
    <xf numFmtId="0" fontId="53" fillId="6" borderId="2" xfId="0" applyFont="1" applyFill="1" applyBorder="1" applyAlignment="1">
      <alignment vertical="center" wrapText="1"/>
    </xf>
    <xf numFmtId="0" fontId="53" fillId="6" borderId="2"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53" fillId="6" borderId="62" xfId="0" applyFont="1" applyFill="1" applyBorder="1" applyAlignment="1">
      <alignment horizontal="center" vertical="center" wrapText="1"/>
    </xf>
    <xf numFmtId="0" fontId="21" fillId="0" borderId="1" xfId="0" applyFont="1" applyBorder="1" applyAlignment="1" applyProtection="1">
      <alignment horizontal="center" vertical="center" wrapText="1"/>
      <protection hidden="1"/>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53" fillId="6" borderId="1" xfId="0" applyFont="1" applyFill="1" applyBorder="1" applyAlignment="1">
      <alignment horizontal="left" vertical="center" wrapText="1"/>
    </xf>
    <xf numFmtId="0" fontId="53" fillId="6" borderId="2" xfId="0" applyFont="1" applyFill="1" applyBorder="1" applyAlignment="1">
      <alignment horizontal="left"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3" xfId="0" applyFont="1" applyBorder="1" applyAlignment="1">
      <alignment horizontal="left" vertical="center" wrapText="1"/>
    </xf>
    <xf numFmtId="0" fontId="53" fillId="6" borderId="3" xfId="0" applyFont="1" applyFill="1" applyBorder="1" applyAlignment="1">
      <alignment horizontal="center" vertical="center" wrapText="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48" fillId="2" borderId="0" xfId="0" applyFont="1" applyFill="1" applyAlignment="1">
      <alignment horizontal="justify" vertical="top" wrapText="1"/>
    </xf>
    <xf numFmtId="0" fontId="48" fillId="2" borderId="2" xfId="0" applyFont="1" applyFill="1" applyBorder="1" applyAlignment="1" applyProtection="1">
      <alignment horizontal="left" vertical="center" wrapText="1"/>
      <protection hidden="1"/>
    </xf>
    <xf numFmtId="0" fontId="48" fillId="2" borderId="23" xfId="0" applyFont="1" applyFill="1" applyBorder="1" applyAlignment="1" applyProtection="1">
      <alignment horizontal="left" vertical="center" wrapText="1"/>
      <protection hidden="1"/>
    </xf>
    <xf numFmtId="0" fontId="48" fillId="2" borderId="3" xfId="0" applyFont="1" applyFill="1" applyBorder="1" applyAlignment="1" applyProtection="1">
      <alignment horizontal="left" vertical="center" wrapText="1"/>
      <protection hidden="1"/>
    </xf>
    <xf numFmtId="0" fontId="22" fillId="0" borderId="2" xfId="0" applyFont="1" applyBorder="1" applyAlignment="1" applyProtection="1">
      <alignment horizontal="left" vertical="center" wrapText="1"/>
      <protection hidden="1"/>
    </xf>
    <xf numFmtId="0" fontId="22" fillId="0" borderId="23" xfId="0" applyFont="1" applyBorder="1" applyAlignment="1" applyProtection="1">
      <alignment horizontal="left" vertical="center" wrapText="1"/>
      <protection hidden="1"/>
    </xf>
    <xf numFmtId="0" fontId="22" fillId="0" borderId="3" xfId="0" applyFont="1" applyBorder="1" applyAlignment="1" applyProtection="1">
      <alignment horizontal="left" vertical="center" wrapText="1"/>
      <protection hidden="1"/>
    </xf>
    <xf numFmtId="2" fontId="25" fillId="0" borderId="0" xfId="0" applyNumberFormat="1" applyFont="1" applyAlignment="1" applyProtection="1">
      <alignment horizontal="center" vertical="center" wrapText="1"/>
      <protection hidden="1"/>
    </xf>
    <xf numFmtId="2" fontId="24" fillId="0" borderId="0" xfId="0" applyNumberFormat="1" applyFont="1" applyAlignment="1" applyProtection="1">
      <alignment horizontal="center" vertical="center" textRotation="90" wrapText="1"/>
      <protection hidden="1"/>
    </xf>
    <xf numFmtId="2" fontId="24" fillId="0" borderId="0" xfId="0" applyNumberFormat="1" applyFont="1" applyAlignment="1">
      <alignment horizontal="center" vertical="center" textRotation="90" wrapText="1"/>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76" xfId="0" applyFont="1" applyFill="1" applyBorder="1" applyAlignment="1">
      <alignment horizontal="left" vertical="center" wrapText="1"/>
    </xf>
    <xf numFmtId="0" fontId="21" fillId="9" borderId="77" xfId="0" applyFont="1" applyFill="1" applyBorder="1" applyAlignment="1">
      <alignment horizontal="left" vertical="center" wrapText="1"/>
    </xf>
    <xf numFmtId="0" fontId="21" fillId="9" borderId="78"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21" fillId="9" borderId="138" xfId="0" applyFont="1" applyFill="1" applyBorder="1" applyAlignment="1">
      <alignment horizontal="left" vertical="top" wrapText="1"/>
    </xf>
    <xf numFmtId="0" fontId="22" fillId="5" borderId="1" xfId="0" applyFont="1" applyFill="1" applyBorder="1" applyAlignment="1">
      <alignment horizontal="left" vertical="top" wrapText="1"/>
    </xf>
    <xf numFmtId="0" fontId="21" fillId="5" borderId="1" xfId="0" applyFont="1" applyFill="1" applyBorder="1" applyAlignment="1">
      <alignment horizontal="left" vertical="top" wrapText="1"/>
    </xf>
    <xf numFmtId="0" fontId="21" fillId="5" borderId="2" xfId="0" applyFont="1" applyFill="1" applyBorder="1" applyAlignment="1">
      <alignment horizontal="left" vertical="top"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21" fillId="9" borderId="39" xfId="0" applyFont="1" applyFill="1" applyBorder="1" applyAlignment="1">
      <alignment horizontal="left" vertical="center" wrapText="1"/>
    </xf>
    <xf numFmtId="0" fontId="21" fillId="9" borderId="40" xfId="0" applyFont="1" applyFill="1" applyBorder="1" applyAlignment="1">
      <alignment horizontal="left" vertical="center" wrapText="1"/>
    </xf>
    <xf numFmtId="0" fontId="21" fillId="9" borderId="41" xfId="0" applyFont="1" applyFill="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2" xfId="0" applyFont="1" applyFill="1" applyBorder="1" applyAlignment="1">
      <alignment horizontal="left" vertical="center" wrapText="1"/>
    </xf>
    <xf numFmtId="0" fontId="24" fillId="5" borderId="0" xfId="0" applyFont="1" applyFill="1" applyAlignment="1">
      <alignment horizontal="center" vertical="center"/>
    </xf>
    <xf numFmtId="0" fontId="20" fillId="2" borderId="0" xfId="0" applyFont="1" applyFill="1" applyAlignment="1">
      <alignment horizontal="justify" vertical="top" wrapText="1"/>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4" fillId="5" borderId="2" xfId="0" applyFont="1" applyFill="1" applyBorder="1" applyAlignment="1">
      <alignment horizontal="center" vertical="center" wrapText="1"/>
    </xf>
    <xf numFmtId="0" fontId="24" fillId="5" borderId="24" xfId="0" applyFont="1" applyFill="1" applyBorder="1" applyAlignment="1">
      <alignment horizontal="center" vertical="center"/>
    </xf>
    <xf numFmtId="0" fontId="22" fillId="2" borderId="12"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22" fillId="2" borderId="20" xfId="0" applyFont="1" applyFill="1" applyBorder="1" applyAlignment="1" applyProtection="1">
      <alignment horizontal="left" vertical="top" wrapText="1"/>
      <protection locked="0"/>
    </xf>
    <xf numFmtId="0" fontId="21" fillId="2" borderId="21" xfId="0" applyFont="1" applyFill="1" applyBorder="1" applyAlignment="1" applyProtection="1">
      <alignment horizontal="left" vertical="top" wrapText="1"/>
      <protection locked="0"/>
    </xf>
    <xf numFmtId="0" fontId="21" fillId="2" borderId="22" xfId="0" applyFont="1" applyFill="1" applyBorder="1" applyAlignment="1" applyProtection="1">
      <alignment horizontal="left" vertical="top" wrapText="1"/>
      <protection locked="0"/>
    </xf>
    <xf numFmtId="0" fontId="22" fillId="2" borderId="20"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22" fillId="0" borderId="20" xfId="0" quotePrefix="1" applyFont="1" applyBorder="1" applyAlignment="1">
      <alignment horizontal="left" vertical="center" wrapText="1"/>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22" fillId="5" borderId="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0" borderId="135" xfId="0" applyFont="1" applyBorder="1" applyAlignment="1">
      <alignment horizontal="left" vertical="center" wrapText="1"/>
    </xf>
    <xf numFmtId="0" fontId="21" fillId="9" borderId="136" xfId="0" applyFont="1" applyFill="1" applyBorder="1" applyAlignment="1">
      <alignment horizontal="left" vertical="center" wrapText="1"/>
    </xf>
    <xf numFmtId="0" fontId="21" fillId="2" borderId="137"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2" fillId="5" borderId="23" xfId="0" applyFont="1" applyFill="1" applyBorder="1" applyAlignment="1" applyProtection="1">
      <alignment horizontal="center" vertical="center" wrapText="1"/>
      <protection locked="0"/>
    </xf>
    <xf numFmtId="0" fontId="22" fillId="5" borderId="24" xfId="0" applyFont="1" applyFill="1" applyBorder="1" applyAlignment="1" applyProtection="1">
      <alignment horizontal="center" vertical="center" wrapText="1"/>
      <protection locked="0"/>
    </xf>
    <xf numFmtId="0" fontId="22" fillId="2" borderId="20" xfId="0" applyFont="1" applyFill="1" applyBorder="1" applyAlignment="1" applyProtection="1">
      <alignment horizontal="left" wrapText="1"/>
      <protection locked="0"/>
    </xf>
    <xf numFmtId="0" fontId="22" fillId="2" borderId="21" xfId="0" applyFont="1" applyFill="1" applyBorder="1" applyAlignment="1" applyProtection="1">
      <alignment horizontal="left" wrapText="1"/>
      <protection locked="0"/>
    </xf>
    <xf numFmtId="0" fontId="22" fillId="2" borderId="22" xfId="0" applyFont="1" applyFill="1" applyBorder="1" applyAlignment="1" applyProtection="1">
      <alignment horizontal="left" wrapText="1"/>
      <protection locked="0"/>
    </xf>
    <xf numFmtId="0" fontId="22" fillId="9" borderId="19" xfId="0" applyFont="1" applyFill="1" applyBorder="1" applyAlignment="1">
      <alignment horizontal="left" vertical="center" wrapText="1"/>
    </xf>
    <xf numFmtId="0" fontId="22" fillId="9" borderId="14" xfId="0" applyFont="1" applyFill="1" applyBorder="1" applyAlignment="1">
      <alignment horizontal="left" vertical="center" wrapText="1"/>
    </xf>
    <xf numFmtId="0" fontId="22" fillId="9" borderId="15" xfId="0" applyFont="1" applyFill="1" applyBorder="1" applyAlignment="1">
      <alignment horizontal="left" vertical="center" wrapText="1"/>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1" xfId="0" applyFont="1" applyFill="1" applyBorder="1" applyAlignment="1">
      <alignment horizontal="left" vertical="top" wrapText="1"/>
    </xf>
    <xf numFmtId="0" fontId="25" fillId="2" borderId="129" xfId="0" applyFont="1" applyFill="1" applyBorder="1" applyAlignment="1" applyProtection="1">
      <alignment horizontal="center" vertical="center" wrapText="1"/>
      <protection hidden="1"/>
    </xf>
    <xf numFmtId="0" fontId="24" fillId="0" borderId="129" xfId="0" applyFont="1" applyBorder="1" applyAlignment="1" applyProtection="1">
      <alignment horizontal="center" vertical="center" textRotation="90" wrapText="1"/>
      <protection hidden="1"/>
    </xf>
    <xf numFmtId="0" fontId="24" fillId="0" borderId="129" xfId="0" applyFont="1" applyBorder="1" applyAlignment="1">
      <alignment horizontal="center" vertical="center" textRotation="90" wrapText="1"/>
    </xf>
    <xf numFmtId="0" fontId="24" fillId="0" borderId="0" xfId="0" applyFont="1" applyAlignment="1">
      <alignment horizontal="center" vertical="center" textRotation="90" wrapText="1"/>
    </xf>
    <xf numFmtId="0" fontId="25" fillId="0" borderId="0" xfId="0" applyFont="1" applyAlignment="1" applyProtection="1">
      <alignment horizontal="center" vertical="center" wrapText="1"/>
      <protection hidden="1"/>
    </xf>
    <xf numFmtId="0" fontId="24" fillId="0" borderId="0" xfId="0" applyFont="1" applyAlignment="1" applyProtection="1">
      <alignment horizontal="center" vertical="center" textRotation="90" wrapText="1"/>
      <protection hidden="1"/>
    </xf>
    <xf numFmtId="2" fontId="46" fillId="0" borderId="0" xfId="0" applyNumberFormat="1" applyFont="1" applyAlignment="1">
      <alignment horizontal="center" vertical="center" textRotation="90" wrapText="1"/>
    </xf>
    <xf numFmtId="2" fontId="45" fillId="0" borderId="0" xfId="0" applyNumberFormat="1" applyFont="1" applyAlignment="1">
      <alignment horizontal="center" vertical="center" wrapText="1"/>
    </xf>
    <xf numFmtId="0" fontId="46" fillId="0" borderId="0" xfId="0" applyFont="1" applyAlignment="1">
      <alignment horizontal="center" vertical="center" textRotation="90" wrapText="1"/>
    </xf>
    <xf numFmtId="0" fontId="45" fillId="0" borderId="0" xfId="0" applyFont="1" applyAlignment="1">
      <alignment horizontal="center" vertical="center" wrapText="1"/>
    </xf>
    <xf numFmtId="0" fontId="22" fillId="2" borderId="20" xfId="0" applyFont="1" applyFill="1" applyBorder="1" applyAlignment="1" applyProtection="1">
      <alignment vertical="center" wrapText="1"/>
      <protection locked="0"/>
    </xf>
    <xf numFmtId="0" fontId="22" fillId="2" borderId="21" xfId="0" applyFont="1" applyFill="1" applyBorder="1" applyAlignment="1" applyProtection="1">
      <alignment vertical="center" wrapText="1"/>
      <protection locked="0"/>
    </xf>
    <xf numFmtId="0" fontId="22" fillId="2" borderId="22" xfId="0" applyFont="1" applyFill="1" applyBorder="1" applyAlignment="1" applyProtection="1">
      <alignment vertical="center" wrapText="1"/>
      <protection locked="0"/>
    </xf>
    <xf numFmtId="0" fontId="21" fillId="0" borderId="39" xfId="0" applyFont="1" applyBorder="1" applyAlignment="1">
      <alignment horizontal="left" vertical="center" wrapText="1"/>
    </xf>
    <xf numFmtId="0" fontId="21" fillId="0" borderId="40" xfId="0" applyFont="1" applyBorder="1" applyAlignment="1">
      <alignment horizontal="left" vertical="center" wrapText="1"/>
    </xf>
    <xf numFmtId="0" fontId="21" fillId="0" borderId="41" xfId="0" applyFont="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2" fillId="2" borderId="135" xfId="0" applyFont="1" applyFill="1" applyBorder="1" applyAlignment="1" applyProtection="1">
      <alignment vertical="center" wrapText="1"/>
      <protection locked="0"/>
    </xf>
    <xf numFmtId="0" fontId="22" fillId="3" borderId="1"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18" xfId="0" applyFont="1" applyFill="1" applyBorder="1" applyAlignment="1">
      <alignment horizontal="center" vertical="center" wrapText="1"/>
    </xf>
    <xf numFmtId="0" fontId="21" fillId="3" borderId="4" xfId="0" applyFont="1" applyFill="1" applyBorder="1" applyAlignment="1">
      <alignment vertical="center" wrapText="1"/>
    </xf>
    <xf numFmtId="0" fontId="21" fillId="3" borderId="118" xfId="0" applyFont="1" applyFill="1" applyBorder="1" applyAlignment="1">
      <alignment vertical="center" wrapText="1"/>
    </xf>
    <xf numFmtId="0" fontId="24"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4" fillId="3" borderId="120" xfId="0" applyFont="1" applyFill="1" applyBorder="1" applyAlignment="1">
      <alignment horizontal="center" vertical="center" textRotation="90" wrapText="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1" fillId="3" borderId="120" xfId="0" applyFont="1" applyFill="1" applyBorder="1" applyAlignment="1" applyProtection="1">
      <alignment horizontal="center" vertical="center" textRotation="90" wrapText="1"/>
      <protection hidden="1"/>
    </xf>
    <xf numFmtId="0" fontId="21" fillId="3" borderId="122" xfId="0" applyFont="1" applyFill="1" applyBorder="1" applyAlignment="1" applyProtection="1">
      <alignment horizontal="center" vertical="center" textRotation="90" wrapText="1"/>
      <protection hidden="1"/>
    </xf>
    <xf numFmtId="0" fontId="21" fillId="3" borderId="124" xfId="0" applyFont="1" applyFill="1" applyBorder="1" applyAlignment="1" applyProtection="1">
      <alignment horizontal="center" vertical="center" textRotation="90" wrapText="1"/>
      <protection hidden="1"/>
    </xf>
    <xf numFmtId="0" fontId="21" fillId="0" borderId="19" xfId="0" applyFont="1" applyBorder="1" applyAlignment="1">
      <alignment horizontal="left" vertical="center" wrapText="1"/>
    </xf>
    <xf numFmtId="0" fontId="21" fillId="2" borderId="93"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7"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7" xfId="0" applyFont="1" applyFill="1" applyBorder="1" applyAlignment="1" applyProtection="1">
      <alignment horizontal="center" vertical="center"/>
      <protection locked="0"/>
    </xf>
    <xf numFmtId="0" fontId="24" fillId="3" borderId="119" xfId="0" applyFont="1" applyFill="1" applyBorder="1" applyAlignment="1">
      <alignment horizontal="left" vertical="top" wrapText="1"/>
    </xf>
    <xf numFmtId="0" fontId="25"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68" xfId="0" applyFont="1" applyFill="1" applyBorder="1" applyAlignment="1">
      <alignment horizontal="center" vertical="center"/>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wrapText="1"/>
      <protection locked="0"/>
    </xf>
    <xf numFmtId="0" fontId="22" fillId="3" borderId="24" xfId="0"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wrapText="1"/>
      <protection locked="0"/>
    </xf>
    <xf numFmtId="0" fontId="21" fillId="3" borderId="24" xfId="0" applyFont="1" applyFill="1" applyBorder="1" applyAlignment="1" applyProtection="1">
      <alignment horizontal="center" vertical="center"/>
      <protection locked="0"/>
    </xf>
    <xf numFmtId="0" fontId="22" fillId="3" borderId="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68"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67" xfId="0" applyFont="1" applyFill="1" applyBorder="1" applyAlignment="1" applyProtection="1">
      <alignment horizontal="center" vertical="center" wrapText="1"/>
      <protection locked="0"/>
    </xf>
    <xf numFmtId="0" fontId="21" fillId="0" borderId="16" xfId="0" applyFont="1" applyBorder="1" applyAlignment="1">
      <alignment horizontal="left" wrapText="1"/>
    </xf>
    <xf numFmtId="0" fontId="21" fillId="0" borderId="14" xfId="0" applyFont="1" applyBorder="1" applyAlignment="1">
      <alignment horizontal="left" wrapText="1"/>
    </xf>
    <xf numFmtId="0" fontId="21" fillId="0" borderId="15" xfId="0" applyFont="1" applyBorder="1" applyAlignment="1">
      <alignment horizontal="left" wrapText="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21" fillId="3" borderId="119"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123" xfId="0" applyFont="1" applyFill="1" applyBorder="1" applyAlignment="1">
      <alignment horizontal="center" vertical="center" wrapText="1"/>
    </xf>
    <xf numFmtId="0" fontId="21" fillId="3" borderId="62"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1" fillId="3" borderId="24" xfId="0" applyFont="1" applyFill="1" applyBorder="1" applyAlignment="1">
      <alignment horizontal="center" vertical="center" wrapText="1"/>
    </xf>
    <xf numFmtId="0" fontId="21" fillId="3" borderId="68"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3" borderId="67" xfId="0" applyFont="1" applyFill="1" applyBorder="1" applyAlignment="1" applyProtection="1">
      <alignment horizontal="center" vertical="center" wrapText="1"/>
      <protection locked="0"/>
    </xf>
    <xf numFmtId="0" fontId="21" fillId="3" borderId="68" xfId="0" applyFont="1" applyFill="1" applyBorder="1" applyAlignment="1" applyProtection="1">
      <alignment horizontal="center" vertical="center" textRotation="90" wrapText="1"/>
      <protection locked="0"/>
    </xf>
    <xf numFmtId="0" fontId="21" fillId="3" borderId="1" xfId="0" applyFont="1" applyFill="1" applyBorder="1" applyAlignment="1" applyProtection="1">
      <alignment horizontal="center" vertical="center" textRotation="90" wrapText="1"/>
      <protection locked="0"/>
    </xf>
    <xf numFmtId="0" fontId="21" fillId="3" borderId="67" xfId="0" applyFont="1" applyFill="1" applyBorder="1" applyAlignment="1" applyProtection="1">
      <alignment horizontal="center" vertical="center" textRotation="90" wrapText="1"/>
      <protection locked="0"/>
    </xf>
    <xf numFmtId="0" fontId="21" fillId="3" borderId="83" xfId="0" applyFont="1" applyFill="1" applyBorder="1" applyAlignment="1" applyProtection="1">
      <alignment horizontal="center" vertical="center"/>
      <protection locked="0"/>
    </xf>
    <xf numFmtId="0" fontId="21" fillId="3" borderId="8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21" fillId="3" borderId="67" xfId="0" applyFont="1" applyFill="1" applyBorder="1" applyAlignment="1" applyProtection="1">
      <alignment horizontal="center" vertical="center"/>
      <protection locked="0"/>
    </xf>
    <xf numFmtId="0" fontId="25" fillId="2" borderId="0" xfId="0" applyFont="1" applyFill="1" applyAlignment="1" applyProtection="1">
      <alignment horizontal="center" vertical="center" wrapText="1"/>
      <protection hidden="1"/>
    </xf>
    <xf numFmtId="0" fontId="22" fillId="0" borderId="0" xfId="0" applyFont="1" applyAlignment="1" applyProtection="1">
      <alignment horizontal="center" vertical="center" textRotation="90" wrapText="1"/>
      <protection hidden="1"/>
    </xf>
    <xf numFmtId="166" fontId="25" fillId="0" borderId="0" xfId="0" applyNumberFormat="1" applyFont="1" applyAlignment="1" applyProtection="1">
      <alignment horizontal="center" vertical="center" wrapText="1"/>
      <protection hidden="1"/>
    </xf>
    <xf numFmtId="0" fontId="21" fillId="2" borderId="20" xfId="0" applyFont="1" applyFill="1" applyBorder="1" applyAlignment="1" applyProtection="1">
      <alignment horizontal="left" vertical="top" wrapText="1"/>
      <protection locked="0"/>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49" fillId="7" borderId="69" xfId="0" applyFont="1" applyFill="1" applyBorder="1" applyAlignment="1">
      <alignment horizontal="left" vertical="top" wrapText="1"/>
    </xf>
    <xf numFmtId="0" fontId="21" fillId="7" borderId="25" xfId="0" applyFont="1" applyFill="1" applyBorder="1" applyAlignment="1">
      <alignment horizontal="left" vertical="top" wrapText="1"/>
    </xf>
    <xf numFmtId="0" fontId="21" fillId="7" borderId="81" xfId="0" applyFont="1" applyFill="1" applyBorder="1" applyAlignment="1" applyProtection="1">
      <alignment horizontal="center" vertical="center" textRotation="90" wrapText="1"/>
      <protection hidden="1"/>
    </xf>
    <xf numFmtId="0" fontId="21"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1" fillId="0" borderId="68"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24" fillId="7" borderId="25" xfId="0" applyFont="1" applyFill="1" applyBorder="1" applyAlignment="1">
      <alignment horizontal="center" vertical="center"/>
    </xf>
    <xf numFmtId="0" fontId="21" fillId="0" borderId="66"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4" fillId="7" borderId="25" xfId="0" applyFont="1" applyFill="1" applyBorder="1" applyAlignment="1">
      <alignment horizontal="center" vertical="center" wrapText="1"/>
    </xf>
    <xf numFmtId="0" fontId="21" fillId="7" borderId="25" xfId="0" applyFont="1" applyFill="1" applyBorder="1" applyAlignment="1" applyProtection="1">
      <alignment horizontal="center" vertical="center" wrapText="1"/>
      <protection locked="0"/>
    </xf>
    <xf numFmtId="0" fontId="21" fillId="7" borderId="25" xfId="0" applyFont="1" applyFill="1" applyBorder="1" applyAlignment="1" applyProtection="1">
      <alignment horizontal="center" vertical="center"/>
      <protection locked="0"/>
    </xf>
    <xf numFmtId="0" fontId="21" fillId="7" borderId="25" xfId="0" applyFont="1" applyFill="1" applyBorder="1" applyAlignment="1" applyProtection="1">
      <alignment horizontal="center" vertical="center" textRotation="90" wrapText="1"/>
      <protection locked="0"/>
    </xf>
    <xf numFmtId="0" fontId="21" fillId="0" borderId="3" xfId="0" applyFont="1" applyBorder="1" applyAlignment="1">
      <alignment horizontal="justify" vertical="center" wrapText="1"/>
    </xf>
    <xf numFmtId="0" fontId="24" fillId="7" borderId="25" xfId="0" applyFont="1" applyFill="1" applyBorder="1" applyAlignment="1">
      <alignment horizontal="center" vertical="center" textRotation="90" wrapText="1"/>
    </xf>
    <xf numFmtId="0" fontId="21" fillId="0" borderId="114" xfId="0" applyFont="1" applyBorder="1" applyAlignment="1">
      <alignment horizontal="left" vertical="center" wrapText="1"/>
    </xf>
    <xf numFmtId="0" fontId="21" fillId="0" borderId="115" xfId="0" applyFont="1" applyBorder="1" applyAlignment="1">
      <alignment horizontal="left" vertical="center" wrapText="1"/>
    </xf>
    <xf numFmtId="0" fontId="21" fillId="0" borderId="116" xfId="0" applyFont="1" applyBorder="1" applyAlignment="1">
      <alignment horizontal="left"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1" fillId="0" borderId="1" xfId="0" applyFont="1" applyBorder="1" applyAlignment="1">
      <alignment horizontal="justify" vertical="center"/>
    </xf>
    <xf numFmtId="0" fontId="24" fillId="0" borderId="0" xfId="0" applyFont="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1" fillId="7" borderId="25" xfId="0" applyFont="1" applyFill="1" applyBorder="1" applyAlignment="1">
      <alignment horizontal="center" vertical="center" wrapText="1"/>
    </xf>
    <xf numFmtId="0" fontId="21" fillId="7" borderId="63" xfId="0" applyFont="1" applyFill="1" applyBorder="1" applyAlignment="1" applyProtection="1">
      <alignment horizontal="center" vertical="center" wrapText="1"/>
      <protection locked="0"/>
    </xf>
    <xf numFmtId="0" fontId="21" fillId="7" borderId="64" xfId="0" applyFont="1" applyFill="1" applyBorder="1" applyAlignment="1" applyProtection="1">
      <alignment horizontal="center" vertical="center" wrapText="1"/>
      <protection locked="0"/>
    </xf>
    <xf numFmtId="0" fontId="21" fillId="7" borderId="65" xfId="0" applyFont="1" applyFill="1" applyBorder="1" applyAlignment="1" applyProtection="1">
      <alignment horizontal="center" vertical="center" wrapText="1"/>
      <protection locked="0"/>
    </xf>
    <xf numFmtId="0" fontId="65" fillId="2" borderId="20" xfId="0" applyFont="1" applyFill="1" applyBorder="1" applyAlignment="1" applyProtection="1">
      <alignment horizontal="left" vertical="center" wrapText="1"/>
      <protection locked="0"/>
    </xf>
    <xf numFmtId="0" fontId="48" fillId="2" borderId="21" xfId="0" applyFont="1" applyFill="1" applyBorder="1" applyAlignment="1" applyProtection="1">
      <alignment horizontal="left" vertical="center" wrapText="1"/>
      <protection locked="0"/>
    </xf>
    <xf numFmtId="0" fontId="48" fillId="2" borderId="22" xfId="0" applyFont="1" applyFill="1" applyBorder="1" applyAlignment="1" applyProtection="1">
      <alignment horizontal="left" vertical="center" wrapText="1"/>
      <protection locked="0"/>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5" fillId="8" borderId="25"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wrapText="1"/>
    </xf>
    <xf numFmtId="0" fontId="24"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2" fillId="8" borderId="25" xfId="0" applyFont="1" applyFill="1" applyBorder="1" applyAlignment="1" applyProtection="1">
      <alignment horizontal="center" vertical="center" wrapText="1"/>
      <protection locked="0"/>
    </xf>
    <xf numFmtId="0" fontId="22" fillId="8" borderId="25" xfId="0" applyFont="1" applyFill="1" applyBorder="1" applyAlignment="1" applyProtection="1">
      <alignment horizontal="center" vertical="center"/>
      <protection locked="0"/>
    </xf>
    <xf numFmtId="0" fontId="21" fillId="0" borderId="39" xfId="0" quotePrefix="1" applyFont="1" applyBorder="1" applyAlignment="1">
      <alignment vertical="center" wrapText="1"/>
    </xf>
    <xf numFmtId="0" fontId="24" fillId="8" borderId="25" xfId="0" applyFont="1" applyFill="1" applyBorder="1" applyAlignment="1" applyProtection="1">
      <alignment horizontal="center" vertical="center" textRotation="90" wrapText="1"/>
      <protection locked="0"/>
    </xf>
    <xf numFmtId="0" fontId="24" fillId="8" borderId="63" xfId="0" applyFont="1" applyFill="1" applyBorder="1" applyAlignment="1" applyProtection="1">
      <alignment horizontal="center" vertical="center" wrapText="1"/>
      <protection locked="0"/>
    </xf>
    <xf numFmtId="0" fontId="24" fillId="8" borderId="64" xfId="0" applyFont="1" applyFill="1" applyBorder="1" applyAlignment="1" applyProtection="1">
      <alignment horizontal="center" vertical="center" wrapText="1"/>
      <protection locked="0"/>
    </xf>
    <xf numFmtId="0" fontId="24" fillId="8" borderId="65" xfId="0" applyFont="1" applyFill="1" applyBorder="1" applyAlignment="1" applyProtection="1">
      <alignment horizontal="center" vertical="center" wrapText="1"/>
      <protection locked="0"/>
    </xf>
    <xf numFmtId="165" fontId="24" fillId="0" borderId="0" xfId="0" applyNumberFormat="1" applyFont="1" applyAlignment="1">
      <alignment horizontal="center" vertical="center" textRotation="90" wrapText="1"/>
    </xf>
    <xf numFmtId="165" fontId="25" fillId="0" borderId="0" xfId="0" applyNumberFormat="1" applyFont="1" applyAlignment="1" applyProtection="1">
      <alignment horizontal="center" vertical="center" wrapText="1"/>
      <protection hidden="1"/>
    </xf>
    <xf numFmtId="165" fontId="24" fillId="0" borderId="0" xfId="0" applyNumberFormat="1" applyFont="1" applyAlignment="1" applyProtection="1">
      <alignment horizontal="center" vertical="center" textRotation="90" wrapText="1"/>
      <protection hidden="1"/>
    </xf>
    <xf numFmtId="0" fontId="22" fillId="2" borderId="114" xfId="0" applyFont="1" applyFill="1" applyBorder="1" applyAlignment="1" applyProtection="1">
      <alignment horizontal="left" vertical="center" wrapText="1"/>
      <protection locked="0"/>
    </xf>
    <xf numFmtId="0" fontId="22" fillId="2" borderId="115" xfId="0" applyFont="1" applyFill="1" applyBorder="1" applyAlignment="1" applyProtection="1">
      <alignment horizontal="left" vertical="center" wrapText="1"/>
      <protection locked="0"/>
    </xf>
    <xf numFmtId="0" fontId="22" fillId="2" borderId="116"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top" wrapText="1"/>
      <protection locked="0"/>
    </xf>
    <xf numFmtId="0" fontId="22" fillId="2" borderId="22" xfId="0" applyFont="1" applyFill="1" applyBorder="1" applyAlignment="1" applyProtection="1">
      <alignment horizontal="left" vertical="top" wrapText="1"/>
      <protection locked="0"/>
    </xf>
    <xf numFmtId="49" fontId="21" fillId="2" borderId="51" xfId="0" applyNumberFormat="1" applyFont="1" applyFill="1" applyBorder="1" applyAlignment="1">
      <alignment horizontal="left" vertical="center" wrapText="1"/>
    </xf>
    <xf numFmtId="49" fontId="21"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21" fillId="2" borderId="50" xfId="0" applyNumberFormat="1" applyFont="1" applyFill="1" applyBorder="1" applyAlignment="1">
      <alignment horizontal="left" vertical="center" wrapText="1"/>
    </xf>
    <xf numFmtId="49" fontId="21" fillId="2" borderId="48" xfId="0" applyNumberFormat="1" applyFont="1" applyFill="1" applyBorder="1" applyAlignment="1">
      <alignment horizontal="left" vertical="center" wrapText="1"/>
    </xf>
    <xf numFmtId="49" fontId="65" fillId="2" borderId="47" xfId="0" applyNumberFormat="1" applyFont="1" applyFill="1" applyBorder="1" applyAlignment="1" applyProtection="1">
      <alignment horizontal="left" vertical="top" wrapText="1"/>
      <protection locked="0"/>
    </xf>
    <xf numFmtId="49" fontId="65" fillId="2" borderId="125" xfId="0" applyNumberFormat="1" applyFont="1" applyFill="1" applyBorder="1" applyAlignment="1" applyProtection="1">
      <alignment horizontal="left" vertical="top" wrapText="1"/>
      <protection locked="0"/>
    </xf>
    <xf numFmtId="49" fontId="65" fillId="2" borderId="126" xfId="0" applyNumberFormat="1" applyFont="1" applyFill="1" applyBorder="1" applyAlignment="1" applyProtection="1">
      <alignment horizontal="left" vertical="top" wrapText="1"/>
      <protection locked="0"/>
    </xf>
    <xf numFmtId="49" fontId="64" fillId="2" borderId="47" xfId="0" applyNumberFormat="1" applyFont="1" applyFill="1" applyBorder="1" applyAlignment="1" applyProtection="1">
      <alignment horizontal="left" vertical="center" wrapText="1"/>
      <protection locked="0"/>
    </xf>
    <xf numFmtId="49" fontId="64" fillId="2" borderId="125" xfId="0" applyNumberFormat="1" applyFont="1" applyFill="1" applyBorder="1" applyAlignment="1" applyProtection="1">
      <alignment horizontal="left" vertical="center" wrapText="1"/>
      <protection locked="0"/>
    </xf>
    <xf numFmtId="49" fontId="64" fillId="2" borderId="126" xfId="0" applyNumberFormat="1" applyFont="1" applyFill="1" applyBorder="1" applyAlignment="1" applyProtection="1">
      <alignment horizontal="left" vertical="center" wrapText="1"/>
      <protection locked="0"/>
    </xf>
    <xf numFmtId="0" fontId="54"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53"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4</xdr:col>
      <xdr:colOff>5658685</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8</xdr:col>
      <xdr:colOff>4006082</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2"/>
  <cols>
    <col min="1" max="1" width="3.85546875" style="5" customWidth="1"/>
    <col min="2" max="2" width="15.28515625" style="5" customWidth="1"/>
    <col min="3" max="3" width="17.28515625" style="5" customWidth="1"/>
    <col min="4" max="4" width="28.5703125" style="5" customWidth="1"/>
    <col min="5" max="5" width="12.85546875" style="5" customWidth="1"/>
    <col min="6" max="6" width="60.140625" style="5" customWidth="1"/>
    <col min="7" max="7" width="21.42578125" style="5" customWidth="1"/>
    <col min="8" max="8" width="6.5703125" style="5" customWidth="1"/>
    <col min="9" max="9" width="2.5703125" style="5" customWidth="1"/>
    <col min="10" max="16384" width="11.42578125" style="5" hidden="1"/>
  </cols>
  <sheetData>
    <row r="1" spans="2:8" ht="13.5" thickBot="1" x14ac:dyDescent="0.25"/>
    <row r="2" spans="2:8" ht="73.5" customHeight="1" x14ac:dyDescent="0.2">
      <c r="B2" s="292" t="s">
        <v>0</v>
      </c>
      <c r="C2" s="293"/>
      <c r="D2" s="293"/>
      <c r="E2" s="293"/>
      <c r="F2" s="293"/>
      <c r="G2" s="293"/>
      <c r="H2" s="294"/>
    </row>
    <row r="3" spans="2:8" ht="12.75" x14ac:dyDescent="0.2">
      <c r="B3" s="64"/>
      <c r="H3" s="65"/>
    </row>
    <row r="4" spans="2:8" ht="12.75" x14ac:dyDescent="0.2">
      <c r="B4" s="64"/>
      <c r="H4" s="65"/>
    </row>
    <row r="5" spans="2:8" ht="12.75" x14ac:dyDescent="0.2">
      <c r="B5" s="66"/>
      <c r="C5" s="6"/>
      <c r="D5" s="6"/>
      <c r="E5" s="6"/>
      <c r="F5" s="6"/>
      <c r="G5" s="6"/>
      <c r="H5" s="67"/>
    </row>
    <row r="6" spans="2:8" ht="65.25" customHeight="1" x14ac:dyDescent="0.2">
      <c r="B6" s="295" t="s">
        <v>1</v>
      </c>
      <c r="C6" s="296"/>
      <c r="D6" s="296"/>
      <c r="E6" s="296"/>
      <c r="F6" s="296"/>
      <c r="G6" s="296"/>
      <c r="H6" s="297"/>
    </row>
    <row r="7" spans="2:8" ht="74.25" customHeight="1" x14ac:dyDescent="0.2">
      <c r="B7" s="295"/>
      <c r="C7" s="296"/>
      <c r="D7" s="296"/>
      <c r="E7" s="296"/>
      <c r="F7" s="296"/>
      <c r="G7" s="296"/>
      <c r="H7" s="297"/>
    </row>
    <row r="8" spans="2:8" ht="21.75" customHeight="1" x14ac:dyDescent="0.2">
      <c r="B8" s="298" t="s">
        <v>2</v>
      </c>
      <c r="C8" s="299"/>
      <c r="D8" s="299"/>
      <c r="E8" s="299"/>
      <c r="F8" s="299"/>
      <c r="G8" s="299"/>
      <c r="H8" s="300"/>
    </row>
    <row r="9" spans="2:8" ht="42" customHeight="1" x14ac:dyDescent="0.2">
      <c r="B9" s="265" t="s">
        <v>3</v>
      </c>
      <c r="C9" s="266"/>
      <c r="D9" s="266"/>
      <c r="E9" s="266"/>
      <c r="F9" s="266"/>
      <c r="G9" s="266"/>
      <c r="H9" s="267"/>
    </row>
    <row r="10" spans="2:8" ht="43.5" customHeight="1" x14ac:dyDescent="0.2">
      <c r="B10" s="265"/>
      <c r="C10" s="266"/>
      <c r="D10" s="266"/>
      <c r="E10" s="266"/>
      <c r="F10" s="266"/>
      <c r="G10" s="266"/>
      <c r="H10" s="267"/>
    </row>
    <row r="11" spans="2:8" ht="12.75" customHeight="1" thickBot="1" x14ac:dyDescent="0.25">
      <c r="B11" s="64"/>
      <c r="D11" s="7"/>
      <c r="E11" s="8"/>
      <c r="F11" s="8"/>
      <c r="G11" s="9"/>
      <c r="H11" s="65"/>
    </row>
    <row r="12" spans="2:8" ht="21" customHeight="1" thickTop="1" x14ac:dyDescent="0.2">
      <c r="B12" s="64"/>
      <c r="C12" s="280" t="s">
        <v>4</v>
      </c>
      <c r="D12" s="281"/>
      <c r="E12" s="268" t="s">
        <v>5</v>
      </c>
      <c r="F12" s="269"/>
      <c r="H12" s="65"/>
    </row>
    <row r="13" spans="2:8" ht="37.5" customHeight="1" x14ac:dyDescent="0.2">
      <c r="B13" s="64"/>
      <c r="C13" s="278" t="s">
        <v>6</v>
      </c>
      <c r="D13" s="279"/>
      <c r="E13" s="270" t="s">
        <v>7</v>
      </c>
      <c r="F13" s="271"/>
      <c r="H13" s="65"/>
    </row>
    <row r="14" spans="2:8" ht="39.75" customHeight="1" x14ac:dyDescent="0.2">
      <c r="B14" s="64"/>
      <c r="C14" s="276" t="s">
        <v>8</v>
      </c>
      <c r="D14" s="277"/>
      <c r="E14" s="274" t="s">
        <v>9</v>
      </c>
      <c r="F14" s="275"/>
      <c r="H14" s="65"/>
    </row>
    <row r="15" spans="2:8" ht="180.75" customHeight="1" x14ac:dyDescent="0.2">
      <c r="B15" s="64"/>
      <c r="C15" s="276" t="s">
        <v>10</v>
      </c>
      <c r="D15" s="277"/>
      <c r="E15" s="274" t="s">
        <v>11</v>
      </c>
      <c r="F15" s="275"/>
      <c r="H15" s="65"/>
    </row>
    <row r="16" spans="2:8" ht="15.75" customHeight="1" x14ac:dyDescent="0.2">
      <c r="B16" s="64"/>
      <c r="C16" s="303" t="s">
        <v>12</v>
      </c>
      <c r="D16" s="16" t="s">
        <v>13</v>
      </c>
      <c r="E16" s="274" t="s">
        <v>14</v>
      </c>
      <c r="F16" s="275"/>
      <c r="H16" s="65"/>
    </row>
    <row r="17" spans="2:8" ht="54" customHeight="1" x14ac:dyDescent="0.2">
      <c r="B17" s="64"/>
      <c r="C17" s="304"/>
      <c r="D17" s="45" t="s">
        <v>15</v>
      </c>
      <c r="E17" s="282" t="s">
        <v>16</v>
      </c>
      <c r="F17" s="283"/>
      <c r="H17" s="65"/>
    </row>
    <row r="18" spans="2:8" ht="98.25" customHeight="1" x14ac:dyDescent="0.2">
      <c r="B18" s="64"/>
      <c r="C18" s="304"/>
      <c r="D18" s="45" t="s">
        <v>17</v>
      </c>
      <c r="E18" s="282" t="s">
        <v>18</v>
      </c>
      <c r="F18" s="283"/>
      <c r="H18" s="65"/>
    </row>
    <row r="19" spans="2:8" ht="83.25" customHeight="1" thickBot="1" x14ac:dyDescent="0.25">
      <c r="B19" s="64"/>
      <c r="C19" s="305" t="s">
        <v>19</v>
      </c>
      <c r="D19" s="306"/>
      <c r="E19" s="272" t="s">
        <v>20</v>
      </c>
      <c r="F19" s="273"/>
      <c r="H19" s="65"/>
    </row>
    <row r="20" spans="2:8" ht="19.5" customHeight="1" thickTop="1" x14ac:dyDescent="0.2">
      <c r="B20" s="64"/>
      <c r="C20" s="10"/>
      <c r="D20" s="10"/>
      <c r="E20" s="11"/>
      <c r="F20" s="11"/>
      <c r="H20" s="65"/>
    </row>
    <row r="21" spans="2:8" ht="37.5" customHeight="1" x14ac:dyDescent="0.2">
      <c r="B21" s="288" t="s">
        <v>21</v>
      </c>
      <c r="C21" s="289"/>
      <c r="D21" s="289"/>
      <c r="E21" s="289"/>
      <c r="F21" s="289"/>
      <c r="G21" s="289"/>
      <c r="H21" s="290"/>
    </row>
    <row r="22" spans="2:8" ht="27.75" customHeight="1" x14ac:dyDescent="0.2">
      <c r="B22" s="64"/>
      <c r="H22" s="65"/>
    </row>
    <row r="23" spans="2:8" ht="27.75" customHeight="1" x14ac:dyDescent="0.2">
      <c r="B23" s="64"/>
      <c r="C23" s="119" t="s">
        <v>22</v>
      </c>
      <c r="D23" s="307" t="s">
        <v>5</v>
      </c>
      <c r="E23" s="307"/>
      <c r="F23" s="307" t="s">
        <v>23</v>
      </c>
      <c r="G23" s="307"/>
      <c r="H23" s="65"/>
    </row>
    <row r="24" spans="2:8" ht="59.25" customHeight="1" x14ac:dyDescent="0.2">
      <c r="B24" s="64"/>
      <c r="C24" s="83" t="s">
        <v>24</v>
      </c>
      <c r="D24" s="284" t="s">
        <v>25</v>
      </c>
      <c r="E24" s="284"/>
      <c r="F24" s="284" t="s">
        <v>26</v>
      </c>
      <c r="G24" s="284"/>
      <c r="H24" s="65"/>
    </row>
    <row r="25" spans="2:8" ht="53.25" customHeight="1" x14ac:dyDescent="0.2">
      <c r="B25" s="64"/>
      <c r="C25" s="84" t="s">
        <v>27</v>
      </c>
      <c r="D25" s="284" t="s">
        <v>28</v>
      </c>
      <c r="E25" s="284"/>
      <c r="F25" s="284" t="s">
        <v>29</v>
      </c>
      <c r="G25" s="284"/>
      <c r="H25" s="65"/>
    </row>
    <row r="26" spans="2:8" ht="62.25" customHeight="1" x14ac:dyDescent="0.2">
      <c r="B26" s="64"/>
      <c r="C26" s="85" t="s">
        <v>30</v>
      </c>
      <c r="D26" s="284" t="s">
        <v>31</v>
      </c>
      <c r="E26" s="284"/>
      <c r="F26" s="284" t="s">
        <v>32</v>
      </c>
      <c r="G26" s="284"/>
      <c r="H26" s="65"/>
    </row>
    <row r="27" spans="2:8" ht="70.5" customHeight="1" x14ac:dyDescent="0.2">
      <c r="B27" s="64"/>
      <c r="C27" s="86" t="s">
        <v>33</v>
      </c>
      <c r="D27" s="284" t="s">
        <v>34</v>
      </c>
      <c r="E27" s="284"/>
      <c r="F27" s="284" t="s">
        <v>35</v>
      </c>
      <c r="G27" s="284"/>
      <c r="H27" s="65"/>
    </row>
    <row r="28" spans="2:8" ht="11.25" customHeight="1" x14ac:dyDescent="0.2">
      <c r="B28" s="68"/>
      <c r="C28" s="63"/>
      <c r="D28" s="63"/>
      <c r="E28" s="63"/>
      <c r="F28" s="63"/>
      <c r="G28" s="63"/>
      <c r="H28" s="69"/>
    </row>
    <row r="29" spans="2:8" ht="14.25" customHeight="1" x14ac:dyDescent="0.2">
      <c r="B29" s="117"/>
      <c r="C29" s="301"/>
      <c r="D29" s="301"/>
      <c r="E29" s="302"/>
      <c r="F29" s="302"/>
      <c r="G29" s="302"/>
      <c r="H29" s="118"/>
    </row>
    <row r="30" spans="2:8" ht="27.75" customHeight="1" x14ac:dyDescent="0.2">
      <c r="B30" s="288" t="s">
        <v>36</v>
      </c>
      <c r="C30" s="289"/>
      <c r="D30" s="289"/>
      <c r="E30" s="289"/>
      <c r="F30" s="289"/>
      <c r="G30" s="289"/>
      <c r="H30" s="290"/>
    </row>
    <row r="31" spans="2:8" ht="13.5" x14ac:dyDescent="0.2">
      <c r="B31" s="64"/>
      <c r="C31" s="12"/>
      <c r="D31" s="12"/>
      <c r="E31" s="291"/>
      <c r="F31" s="291"/>
      <c r="H31" s="65"/>
    </row>
    <row r="32" spans="2:8" ht="16.5" x14ac:dyDescent="0.2">
      <c r="B32" s="285" t="s">
        <v>37</v>
      </c>
      <c r="C32" s="286"/>
      <c r="D32" s="286"/>
      <c r="E32" s="286"/>
      <c r="F32" s="286"/>
      <c r="G32" s="286"/>
      <c r="H32" s="287"/>
    </row>
    <row r="33" spans="2:8" ht="13.5" thickBot="1" x14ac:dyDescent="0.25">
      <c r="B33" s="70"/>
      <c r="C33" s="71"/>
      <c r="D33" s="71"/>
      <c r="E33" s="71"/>
      <c r="F33" s="71"/>
      <c r="G33" s="71"/>
      <c r="H33" s="72"/>
    </row>
    <row r="34" spans="2:8" ht="12.75" x14ac:dyDescent="0.2"/>
    <row r="35" spans="2:8" ht="29.25" customHeight="1" x14ac:dyDescent="0.2"/>
    <row r="36" spans="2:8" ht="26.25" customHeight="1" x14ac:dyDescent="0.2"/>
    <row r="37" spans="2:8" ht="43.5" customHeight="1" x14ac:dyDescent="0.2"/>
    <row r="38" spans="2:8" ht="53.25" customHeight="1" x14ac:dyDescent="0.2"/>
    <row r="39" spans="2:8" ht="12.75" x14ac:dyDescent="0.2"/>
    <row r="40" spans="2:8" ht="12.75" x14ac:dyDescent="0.2"/>
    <row r="41" spans="2:8" ht="12.75" x14ac:dyDescent="0.2"/>
    <row r="42" spans="2:8" ht="12.75" x14ac:dyDescent="0.2"/>
    <row r="43" spans="2:8" ht="12.75" x14ac:dyDescent="0.2"/>
    <row r="44" spans="2:8" ht="12.75"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sheetData>
  <sheetProtection selectLockedCells="1" selectUnlockedCells="1"/>
  <mergeCells count="34">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 ref="F25:G25"/>
    <mergeCell ref="D25:E25"/>
    <mergeCell ref="B32:H32"/>
    <mergeCell ref="E18:F18"/>
    <mergeCell ref="B21:H21"/>
    <mergeCell ref="E31:F31"/>
    <mergeCell ref="D26:E26"/>
    <mergeCell ref="B30:H30"/>
    <mergeCell ref="B9:H10"/>
    <mergeCell ref="E12:F12"/>
    <mergeCell ref="E13:F13"/>
    <mergeCell ref="E19:F19"/>
    <mergeCell ref="E15:F15"/>
    <mergeCell ref="C14:D14"/>
    <mergeCell ref="C13:D13"/>
    <mergeCell ref="C12:D12"/>
    <mergeCell ref="E14:F14"/>
    <mergeCell ref="E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2578125" defaultRowHeight="16.5" x14ac:dyDescent="0.3"/>
  <cols>
    <col min="1" max="1" width="3.5703125" style="20" customWidth="1"/>
    <col min="2" max="2" width="36.42578125" style="20" customWidth="1"/>
    <col min="3" max="3" width="67.140625" style="24" customWidth="1"/>
    <col min="4" max="16384" width="11.42578125" style="20"/>
  </cols>
  <sheetData>
    <row r="2" spans="2:12" x14ac:dyDescent="0.3">
      <c r="B2" s="308" t="s">
        <v>38</v>
      </c>
      <c r="C2" s="308"/>
      <c r="D2" s="19"/>
      <c r="E2" s="19"/>
      <c r="F2" s="19"/>
      <c r="G2" s="19"/>
      <c r="H2" s="19"/>
      <c r="I2" s="19"/>
      <c r="J2" s="19"/>
      <c r="K2" s="19"/>
      <c r="L2" s="19"/>
    </row>
    <row r="4" spans="2:12" x14ac:dyDescent="0.3">
      <c r="B4" s="25" t="s">
        <v>39</v>
      </c>
      <c r="C4" s="26" t="s">
        <v>5</v>
      </c>
    </row>
    <row r="5" spans="2:12" ht="66" x14ac:dyDescent="0.3">
      <c r="B5" s="79" t="s">
        <v>40</v>
      </c>
      <c r="C5" s="21" t="s">
        <v>41</v>
      </c>
    </row>
    <row r="6" spans="2:12" ht="46.5" customHeight="1" x14ac:dyDescent="0.3">
      <c r="B6" s="80" t="s">
        <v>42</v>
      </c>
      <c r="C6" s="22" t="s">
        <v>43</v>
      </c>
    </row>
    <row r="7" spans="2:12" ht="66" x14ac:dyDescent="0.3">
      <c r="B7" s="81" t="s">
        <v>44</v>
      </c>
      <c r="C7" s="23" t="s">
        <v>45</v>
      </c>
    </row>
    <row r="8" spans="2:12" ht="49.5" x14ac:dyDescent="0.3">
      <c r="B8" s="82" t="s">
        <v>46</v>
      </c>
      <c r="C8" s="23" t="s">
        <v>47</v>
      </c>
    </row>
    <row r="9" spans="2:12" ht="49.5" x14ac:dyDescent="0.3">
      <c r="B9" s="82" t="s">
        <v>48</v>
      </c>
      <c r="C9" s="23" t="s">
        <v>49</v>
      </c>
    </row>
    <row r="10" spans="2:12" x14ac:dyDescent="0.3">
      <c r="B10" s="81" t="s">
        <v>50</v>
      </c>
      <c r="C10" s="23" t="s">
        <v>51</v>
      </c>
    </row>
    <row r="11" spans="2:12" ht="132" x14ac:dyDescent="0.3">
      <c r="B11" s="81" t="s">
        <v>52</v>
      </c>
      <c r="C11" s="23" t="s">
        <v>53</v>
      </c>
    </row>
    <row r="12" spans="2:12" ht="66" x14ac:dyDescent="0.3">
      <c r="B12" s="81" t="s">
        <v>54</v>
      </c>
      <c r="C12" s="23" t="s">
        <v>55</v>
      </c>
    </row>
    <row r="13" spans="2:12" ht="49.5" x14ac:dyDescent="0.3">
      <c r="B13" s="81" t="s">
        <v>56</v>
      </c>
      <c r="C13" s="23" t="s">
        <v>57</v>
      </c>
    </row>
    <row r="14" spans="2:12" ht="49.5" x14ac:dyDescent="0.3">
      <c r="B14" s="82" t="s">
        <v>58</v>
      </c>
      <c r="C14" s="78" t="s">
        <v>59</v>
      </c>
    </row>
    <row r="15" spans="2:12" ht="33" x14ac:dyDescent="0.3">
      <c r="B15" s="82" t="s">
        <v>60</v>
      </c>
      <c r="C15" s="78" t="s">
        <v>61</v>
      </c>
    </row>
    <row r="16" spans="2:12" ht="66" x14ac:dyDescent="0.3">
      <c r="B16" s="82" t="s">
        <v>62</v>
      </c>
      <c r="C16" s="78" t="s">
        <v>63</v>
      </c>
    </row>
    <row r="17" spans="2:3" ht="33" x14ac:dyDescent="0.3">
      <c r="B17" s="82" t="s">
        <v>64</v>
      </c>
      <c r="C17" s="78" t="s">
        <v>65</v>
      </c>
    </row>
    <row r="18" spans="2:3" x14ac:dyDescent="0.3">
      <c r="B18" s="82" t="s">
        <v>66</v>
      </c>
      <c r="C18" s="78" t="s">
        <v>67</v>
      </c>
    </row>
    <row r="19" spans="2:3" ht="33" x14ac:dyDescent="0.3">
      <c r="B19" s="82" t="s">
        <v>68</v>
      </c>
      <c r="C19" s="78" t="s">
        <v>69</v>
      </c>
    </row>
    <row r="20" spans="2:3" ht="33" x14ac:dyDescent="0.3">
      <c r="B20" s="81" t="s">
        <v>70</v>
      </c>
      <c r="C20" s="23" t="s">
        <v>71</v>
      </c>
    </row>
    <row r="21" spans="2:3" ht="66" x14ac:dyDescent="0.3">
      <c r="B21" s="81" t="s">
        <v>72</v>
      </c>
      <c r="C21" s="23" t="s">
        <v>73</v>
      </c>
    </row>
    <row r="22" spans="2:3" ht="82.5" x14ac:dyDescent="0.3">
      <c r="B22" s="81" t="s">
        <v>74</v>
      </c>
      <c r="C22" s="23" t="s">
        <v>75</v>
      </c>
    </row>
    <row r="23" spans="2:3" ht="66" x14ac:dyDescent="0.3">
      <c r="B23" s="81" t="s">
        <v>76</v>
      </c>
      <c r="C23" s="23" t="s">
        <v>77</v>
      </c>
    </row>
    <row r="24" spans="2:3" ht="99" x14ac:dyDescent="0.3">
      <c r="B24" s="81" t="s">
        <v>78</v>
      </c>
      <c r="C24" s="23" t="s">
        <v>79</v>
      </c>
    </row>
    <row r="25" spans="2:3" ht="33" x14ac:dyDescent="0.3">
      <c r="B25" s="81" t="s">
        <v>80</v>
      </c>
      <c r="C25" s="23" t="s">
        <v>81</v>
      </c>
    </row>
    <row r="26" spans="2:3" ht="33" x14ac:dyDescent="0.3">
      <c r="B26" s="82" t="s">
        <v>82</v>
      </c>
      <c r="C26" s="78" t="s">
        <v>83</v>
      </c>
    </row>
    <row r="27" spans="2:3" ht="33" x14ac:dyDescent="0.3">
      <c r="B27" s="82" t="s">
        <v>84</v>
      </c>
      <c r="C27" s="78" t="s">
        <v>85</v>
      </c>
    </row>
    <row r="28" spans="2:3" ht="49.5" x14ac:dyDescent="0.3">
      <c r="B28" s="82" t="s">
        <v>27</v>
      </c>
      <c r="C28" s="78" t="s">
        <v>86</v>
      </c>
    </row>
    <row r="29" spans="2:3" ht="33" x14ac:dyDescent="0.3">
      <c r="B29" s="81" t="s">
        <v>87</v>
      </c>
      <c r="C29" s="23" t="s">
        <v>88</v>
      </c>
    </row>
    <row r="30" spans="2:3" ht="33" x14ac:dyDescent="0.3">
      <c r="B30" s="81" t="s">
        <v>89</v>
      </c>
      <c r="C30" s="23" t="s">
        <v>90</v>
      </c>
    </row>
    <row r="31" spans="2:3" ht="33" x14ac:dyDescent="0.3">
      <c r="B31" s="81" t="s">
        <v>91</v>
      </c>
      <c r="C31" s="23" t="s">
        <v>92</v>
      </c>
    </row>
    <row r="32" spans="2:3" ht="49.5" x14ac:dyDescent="0.3">
      <c r="B32" s="81" t="s">
        <v>93</v>
      </c>
      <c r="C32" s="23" t="s">
        <v>94</v>
      </c>
    </row>
    <row r="33" spans="2:3" ht="33" x14ac:dyDescent="0.3">
      <c r="B33" s="81" t="s">
        <v>95</v>
      </c>
      <c r="C33" s="23" t="s">
        <v>96</v>
      </c>
    </row>
    <row r="34" spans="2:3" ht="33" x14ac:dyDescent="0.3">
      <c r="B34" s="81" t="s">
        <v>97</v>
      </c>
      <c r="C34" s="23" t="s">
        <v>98</v>
      </c>
    </row>
    <row r="35" spans="2:3" ht="33" x14ac:dyDescent="0.3">
      <c r="B35" s="81" t="s">
        <v>99</v>
      </c>
      <c r="C35" s="23" t="s">
        <v>100</v>
      </c>
    </row>
    <row r="36" spans="2:3" ht="49.5" x14ac:dyDescent="0.3">
      <c r="B36" s="81" t="s">
        <v>101</v>
      </c>
      <c r="C36" s="23" t="s">
        <v>102</v>
      </c>
    </row>
    <row r="37" spans="2:3" ht="49.5" x14ac:dyDescent="0.3">
      <c r="B37" s="81" t="s">
        <v>103</v>
      </c>
      <c r="C37" s="23" t="s">
        <v>104</v>
      </c>
    </row>
    <row r="38" spans="2:3" ht="49.5" x14ac:dyDescent="0.3">
      <c r="B38" s="82" t="s">
        <v>105</v>
      </c>
      <c r="C38" s="78" t="s">
        <v>106</v>
      </c>
    </row>
    <row r="39" spans="2:3" ht="82.5" customHeight="1" x14ac:dyDescent="0.3">
      <c r="B39" s="82" t="s">
        <v>107</v>
      </c>
      <c r="C39" s="78"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1:DP352"/>
  <sheetViews>
    <sheetView topLeftCell="M4" zoomScale="75" zoomScaleNormal="75" workbookViewId="0">
      <selection activeCell="M24" sqref="M24:M26"/>
    </sheetView>
  </sheetViews>
  <sheetFormatPr baseColWidth="10" defaultColWidth="3.140625" defaultRowHeight="16.5" zeroHeight="1" x14ac:dyDescent="0.3"/>
  <cols>
    <col min="1" max="1" width="3.140625" style="13"/>
    <col min="2" max="2" width="4.140625" style="13" customWidth="1"/>
    <col min="3" max="3" width="42.5703125" style="13" customWidth="1"/>
    <col min="4" max="4" width="35.5703125" style="13" customWidth="1"/>
    <col min="5" max="5" width="105" style="13" customWidth="1"/>
    <col min="6" max="6" width="8.140625" style="13" customWidth="1"/>
    <col min="7" max="7" width="3.5703125" style="13" bestFit="1" customWidth="1"/>
    <col min="8" max="8" width="76.28515625" style="140" customWidth="1"/>
    <col min="9" max="9" width="90.7109375" style="13" customWidth="1"/>
    <col min="10" max="10" width="7.42578125" style="13" customWidth="1"/>
    <col min="11" max="11" width="19" style="13" customWidth="1"/>
    <col min="12" max="12" width="147.85546875" style="13" customWidth="1"/>
    <col min="13" max="13" width="158.5703125" style="13" customWidth="1"/>
    <col min="14" max="14" width="7.28515625" style="46" customWidth="1"/>
    <col min="15" max="15" width="12.28515625" style="74" customWidth="1"/>
    <col min="16" max="16" width="12.28515625" style="100" customWidth="1"/>
    <col min="17" max="16384" width="3.140625" style="13"/>
  </cols>
  <sheetData>
    <row r="1" spans="5:16" hidden="1" x14ac:dyDescent="0.3">
      <c r="N1" s="13"/>
      <c r="O1" s="13"/>
      <c r="P1" s="13"/>
    </row>
    <row r="2" spans="5:16" hidden="1" x14ac:dyDescent="0.3">
      <c r="N2" s="13"/>
      <c r="O2" s="13"/>
      <c r="P2" s="13"/>
    </row>
    <row r="3" spans="5:16" hidden="1" x14ac:dyDescent="0.3">
      <c r="N3" s="13"/>
      <c r="O3" s="13"/>
      <c r="P3" s="13"/>
    </row>
    <row r="4" spans="5:16" ht="9.9499999999999993" customHeight="1" x14ac:dyDescent="0.3">
      <c r="N4" s="13"/>
      <c r="O4" s="13"/>
      <c r="P4" s="13"/>
    </row>
    <row r="5" spans="5:16" ht="9.9499999999999993" customHeight="1" x14ac:dyDescent="0.3">
      <c r="N5" s="13"/>
      <c r="O5" s="13"/>
      <c r="P5" s="13"/>
    </row>
    <row r="6" spans="5:16" ht="9.9499999999999993" customHeight="1" x14ac:dyDescent="0.3">
      <c r="N6" s="13"/>
      <c r="O6" s="13"/>
      <c r="P6" s="13"/>
    </row>
    <row r="7" spans="5:16" ht="9.9499999999999993" customHeight="1" x14ac:dyDescent="0.3">
      <c r="N7" s="13"/>
      <c r="O7" s="13"/>
      <c r="P7" s="13"/>
    </row>
    <row r="8" spans="5:16" ht="9.9499999999999993" customHeight="1" x14ac:dyDescent="0.3">
      <c r="N8" s="13"/>
      <c r="O8" s="13"/>
      <c r="P8" s="13"/>
    </row>
    <row r="9" spans="5:16" ht="9.9499999999999993" customHeight="1" x14ac:dyDescent="0.3">
      <c r="N9" s="13"/>
      <c r="O9" s="13"/>
      <c r="P9" s="13"/>
    </row>
    <row r="10" spans="5:16" ht="9.9499999999999993" customHeight="1" x14ac:dyDescent="0.3">
      <c r="N10" s="13"/>
      <c r="O10" s="13"/>
      <c r="P10" s="13"/>
    </row>
    <row r="11" spans="5:16" ht="9.9499999999999993" customHeight="1" x14ac:dyDescent="0.3">
      <c r="N11" s="13"/>
      <c r="O11" s="13"/>
      <c r="P11" s="13"/>
    </row>
    <row r="12" spans="5:16" ht="9.9499999999999993" customHeight="1" x14ac:dyDescent="0.3">
      <c r="N12" s="13"/>
      <c r="O12" s="13"/>
      <c r="P12" s="13"/>
    </row>
    <row r="13" spans="5:16" ht="9.9499999999999993" customHeight="1" x14ac:dyDescent="0.3">
      <c r="E13" s="489"/>
      <c r="F13" s="490"/>
      <c r="G13" s="490"/>
      <c r="H13" s="490"/>
      <c r="I13" s="490"/>
      <c r="J13" s="490"/>
      <c r="N13" s="13"/>
      <c r="O13" s="13"/>
      <c r="P13" s="13"/>
    </row>
    <row r="14" spans="5:16" ht="31.5" customHeight="1" x14ac:dyDescent="0.3">
      <c r="E14" s="489"/>
      <c r="F14" s="490"/>
      <c r="G14" s="490"/>
      <c r="H14" s="490"/>
      <c r="I14" s="490"/>
      <c r="J14" s="490"/>
      <c r="N14" s="13"/>
      <c r="O14" s="13"/>
      <c r="P14" s="13"/>
    </row>
    <row r="15" spans="5:16" ht="24.75" customHeight="1" x14ac:dyDescent="0.3">
      <c r="E15" s="53"/>
      <c r="F15" s="491"/>
      <c r="G15" s="491"/>
      <c r="H15" s="491"/>
      <c r="I15" s="491"/>
      <c r="J15" s="491"/>
      <c r="N15" s="13"/>
      <c r="O15" s="13"/>
      <c r="P15" s="13"/>
    </row>
    <row r="16" spans="5:16" ht="20.25" customHeight="1" x14ac:dyDescent="0.3">
      <c r="N16" s="13"/>
      <c r="O16" s="13"/>
      <c r="P16" s="13"/>
    </row>
    <row r="17" spans="1:120" ht="9.9499999999999993" customHeight="1" x14ac:dyDescent="0.3">
      <c r="N17" s="13"/>
      <c r="O17" s="13"/>
      <c r="P17" s="13"/>
    </row>
    <row r="18" spans="1:120" ht="20.100000000000001" customHeight="1" x14ac:dyDescent="0.3">
      <c r="C18" s="492" t="s">
        <v>109</v>
      </c>
      <c r="D18" s="492"/>
      <c r="E18" s="492"/>
      <c r="F18" s="492"/>
      <c r="G18" s="492"/>
      <c r="H18" s="492"/>
      <c r="I18" s="492"/>
      <c r="J18" s="492"/>
      <c r="K18" s="492"/>
      <c r="L18" s="137"/>
      <c r="M18" s="137"/>
      <c r="N18" s="13"/>
      <c r="O18" s="13"/>
      <c r="P18" s="13"/>
    </row>
    <row r="19" spans="1:120" ht="60" customHeight="1" x14ac:dyDescent="0.3">
      <c r="C19" s="493" t="s">
        <v>110</v>
      </c>
      <c r="D19" s="493"/>
      <c r="E19" s="493"/>
      <c r="F19" s="493"/>
      <c r="G19" s="493"/>
      <c r="H19" s="493"/>
      <c r="I19" s="493"/>
      <c r="J19" s="493"/>
      <c r="K19" s="493"/>
      <c r="L19" s="206"/>
      <c r="M19" s="206"/>
      <c r="N19" s="13"/>
      <c r="O19" s="13"/>
      <c r="P19" s="13"/>
    </row>
    <row r="20" spans="1:120" ht="9.9499999999999993" customHeight="1" thickBot="1" x14ac:dyDescent="0.35">
      <c r="B20" s="14"/>
      <c r="C20" s="14"/>
      <c r="D20" s="14"/>
      <c r="F20" s="15"/>
      <c r="N20" s="13"/>
      <c r="O20" s="13"/>
      <c r="P20" s="13"/>
    </row>
    <row r="21" spans="1:120" ht="36.75" customHeight="1" x14ac:dyDescent="0.3">
      <c r="B21" s="472" t="s">
        <v>111</v>
      </c>
      <c r="C21" s="475" t="s">
        <v>702</v>
      </c>
      <c r="D21" s="477" t="s">
        <v>8</v>
      </c>
      <c r="E21" s="479" t="s">
        <v>701</v>
      </c>
      <c r="F21" s="470" t="s">
        <v>394</v>
      </c>
      <c r="G21" s="467" t="s">
        <v>113</v>
      </c>
      <c r="H21" s="468"/>
      <c r="I21" s="469"/>
      <c r="J21" s="470" t="s">
        <v>395</v>
      </c>
      <c r="K21" s="470" t="s">
        <v>114</v>
      </c>
      <c r="L21" s="477" t="s">
        <v>516</v>
      </c>
      <c r="M21" s="477" t="s">
        <v>700</v>
      </c>
      <c r="N21" s="13"/>
      <c r="O21" s="13"/>
      <c r="P21" s="13"/>
    </row>
    <row r="22" spans="1:120" ht="29.25" customHeight="1" x14ac:dyDescent="0.3">
      <c r="B22" s="473"/>
      <c r="C22" s="475"/>
      <c r="D22" s="478"/>
      <c r="E22" s="478"/>
      <c r="F22" s="470"/>
      <c r="G22" s="481" t="s">
        <v>13</v>
      </c>
      <c r="H22" s="483" t="s">
        <v>15</v>
      </c>
      <c r="I22" s="477" t="s">
        <v>485</v>
      </c>
      <c r="J22" s="470"/>
      <c r="K22" s="470"/>
      <c r="L22" s="478"/>
      <c r="M22" s="478"/>
      <c r="N22" s="13"/>
      <c r="O22" s="13"/>
      <c r="P22" s="13"/>
    </row>
    <row r="23" spans="1:120" ht="62.25" customHeight="1" x14ac:dyDescent="0.3">
      <c r="B23" s="474"/>
      <c r="C23" s="476"/>
      <c r="D23" s="478"/>
      <c r="E23" s="478"/>
      <c r="F23" s="471"/>
      <c r="G23" s="482"/>
      <c r="H23" s="484"/>
      <c r="I23" s="478"/>
      <c r="J23" s="471"/>
      <c r="K23" s="471"/>
      <c r="L23" s="488"/>
      <c r="M23" s="488"/>
      <c r="N23" s="13"/>
      <c r="O23" s="13"/>
      <c r="P23" s="13"/>
    </row>
    <row r="24" spans="1:120" s="232" customFormat="1" ht="91.5" customHeight="1" x14ac:dyDescent="0.2">
      <c r="A24" s="461" t="s">
        <v>115</v>
      </c>
      <c r="B24" s="462" t="str">
        <f>+LEFT(C24,3)</f>
        <v xml:space="preserve"> Ap</v>
      </c>
      <c r="C24" s="463" t="s">
        <v>116</v>
      </c>
      <c r="D24" s="464" t="s">
        <v>117</v>
      </c>
      <c r="E24" s="465" t="s">
        <v>570</v>
      </c>
      <c r="F24" s="466">
        <v>3</v>
      </c>
      <c r="G24" s="230">
        <v>1</v>
      </c>
      <c r="H24" s="485" t="s">
        <v>571</v>
      </c>
      <c r="I24" s="465" t="s">
        <v>541</v>
      </c>
      <c r="J24" s="466">
        <v>3</v>
      </c>
      <c r="K24" s="480" t="s">
        <v>399</v>
      </c>
      <c r="L24" s="329" t="s">
        <v>703</v>
      </c>
      <c r="M24" s="497" t="s">
        <v>705</v>
      </c>
      <c r="N24" s="315"/>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6"/>
      <c r="AO24" s="316"/>
      <c r="AP24" s="316"/>
      <c r="AQ24" s="316"/>
      <c r="AR24" s="316"/>
      <c r="AS24" s="316"/>
      <c r="AT24" s="316"/>
      <c r="AU24" s="316"/>
      <c r="AV24" s="316"/>
      <c r="AW24" s="316"/>
      <c r="AX24" s="316"/>
      <c r="AY24" s="316"/>
      <c r="AZ24" s="316"/>
      <c r="BA24" s="316"/>
      <c r="BB24" s="316"/>
      <c r="BC24" s="316"/>
      <c r="BD24" s="316"/>
      <c r="BE24" s="316"/>
      <c r="BF24" s="316"/>
      <c r="BG24" s="316"/>
      <c r="BH24" s="316"/>
      <c r="BI24" s="316"/>
      <c r="BJ24" s="316"/>
      <c r="BK24" s="316"/>
      <c r="BL24" s="316"/>
      <c r="BM24" s="316"/>
      <c r="BN24" s="316"/>
      <c r="BO24" s="316"/>
      <c r="BP24" s="316"/>
      <c r="BQ24" s="316"/>
      <c r="BR24" s="316"/>
      <c r="BS24" s="316"/>
      <c r="BT24" s="316"/>
      <c r="BU24" s="316"/>
      <c r="BV24" s="316"/>
      <c r="BW24" s="316"/>
      <c r="BX24" s="316"/>
      <c r="BY24" s="316"/>
      <c r="BZ24" s="316"/>
      <c r="CA24" s="316"/>
      <c r="CB24" s="316"/>
      <c r="CC24" s="316"/>
      <c r="CD24" s="316"/>
      <c r="CE24" s="316"/>
      <c r="CF24" s="316"/>
      <c r="CG24" s="316"/>
      <c r="CH24" s="316"/>
      <c r="CI24" s="316"/>
      <c r="CJ24" s="316"/>
      <c r="CK24" s="316"/>
      <c r="CL24" s="316"/>
      <c r="CM24" s="316"/>
      <c r="CN24" s="316"/>
      <c r="CO24" s="316"/>
      <c r="CP24" s="316"/>
      <c r="CQ24" s="316"/>
      <c r="CR24" s="316"/>
      <c r="CS24" s="316"/>
      <c r="CT24" s="316"/>
      <c r="CU24" s="316"/>
      <c r="CV24" s="316"/>
      <c r="CW24" s="316"/>
      <c r="CX24" s="316"/>
      <c r="CY24" s="316"/>
      <c r="CZ24" s="316"/>
      <c r="DA24" s="316"/>
      <c r="DB24" s="316"/>
      <c r="DC24" s="316"/>
      <c r="DD24" s="316"/>
      <c r="DE24" s="316"/>
      <c r="DF24" s="316"/>
      <c r="DG24" s="231"/>
      <c r="DH24" s="231"/>
      <c r="DI24" s="231"/>
      <c r="DJ24" s="231"/>
      <c r="DK24" s="231"/>
      <c r="DL24" s="231"/>
      <c r="DM24" s="231"/>
      <c r="DN24" s="231"/>
      <c r="DO24" s="231"/>
      <c r="DP24" s="231"/>
    </row>
    <row r="25" spans="1:120" s="235" customFormat="1" ht="156" customHeight="1" x14ac:dyDescent="0.2">
      <c r="A25" s="461"/>
      <c r="B25" s="462"/>
      <c r="C25" s="463"/>
      <c r="D25" s="464"/>
      <c r="E25" s="465"/>
      <c r="F25" s="466"/>
      <c r="G25" s="233">
        <v>2</v>
      </c>
      <c r="H25" s="486"/>
      <c r="I25" s="465"/>
      <c r="J25" s="466"/>
      <c r="K25" s="480"/>
      <c r="L25" s="330"/>
      <c r="M25" s="498"/>
      <c r="N25" s="309"/>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0"/>
      <c r="BP25" s="310"/>
      <c r="BQ25" s="310"/>
      <c r="BR25" s="310"/>
      <c r="BS25" s="310"/>
      <c r="BT25" s="310"/>
      <c r="BU25" s="310"/>
      <c r="BV25" s="310"/>
      <c r="BW25" s="310"/>
      <c r="BX25" s="310"/>
      <c r="BY25" s="310"/>
      <c r="BZ25" s="310"/>
      <c r="CA25" s="310"/>
      <c r="CB25" s="310"/>
      <c r="CC25" s="310"/>
      <c r="CD25" s="310"/>
      <c r="CE25" s="310"/>
      <c r="CF25" s="310"/>
      <c r="CG25" s="310"/>
      <c r="CH25" s="310"/>
      <c r="CI25" s="310"/>
      <c r="CJ25" s="310"/>
      <c r="CK25" s="310"/>
      <c r="CL25" s="310"/>
      <c r="CM25" s="310"/>
      <c r="CN25" s="310"/>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1"/>
      <c r="DK25" s="234"/>
      <c r="DL25" s="234"/>
      <c r="DM25" s="234"/>
      <c r="DN25" s="234"/>
      <c r="DO25" s="234"/>
      <c r="DP25" s="234"/>
    </row>
    <row r="26" spans="1:120" s="157" customFormat="1" ht="91.5" hidden="1" customHeight="1" x14ac:dyDescent="0.2">
      <c r="A26" s="461"/>
      <c r="B26" s="462"/>
      <c r="C26" s="463"/>
      <c r="D26" s="464"/>
      <c r="E26" s="465"/>
      <c r="F26" s="466"/>
      <c r="G26" s="212">
        <v>3</v>
      </c>
      <c r="H26" s="487"/>
      <c r="I26" s="465"/>
      <c r="J26" s="466"/>
      <c r="K26" s="480"/>
      <c r="L26" s="331"/>
      <c r="M26" s="499"/>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c r="DB26" s="228"/>
      <c r="DC26" s="228"/>
      <c r="DD26" s="228"/>
      <c r="DE26" s="228"/>
      <c r="DF26" s="228"/>
      <c r="DG26" s="228"/>
      <c r="DH26" s="228"/>
      <c r="DI26" s="228"/>
      <c r="DJ26" s="228"/>
      <c r="DK26" s="228"/>
      <c r="DL26" s="228"/>
      <c r="DM26" s="228"/>
      <c r="DN26" s="228"/>
      <c r="DO26" s="228"/>
      <c r="DP26" s="228"/>
    </row>
    <row r="27" spans="1:120" s="20" customFormat="1" ht="65.25" hidden="1" customHeight="1" x14ac:dyDescent="0.3">
      <c r="A27" s="461"/>
      <c r="B27" s="462"/>
      <c r="C27" s="463"/>
      <c r="D27" s="464"/>
      <c r="E27" s="465"/>
      <c r="F27" s="466"/>
      <c r="G27" s="211">
        <v>4</v>
      </c>
      <c r="H27" s="149"/>
      <c r="I27" s="465"/>
      <c r="J27" s="466"/>
      <c r="K27" s="480"/>
      <c r="L27" s="210"/>
      <c r="M27" s="210"/>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229"/>
      <c r="CQ27" s="229"/>
      <c r="CR27" s="229"/>
      <c r="CS27" s="229"/>
      <c r="CT27" s="229"/>
      <c r="CU27" s="229"/>
      <c r="CV27" s="229"/>
      <c r="CW27" s="229"/>
      <c r="CX27" s="229"/>
      <c r="CY27" s="229"/>
      <c r="CZ27" s="229"/>
      <c r="DA27" s="229"/>
      <c r="DB27" s="229"/>
      <c r="DC27" s="229"/>
      <c r="DD27" s="229"/>
      <c r="DE27" s="229"/>
      <c r="DF27" s="229"/>
      <c r="DG27" s="229"/>
      <c r="DH27" s="229"/>
      <c r="DI27" s="229"/>
      <c r="DJ27" s="229"/>
      <c r="DK27" s="229"/>
      <c r="DL27" s="229"/>
      <c r="DM27" s="229"/>
      <c r="DN27" s="229"/>
      <c r="DO27" s="229"/>
      <c r="DP27" s="229"/>
    </row>
    <row r="28" spans="1:120" s="20" customFormat="1" ht="16.5" hidden="1" customHeight="1" x14ac:dyDescent="0.3">
      <c r="A28" s="461"/>
      <c r="B28" s="462"/>
      <c r="C28" s="463"/>
      <c r="D28" s="464"/>
      <c r="E28" s="465"/>
      <c r="F28" s="466"/>
      <c r="G28" s="211">
        <v>5</v>
      </c>
      <c r="H28" s="149"/>
      <c r="I28" s="465"/>
      <c r="J28" s="466"/>
      <c r="K28" s="480"/>
      <c r="L28" s="210"/>
      <c r="M28" s="210"/>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c r="AL28" s="229"/>
      <c r="AM28" s="229"/>
      <c r="AN28" s="229"/>
      <c r="AO28" s="229"/>
      <c r="AP28" s="229"/>
      <c r="AQ28" s="229"/>
      <c r="AR28" s="229"/>
      <c r="AS28" s="229"/>
      <c r="AT28" s="229"/>
      <c r="AU28" s="229"/>
      <c r="AV28" s="229"/>
      <c r="AW28" s="229"/>
      <c r="AX28" s="229"/>
      <c r="AY28" s="229"/>
      <c r="AZ28" s="229"/>
      <c r="BA28" s="229"/>
      <c r="BB28" s="229"/>
      <c r="BC28" s="229"/>
      <c r="BD28" s="229"/>
      <c r="BE28" s="229"/>
      <c r="BF28" s="229"/>
      <c r="BG28" s="229"/>
      <c r="BH28" s="229"/>
      <c r="BI28" s="229"/>
      <c r="BJ28" s="229"/>
      <c r="BK28" s="229"/>
      <c r="BL28" s="229"/>
      <c r="BM28" s="229"/>
      <c r="BN28" s="229"/>
      <c r="BO28" s="229"/>
      <c r="BP28" s="229"/>
      <c r="BQ28" s="229"/>
      <c r="BR28" s="229"/>
      <c r="BS28" s="229"/>
      <c r="BT28" s="229"/>
      <c r="BU28" s="229"/>
      <c r="BV28" s="229"/>
      <c r="BW28" s="229"/>
      <c r="BX28" s="229"/>
      <c r="BY28" s="229"/>
      <c r="BZ28" s="229"/>
      <c r="CA28" s="229"/>
      <c r="CB28" s="229"/>
      <c r="CC28" s="229"/>
      <c r="CD28" s="229"/>
      <c r="CE28" s="229"/>
      <c r="CF28" s="229"/>
      <c r="CG28" s="229"/>
      <c r="CH28" s="229"/>
      <c r="CI28" s="229"/>
      <c r="CJ28" s="229"/>
      <c r="CK28" s="229"/>
      <c r="CL28" s="229"/>
      <c r="CM28" s="229"/>
      <c r="CN28" s="229"/>
      <c r="CO28" s="229"/>
      <c r="CP28" s="229"/>
      <c r="CQ28" s="229"/>
      <c r="CR28" s="229"/>
      <c r="CS28" s="229"/>
      <c r="CT28" s="229"/>
      <c r="CU28" s="229"/>
      <c r="CV28" s="229"/>
      <c r="CW28" s="229"/>
      <c r="CX28" s="229"/>
      <c r="CY28" s="229"/>
      <c r="CZ28" s="229"/>
      <c r="DA28" s="229"/>
      <c r="DB28" s="229"/>
      <c r="DC28" s="229"/>
      <c r="DD28" s="229"/>
      <c r="DE28" s="229"/>
      <c r="DF28" s="229"/>
      <c r="DG28" s="229"/>
      <c r="DH28" s="229"/>
      <c r="DI28" s="229"/>
      <c r="DJ28" s="229"/>
      <c r="DK28" s="229"/>
      <c r="DL28" s="229"/>
      <c r="DM28" s="229"/>
      <c r="DN28" s="229"/>
      <c r="DO28" s="229"/>
      <c r="DP28" s="229"/>
    </row>
    <row r="29" spans="1:120" s="20" customFormat="1" ht="16.5" hidden="1" customHeight="1" x14ac:dyDescent="0.3">
      <c r="A29" s="461"/>
      <c r="B29" s="462"/>
      <c r="C29" s="463"/>
      <c r="D29" s="464"/>
      <c r="E29" s="465"/>
      <c r="F29" s="466"/>
      <c r="G29" s="211">
        <v>6</v>
      </c>
      <c r="H29" s="149"/>
      <c r="I29" s="465"/>
      <c r="J29" s="466"/>
      <c r="K29" s="480"/>
      <c r="L29" s="210"/>
      <c r="M29" s="210"/>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229"/>
      <c r="CQ29" s="229"/>
      <c r="CR29" s="229"/>
      <c r="CS29" s="229"/>
      <c r="CT29" s="229"/>
      <c r="CU29" s="229"/>
      <c r="CV29" s="229"/>
      <c r="CW29" s="229"/>
      <c r="CX29" s="229"/>
      <c r="CY29" s="229"/>
      <c r="CZ29" s="229"/>
      <c r="DA29" s="229"/>
      <c r="DB29" s="229"/>
      <c r="DC29" s="229"/>
      <c r="DD29" s="229"/>
      <c r="DE29" s="229"/>
      <c r="DF29" s="229"/>
      <c r="DG29" s="229"/>
      <c r="DH29" s="229"/>
      <c r="DI29" s="229"/>
      <c r="DJ29" s="229"/>
      <c r="DK29" s="229"/>
      <c r="DL29" s="229"/>
      <c r="DM29" s="229"/>
      <c r="DN29" s="229"/>
      <c r="DO29" s="229"/>
      <c r="DP29" s="229"/>
    </row>
    <row r="30" spans="1:120" s="20" customFormat="1" ht="16.5" hidden="1" customHeight="1" x14ac:dyDescent="0.3">
      <c r="A30" s="461"/>
      <c r="B30" s="462"/>
      <c r="C30" s="463"/>
      <c r="D30" s="464"/>
      <c r="E30" s="465"/>
      <c r="F30" s="466"/>
      <c r="G30" s="211">
        <v>7</v>
      </c>
      <c r="H30" s="149"/>
      <c r="I30" s="465"/>
      <c r="J30" s="466"/>
      <c r="K30" s="480"/>
      <c r="L30" s="210"/>
      <c r="M30" s="210"/>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29"/>
      <c r="AN30" s="229"/>
      <c r="AO30" s="229"/>
      <c r="AP30" s="229"/>
      <c r="AQ30" s="229"/>
      <c r="AR30" s="229"/>
      <c r="AS30" s="229"/>
      <c r="AT30" s="229"/>
      <c r="AU30" s="229"/>
      <c r="AV30" s="229"/>
      <c r="AW30" s="229"/>
      <c r="AX30" s="229"/>
      <c r="AY30" s="229"/>
      <c r="AZ30" s="229"/>
      <c r="BA30" s="229"/>
      <c r="BB30" s="229"/>
      <c r="BC30" s="229"/>
      <c r="BD30" s="229"/>
      <c r="BE30" s="229"/>
      <c r="BF30" s="229"/>
      <c r="BG30" s="229"/>
      <c r="BH30" s="229"/>
      <c r="BI30" s="229"/>
      <c r="BJ30" s="229"/>
      <c r="BK30" s="229"/>
      <c r="BL30" s="229"/>
      <c r="BM30" s="229"/>
      <c r="BN30" s="229"/>
      <c r="BO30" s="229"/>
      <c r="BP30" s="229"/>
      <c r="BQ30" s="229"/>
      <c r="BR30" s="229"/>
      <c r="BS30" s="229"/>
      <c r="BT30" s="229"/>
      <c r="BU30" s="229"/>
      <c r="BV30" s="229"/>
      <c r="BW30" s="229"/>
      <c r="BX30" s="229"/>
      <c r="BY30" s="229"/>
      <c r="BZ30" s="229"/>
      <c r="CA30" s="229"/>
      <c r="CB30" s="229"/>
      <c r="CC30" s="229"/>
      <c r="CD30" s="229"/>
      <c r="CE30" s="229"/>
      <c r="CF30" s="229"/>
      <c r="CG30" s="229"/>
      <c r="CH30" s="229"/>
      <c r="CI30" s="229"/>
      <c r="CJ30" s="229"/>
      <c r="CK30" s="229"/>
      <c r="CL30" s="229"/>
      <c r="CM30" s="229"/>
      <c r="CN30" s="229"/>
      <c r="CO30" s="229"/>
      <c r="CP30" s="229"/>
      <c r="CQ30" s="229"/>
      <c r="CR30" s="229"/>
      <c r="CS30" s="229"/>
      <c r="CT30" s="229"/>
      <c r="CU30" s="229"/>
      <c r="CV30" s="229"/>
      <c r="CW30" s="229"/>
      <c r="CX30" s="229"/>
      <c r="CY30" s="229"/>
      <c r="CZ30" s="229"/>
      <c r="DA30" s="229"/>
      <c r="DB30" s="229"/>
      <c r="DC30" s="229"/>
      <c r="DD30" s="229"/>
      <c r="DE30" s="229"/>
      <c r="DF30" s="229"/>
      <c r="DG30" s="229"/>
      <c r="DH30" s="229"/>
      <c r="DI30" s="229"/>
      <c r="DJ30" s="229"/>
      <c r="DK30" s="229"/>
      <c r="DL30" s="229"/>
      <c r="DM30" s="229"/>
      <c r="DN30" s="229"/>
      <c r="DO30" s="229"/>
      <c r="DP30" s="229"/>
    </row>
    <row r="31" spans="1:120" s="20" customFormat="1" ht="120" hidden="1" customHeight="1" x14ac:dyDescent="0.3">
      <c r="A31" s="461"/>
      <c r="B31" s="462"/>
      <c r="C31" s="463"/>
      <c r="D31" s="464"/>
      <c r="E31" s="465"/>
      <c r="F31" s="466"/>
      <c r="G31" s="209">
        <v>8</v>
      </c>
      <c r="H31" s="171"/>
      <c r="I31" s="465"/>
      <c r="J31" s="466"/>
      <c r="K31" s="480"/>
      <c r="L31" s="213"/>
      <c r="M31" s="213"/>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29"/>
      <c r="AM31" s="229"/>
      <c r="AN31" s="229"/>
      <c r="AO31" s="229"/>
      <c r="AP31" s="229"/>
      <c r="AQ31" s="229"/>
      <c r="AR31" s="229"/>
      <c r="AS31" s="229"/>
      <c r="AT31" s="229"/>
      <c r="AU31" s="229"/>
      <c r="AV31" s="229"/>
      <c r="AW31" s="229"/>
      <c r="AX31" s="229"/>
      <c r="AY31" s="229"/>
      <c r="AZ31" s="229"/>
      <c r="BA31" s="229"/>
      <c r="BB31" s="229"/>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29"/>
      <c r="CQ31" s="229"/>
      <c r="CR31" s="229"/>
      <c r="CS31" s="229"/>
      <c r="CT31" s="229"/>
      <c r="CU31" s="229"/>
      <c r="CV31" s="229"/>
      <c r="CW31" s="229"/>
      <c r="CX31" s="229"/>
      <c r="CY31" s="229"/>
      <c r="CZ31" s="229"/>
      <c r="DA31" s="229"/>
      <c r="DB31" s="229"/>
      <c r="DC31" s="229"/>
      <c r="DD31" s="229"/>
      <c r="DE31" s="229"/>
      <c r="DF31" s="229"/>
      <c r="DG31" s="229"/>
      <c r="DH31" s="229"/>
      <c r="DI31" s="229"/>
      <c r="DJ31" s="229"/>
      <c r="DK31" s="229"/>
      <c r="DL31" s="229"/>
      <c r="DM31" s="229"/>
      <c r="DN31" s="229"/>
      <c r="DO31" s="229"/>
      <c r="DP31" s="229"/>
    </row>
    <row r="32" spans="1:120" s="241" customFormat="1" ht="60" customHeight="1" x14ac:dyDescent="0.2">
      <c r="B32" s="442" t="str">
        <f>+LEFT(C32,3)</f>
        <v>1.1</v>
      </c>
      <c r="C32" s="445" t="s">
        <v>118</v>
      </c>
      <c r="D32" s="446" t="s">
        <v>117</v>
      </c>
      <c r="E32" s="447" t="s">
        <v>572</v>
      </c>
      <c r="F32" s="449">
        <v>3</v>
      </c>
      <c r="G32" s="242">
        <v>1</v>
      </c>
      <c r="H32" s="460" t="s">
        <v>573</v>
      </c>
      <c r="I32" s="452" t="s">
        <v>542</v>
      </c>
      <c r="J32" s="453">
        <v>3</v>
      </c>
      <c r="K32" s="456" t="s">
        <v>399</v>
      </c>
      <c r="L32" s="323" t="s">
        <v>517</v>
      </c>
      <c r="M32" s="326" t="s">
        <v>706</v>
      </c>
      <c r="N32" s="312"/>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3"/>
      <c r="AS32" s="313"/>
      <c r="AT32" s="313"/>
      <c r="AU32" s="313"/>
      <c r="AV32" s="313"/>
      <c r="AW32" s="313"/>
      <c r="AX32" s="313"/>
      <c r="AY32" s="313"/>
      <c r="AZ32" s="313"/>
      <c r="BA32" s="313"/>
      <c r="BB32" s="313"/>
      <c r="BC32" s="313"/>
      <c r="BD32" s="313"/>
      <c r="BE32" s="313"/>
      <c r="BF32" s="313"/>
      <c r="BG32" s="313"/>
      <c r="BH32" s="313"/>
      <c r="BI32" s="313"/>
      <c r="BJ32" s="313"/>
      <c r="BK32" s="313"/>
      <c r="BL32" s="313"/>
      <c r="BM32" s="313"/>
      <c r="BN32" s="313"/>
      <c r="BO32" s="313"/>
      <c r="BP32" s="313"/>
      <c r="BQ32" s="313"/>
      <c r="BR32" s="313"/>
      <c r="BS32" s="313"/>
      <c r="BT32" s="313"/>
      <c r="BU32" s="313"/>
      <c r="BV32" s="313"/>
      <c r="BW32" s="313"/>
      <c r="BX32" s="313"/>
      <c r="BY32" s="313"/>
      <c r="BZ32" s="313"/>
      <c r="CA32" s="313"/>
      <c r="CB32" s="313"/>
      <c r="CC32" s="313"/>
      <c r="CD32" s="313"/>
      <c r="CE32" s="313"/>
      <c r="CF32" s="313"/>
      <c r="CG32" s="313"/>
      <c r="CH32" s="313"/>
      <c r="CI32" s="313"/>
      <c r="CJ32" s="313"/>
      <c r="CK32" s="313"/>
      <c r="CL32" s="313"/>
      <c r="CM32" s="313"/>
      <c r="CN32" s="313"/>
      <c r="CO32" s="313"/>
      <c r="CP32" s="313"/>
      <c r="CQ32" s="313"/>
      <c r="CR32" s="313"/>
      <c r="CS32" s="313"/>
      <c r="CT32" s="313"/>
      <c r="CU32" s="313"/>
      <c r="CV32" s="313"/>
      <c r="CW32" s="313"/>
      <c r="CX32" s="313"/>
      <c r="CY32" s="313"/>
      <c r="CZ32" s="313"/>
      <c r="DA32" s="313"/>
      <c r="DB32" s="313"/>
      <c r="DC32" s="313"/>
      <c r="DD32" s="313"/>
      <c r="DE32" s="313"/>
      <c r="DF32" s="313"/>
      <c r="DG32" s="313"/>
      <c r="DH32" s="314"/>
      <c r="DI32" s="243"/>
      <c r="DJ32" s="243"/>
      <c r="DK32" s="243"/>
      <c r="DL32" s="243"/>
      <c r="DM32" s="243"/>
      <c r="DN32" s="243"/>
      <c r="DO32" s="243"/>
      <c r="DP32" s="243"/>
    </row>
    <row r="33" spans="2:96" s="246" customFormat="1" ht="35.25" customHeight="1" x14ac:dyDescent="0.25">
      <c r="B33" s="443"/>
      <c r="C33" s="414"/>
      <c r="D33" s="381"/>
      <c r="E33" s="352"/>
      <c r="F33" s="450"/>
      <c r="G33" s="247">
        <v>2</v>
      </c>
      <c r="H33" s="460"/>
      <c r="I33" s="452"/>
      <c r="J33" s="454"/>
      <c r="K33" s="334"/>
      <c r="L33" s="324"/>
      <c r="M33" s="327"/>
      <c r="N33" s="320"/>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1"/>
      <c r="AM33" s="321"/>
      <c r="AN33" s="321"/>
      <c r="AO33" s="321"/>
      <c r="AP33" s="321"/>
      <c r="AQ33" s="321"/>
      <c r="AR33" s="321"/>
      <c r="AS33" s="321"/>
      <c r="AT33" s="321"/>
      <c r="AU33" s="321"/>
      <c r="AV33" s="321"/>
      <c r="AW33" s="321"/>
      <c r="AX33" s="321"/>
      <c r="AY33" s="321"/>
      <c r="AZ33" s="321"/>
      <c r="BA33" s="321"/>
      <c r="BB33" s="321"/>
      <c r="BC33" s="321"/>
      <c r="BD33" s="321"/>
      <c r="BE33" s="321"/>
      <c r="BF33" s="321"/>
      <c r="BG33" s="321"/>
      <c r="BH33" s="321"/>
      <c r="BI33" s="321"/>
      <c r="BJ33" s="321"/>
      <c r="BK33" s="321"/>
      <c r="BL33" s="321"/>
      <c r="BM33" s="321"/>
      <c r="BN33" s="321"/>
      <c r="BO33" s="321"/>
      <c r="BP33" s="321"/>
      <c r="BQ33" s="321"/>
      <c r="BR33" s="321"/>
      <c r="BS33" s="321"/>
      <c r="BT33" s="321"/>
      <c r="BU33" s="321"/>
      <c r="BV33" s="321"/>
      <c r="BW33" s="321"/>
      <c r="BX33" s="321"/>
      <c r="BY33" s="321"/>
      <c r="BZ33" s="321"/>
      <c r="CA33" s="321"/>
      <c r="CB33" s="321"/>
      <c r="CC33" s="321"/>
      <c r="CD33" s="321"/>
      <c r="CE33" s="321"/>
      <c r="CF33" s="321"/>
      <c r="CG33" s="321"/>
      <c r="CH33" s="321"/>
      <c r="CI33" s="321"/>
      <c r="CJ33" s="321"/>
      <c r="CK33" s="321"/>
      <c r="CL33" s="321"/>
      <c r="CM33" s="321"/>
      <c r="CN33" s="321"/>
      <c r="CO33" s="321"/>
      <c r="CP33" s="321"/>
      <c r="CQ33" s="321"/>
      <c r="CR33" s="322"/>
    </row>
    <row r="34" spans="2:96" s="244" customFormat="1" ht="28.5" hidden="1" customHeight="1" x14ac:dyDescent="0.3">
      <c r="B34" s="443"/>
      <c r="C34" s="414"/>
      <c r="D34" s="381"/>
      <c r="E34" s="352"/>
      <c r="F34" s="450"/>
      <c r="G34" s="245">
        <v>3</v>
      </c>
      <c r="H34" s="460"/>
      <c r="I34" s="452"/>
      <c r="J34" s="454"/>
      <c r="K34" s="334"/>
      <c r="L34" s="325"/>
      <c r="M34" s="328"/>
    </row>
    <row r="35" spans="2:96" ht="77.25" hidden="1" customHeight="1" thickBot="1" x14ac:dyDescent="0.35">
      <c r="B35" s="443"/>
      <c r="C35" s="414"/>
      <c r="D35" s="381"/>
      <c r="E35" s="352"/>
      <c r="F35" s="450"/>
      <c r="G35" s="199">
        <v>4</v>
      </c>
      <c r="H35" s="237"/>
      <c r="I35" s="452"/>
      <c r="J35" s="454"/>
      <c r="K35" s="334"/>
      <c r="L35" s="163"/>
      <c r="M35" s="163"/>
      <c r="N35" s="13"/>
      <c r="O35" s="13"/>
      <c r="P35" s="13"/>
    </row>
    <row r="36" spans="2:96" ht="19.5" hidden="1" customHeight="1" thickBot="1" x14ac:dyDescent="0.35">
      <c r="B36" s="443"/>
      <c r="C36" s="414"/>
      <c r="D36" s="381"/>
      <c r="E36" s="352"/>
      <c r="F36" s="450"/>
      <c r="G36" s="155">
        <v>5</v>
      </c>
      <c r="H36" s="238"/>
      <c r="I36" s="452"/>
      <c r="J36" s="454"/>
      <c r="K36" s="334"/>
      <c r="L36" s="136"/>
      <c r="M36" s="136"/>
      <c r="N36" s="13"/>
      <c r="O36" s="13"/>
      <c r="P36" s="13"/>
    </row>
    <row r="37" spans="2:96" ht="7.5" hidden="1" customHeight="1" thickBot="1" x14ac:dyDescent="0.35">
      <c r="B37" s="443"/>
      <c r="C37" s="414"/>
      <c r="D37" s="381"/>
      <c r="E37" s="352"/>
      <c r="F37" s="450"/>
      <c r="G37" s="155">
        <v>6</v>
      </c>
      <c r="H37" s="239" t="s">
        <v>397</v>
      </c>
      <c r="I37" s="452"/>
      <c r="J37" s="454"/>
      <c r="K37" s="334"/>
      <c r="L37" s="136"/>
      <c r="M37" s="136"/>
      <c r="N37" s="13"/>
      <c r="O37" s="13"/>
      <c r="P37" s="13"/>
    </row>
    <row r="38" spans="2:96" ht="49.5" hidden="1" customHeight="1" thickBot="1" x14ac:dyDescent="0.35">
      <c r="B38" s="443"/>
      <c r="C38" s="414"/>
      <c r="D38" s="381"/>
      <c r="E38" s="352"/>
      <c r="F38" s="450"/>
      <c r="G38" s="155">
        <v>7</v>
      </c>
      <c r="H38" s="239" t="s">
        <v>397</v>
      </c>
      <c r="I38" s="452"/>
      <c r="J38" s="454"/>
      <c r="K38" s="334"/>
      <c r="L38" s="136"/>
      <c r="M38" s="136"/>
      <c r="N38" s="13"/>
      <c r="O38" s="13"/>
      <c r="P38" s="13"/>
    </row>
    <row r="39" spans="2:96" ht="9" customHeight="1" thickBot="1" x14ac:dyDescent="0.35">
      <c r="B39" s="444"/>
      <c r="C39" s="415"/>
      <c r="D39" s="382"/>
      <c r="E39" s="448"/>
      <c r="F39" s="451"/>
      <c r="G39" s="214">
        <v>8</v>
      </c>
      <c r="H39" s="240"/>
      <c r="I39" s="452"/>
      <c r="J39" s="455"/>
      <c r="K39" s="335"/>
      <c r="L39" s="136"/>
      <c r="M39" s="136"/>
      <c r="N39" s="13"/>
      <c r="O39" s="13"/>
      <c r="P39" s="13"/>
    </row>
    <row r="40" spans="2:96" s="236" customFormat="1" ht="73.5" customHeight="1" x14ac:dyDescent="0.25">
      <c r="B40" s="374" t="str">
        <f>+LEFT(C40,3)</f>
        <v>1.2</v>
      </c>
      <c r="C40" s="345" t="s">
        <v>119</v>
      </c>
      <c r="D40" s="380" t="s">
        <v>117</v>
      </c>
      <c r="E40" s="352" t="s">
        <v>574</v>
      </c>
      <c r="F40" s="357">
        <v>3</v>
      </c>
      <c r="G40" s="248">
        <v>1</v>
      </c>
      <c r="H40" s="249" t="s">
        <v>415</v>
      </c>
      <c r="I40" s="457" t="s">
        <v>577</v>
      </c>
      <c r="J40" s="422">
        <v>3</v>
      </c>
      <c r="K40" s="339" t="s">
        <v>399</v>
      </c>
      <c r="L40" s="494" t="s">
        <v>518</v>
      </c>
      <c r="M40" s="326" t="s">
        <v>782</v>
      </c>
    </row>
    <row r="41" spans="2:96" s="236" customFormat="1" ht="57" customHeight="1" x14ac:dyDescent="0.25">
      <c r="B41" s="375"/>
      <c r="C41" s="346"/>
      <c r="D41" s="381"/>
      <c r="E41" s="352"/>
      <c r="F41" s="358"/>
      <c r="G41" s="250">
        <v>2</v>
      </c>
      <c r="H41" s="251" t="s">
        <v>575</v>
      </c>
      <c r="I41" s="458"/>
      <c r="J41" s="423"/>
      <c r="K41" s="340"/>
      <c r="L41" s="495"/>
      <c r="M41" s="327"/>
    </row>
    <row r="42" spans="2:96" s="236" customFormat="1" ht="72" customHeight="1" x14ac:dyDescent="0.25">
      <c r="B42" s="375"/>
      <c r="C42" s="346"/>
      <c r="D42" s="381"/>
      <c r="E42" s="352"/>
      <c r="F42" s="358"/>
      <c r="G42" s="250">
        <v>3</v>
      </c>
      <c r="H42" s="251" t="s">
        <v>576</v>
      </c>
      <c r="I42" s="458"/>
      <c r="J42" s="423"/>
      <c r="K42" s="340"/>
      <c r="L42" s="496"/>
      <c r="M42" s="328"/>
    </row>
    <row r="43" spans="2:96" ht="15" customHeight="1" thickBot="1" x14ac:dyDescent="0.35">
      <c r="B43" s="375"/>
      <c r="C43" s="346"/>
      <c r="D43" s="381"/>
      <c r="E43" s="352"/>
      <c r="F43" s="358"/>
      <c r="G43" s="155">
        <v>4</v>
      </c>
      <c r="H43" s="126"/>
      <c r="I43" s="458"/>
      <c r="J43" s="423"/>
      <c r="K43" s="340"/>
      <c r="L43" s="136"/>
      <c r="M43" s="136"/>
      <c r="N43" s="13"/>
      <c r="O43" s="13"/>
      <c r="P43" s="13"/>
    </row>
    <row r="44" spans="2:96" ht="18" hidden="1" customHeight="1" thickBot="1" x14ac:dyDescent="0.35">
      <c r="B44" s="375"/>
      <c r="C44" s="346"/>
      <c r="D44" s="381"/>
      <c r="E44" s="352"/>
      <c r="F44" s="358"/>
      <c r="G44" s="155">
        <v>5</v>
      </c>
      <c r="H44" s="141"/>
      <c r="I44" s="458"/>
      <c r="J44" s="423"/>
      <c r="K44" s="340"/>
      <c r="L44" s="136"/>
      <c r="M44" s="136"/>
      <c r="N44" s="13"/>
      <c r="O44" s="13"/>
      <c r="P44" s="13"/>
    </row>
    <row r="45" spans="2:96" ht="17.25" hidden="1" customHeight="1" thickBot="1" x14ac:dyDescent="0.35">
      <c r="B45" s="375"/>
      <c r="C45" s="346"/>
      <c r="D45" s="381"/>
      <c r="E45" s="352"/>
      <c r="F45" s="358"/>
      <c r="G45" s="155">
        <v>6</v>
      </c>
      <c r="H45" s="141"/>
      <c r="I45" s="458"/>
      <c r="J45" s="423"/>
      <c r="K45" s="340"/>
      <c r="L45" s="136"/>
      <c r="M45" s="136"/>
      <c r="N45" s="13"/>
      <c r="O45" s="13"/>
      <c r="P45" s="13"/>
    </row>
    <row r="46" spans="2:96" ht="24.75" hidden="1" customHeight="1" thickBot="1" x14ac:dyDescent="0.35">
      <c r="B46" s="375"/>
      <c r="C46" s="346"/>
      <c r="D46" s="381"/>
      <c r="E46" s="352"/>
      <c r="F46" s="358"/>
      <c r="G46" s="155">
        <v>7</v>
      </c>
      <c r="H46" s="141"/>
      <c r="I46" s="458"/>
      <c r="J46" s="423"/>
      <c r="K46" s="340"/>
      <c r="L46" s="136"/>
      <c r="M46" s="136"/>
      <c r="N46" s="13"/>
      <c r="O46" s="13"/>
      <c r="P46" s="13"/>
    </row>
    <row r="47" spans="2:96" ht="26.25" hidden="1" customHeight="1" thickBot="1" x14ac:dyDescent="0.35">
      <c r="B47" s="376"/>
      <c r="C47" s="347"/>
      <c r="D47" s="382"/>
      <c r="E47" s="353"/>
      <c r="F47" s="359"/>
      <c r="G47" s="198">
        <v>8</v>
      </c>
      <c r="H47" s="142"/>
      <c r="I47" s="459"/>
      <c r="J47" s="424"/>
      <c r="K47" s="341"/>
      <c r="L47" s="136"/>
      <c r="M47" s="136"/>
      <c r="N47" s="13"/>
      <c r="O47" s="13"/>
      <c r="P47" s="13"/>
    </row>
    <row r="48" spans="2:96" ht="74.25" customHeight="1" x14ac:dyDescent="0.3">
      <c r="B48" s="374" t="str">
        <f>+LEFT(C48,3)</f>
        <v>1.3</v>
      </c>
      <c r="C48" s="345" t="s">
        <v>120</v>
      </c>
      <c r="D48" s="348" t="s">
        <v>510</v>
      </c>
      <c r="E48" s="363" t="s">
        <v>439</v>
      </c>
      <c r="F48" s="357">
        <v>3</v>
      </c>
      <c r="G48" s="154">
        <v>1</v>
      </c>
      <c r="H48" s="148" t="s">
        <v>581</v>
      </c>
      <c r="I48" s="351" t="s">
        <v>580</v>
      </c>
      <c r="J48" s="422">
        <v>3</v>
      </c>
      <c r="K48" s="333" t="s">
        <v>400</v>
      </c>
      <c r="L48" s="323" t="s">
        <v>527</v>
      </c>
      <c r="M48" s="326" t="s">
        <v>707</v>
      </c>
      <c r="N48" s="13"/>
      <c r="O48" s="13"/>
      <c r="P48" s="13"/>
    </row>
    <row r="49" spans="2:16" s="143" customFormat="1" ht="35.25" customHeight="1" x14ac:dyDescent="0.3">
      <c r="B49" s="375"/>
      <c r="C49" s="346"/>
      <c r="D49" s="349"/>
      <c r="E49" s="383"/>
      <c r="F49" s="358"/>
      <c r="G49" s="155">
        <v>2</v>
      </c>
      <c r="H49" s="128" t="s">
        <v>578</v>
      </c>
      <c r="I49" s="352"/>
      <c r="J49" s="423"/>
      <c r="K49" s="334"/>
      <c r="L49" s="324"/>
      <c r="M49" s="324"/>
    </row>
    <row r="50" spans="2:16" ht="3.75" hidden="1" customHeight="1" x14ac:dyDescent="0.3">
      <c r="B50" s="375"/>
      <c r="C50" s="346"/>
      <c r="D50" s="349"/>
      <c r="E50" s="383"/>
      <c r="F50" s="358"/>
      <c r="G50" s="155">
        <v>3</v>
      </c>
      <c r="H50" s="410" t="s">
        <v>579</v>
      </c>
      <c r="I50" s="352"/>
      <c r="J50" s="423"/>
      <c r="K50" s="334"/>
      <c r="L50" s="324"/>
      <c r="M50" s="324"/>
      <c r="N50" s="13"/>
      <c r="O50" s="13"/>
      <c r="P50" s="13"/>
    </row>
    <row r="51" spans="2:16" ht="87" hidden="1" customHeight="1" x14ac:dyDescent="0.3">
      <c r="B51" s="375"/>
      <c r="C51" s="346"/>
      <c r="D51" s="349"/>
      <c r="E51" s="383"/>
      <c r="F51" s="358"/>
      <c r="G51" s="155">
        <v>4</v>
      </c>
      <c r="H51" s="411"/>
      <c r="I51" s="352"/>
      <c r="J51" s="423"/>
      <c r="K51" s="334"/>
      <c r="L51" s="325"/>
      <c r="M51" s="325"/>
      <c r="N51" s="13"/>
      <c r="O51" s="13"/>
      <c r="P51" s="13"/>
    </row>
    <row r="52" spans="2:16" ht="0.75" hidden="1" customHeight="1" thickBot="1" x14ac:dyDescent="0.35">
      <c r="B52" s="375"/>
      <c r="C52" s="346"/>
      <c r="D52" s="349"/>
      <c r="E52" s="383"/>
      <c r="F52" s="358"/>
      <c r="G52" s="155">
        <v>5</v>
      </c>
      <c r="H52" s="141"/>
      <c r="I52" s="352"/>
      <c r="J52" s="423"/>
      <c r="K52" s="334"/>
      <c r="L52" s="136"/>
      <c r="M52" s="136"/>
      <c r="N52" s="13"/>
      <c r="O52" s="13"/>
      <c r="P52" s="13"/>
    </row>
    <row r="53" spans="2:16" ht="0.75" customHeight="1" thickBot="1" x14ac:dyDescent="0.35">
      <c r="B53" s="375"/>
      <c r="C53" s="346"/>
      <c r="D53" s="349"/>
      <c r="E53" s="383"/>
      <c r="F53" s="358"/>
      <c r="G53" s="155">
        <v>6</v>
      </c>
      <c r="H53" s="141"/>
      <c r="I53" s="352"/>
      <c r="J53" s="423"/>
      <c r="K53" s="334"/>
      <c r="L53" s="136"/>
      <c r="M53" s="136"/>
      <c r="N53" s="13"/>
      <c r="O53" s="13"/>
      <c r="P53" s="13"/>
    </row>
    <row r="54" spans="2:16" ht="17.25" hidden="1" customHeight="1" thickBot="1" x14ac:dyDescent="0.35">
      <c r="B54" s="375"/>
      <c r="C54" s="346"/>
      <c r="D54" s="349"/>
      <c r="E54" s="383"/>
      <c r="F54" s="358"/>
      <c r="G54" s="155">
        <v>7</v>
      </c>
      <c r="H54" s="141"/>
      <c r="I54" s="352"/>
      <c r="J54" s="423"/>
      <c r="K54" s="334"/>
      <c r="L54" s="136"/>
      <c r="M54" s="136"/>
      <c r="N54" s="13"/>
      <c r="O54" s="13"/>
      <c r="P54" s="13"/>
    </row>
    <row r="55" spans="2:16" ht="17.25" hidden="1" customHeight="1" x14ac:dyDescent="0.3">
      <c r="B55" s="376"/>
      <c r="C55" s="347"/>
      <c r="D55" s="350"/>
      <c r="E55" s="384"/>
      <c r="F55" s="359"/>
      <c r="G55" s="198">
        <v>8</v>
      </c>
      <c r="H55" s="142"/>
      <c r="I55" s="353"/>
      <c r="J55" s="424"/>
      <c r="K55" s="335"/>
      <c r="L55" s="136"/>
      <c r="M55" s="136"/>
      <c r="N55" s="13"/>
      <c r="O55" s="13"/>
      <c r="P55" s="13"/>
    </row>
    <row r="56" spans="2:16" s="236" customFormat="1" ht="72" customHeight="1" thickBot="1" x14ac:dyDescent="0.3">
      <c r="B56" s="374" t="str">
        <f>+LEFT(C56,3)</f>
        <v>1.4</v>
      </c>
      <c r="C56" s="345" t="s">
        <v>121</v>
      </c>
      <c r="D56" s="437" t="s">
        <v>122</v>
      </c>
      <c r="E56" s="351" t="s">
        <v>584</v>
      </c>
      <c r="F56" s="357">
        <v>3</v>
      </c>
      <c r="G56" s="252">
        <v>1</v>
      </c>
      <c r="H56" s="351" t="s">
        <v>582</v>
      </c>
      <c r="I56" s="351" t="s">
        <v>583</v>
      </c>
      <c r="J56" s="354">
        <v>3</v>
      </c>
      <c r="K56" s="333" t="s">
        <v>399</v>
      </c>
      <c r="L56" s="323" t="s">
        <v>519</v>
      </c>
      <c r="M56" s="326" t="s">
        <v>708</v>
      </c>
    </row>
    <row r="57" spans="2:16" ht="157.5" hidden="1" customHeight="1" x14ac:dyDescent="0.3">
      <c r="B57" s="375"/>
      <c r="C57" s="346"/>
      <c r="D57" s="438"/>
      <c r="E57" s="372"/>
      <c r="F57" s="358"/>
      <c r="G57" s="201">
        <v>2</v>
      </c>
      <c r="H57" s="440"/>
      <c r="I57" s="372"/>
      <c r="J57" s="355"/>
      <c r="K57" s="334"/>
      <c r="L57" s="324"/>
      <c r="M57" s="327"/>
      <c r="N57" s="13"/>
      <c r="O57" s="13"/>
      <c r="P57" s="13"/>
    </row>
    <row r="58" spans="2:16" ht="157.5" hidden="1" customHeight="1" x14ac:dyDescent="0.3">
      <c r="B58" s="375"/>
      <c r="C58" s="346"/>
      <c r="D58" s="438"/>
      <c r="E58" s="372"/>
      <c r="F58" s="358"/>
      <c r="G58" s="201">
        <v>3</v>
      </c>
      <c r="H58" s="440"/>
      <c r="I58" s="372"/>
      <c r="J58" s="355"/>
      <c r="K58" s="334"/>
      <c r="L58" s="324"/>
      <c r="M58" s="327"/>
      <c r="N58" s="13"/>
      <c r="O58" s="13"/>
      <c r="P58" s="13"/>
    </row>
    <row r="59" spans="2:16" ht="157.5" hidden="1" customHeight="1" x14ac:dyDescent="0.3">
      <c r="B59" s="375"/>
      <c r="C59" s="346"/>
      <c r="D59" s="438"/>
      <c r="E59" s="372"/>
      <c r="F59" s="358"/>
      <c r="G59" s="201">
        <v>4</v>
      </c>
      <c r="H59" s="440"/>
      <c r="I59" s="372"/>
      <c r="J59" s="355"/>
      <c r="K59" s="334"/>
      <c r="L59" s="324"/>
      <c r="M59" s="327"/>
      <c r="N59" s="13"/>
      <c r="O59" s="13"/>
      <c r="P59" s="13"/>
    </row>
    <row r="60" spans="2:16" ht="157.5" hidden="1" customHeight="1" x14ac:dyDescent="0.3">
      <c r="B60" s="375"/>
      <c r="C60" s="346"/>
      <c r="D60" s="438"/>
      <c r="E60" s="372"/>
      <c r="F60" s="358"/>
      <c r="G60" s="201">
        <v>5</v>
      </c>
      <c r="H60" s="440"/>
      <c r="I60" s="372"/>
      <c r="J60" s="355"/>
      <c r="K60" s="334"/>
      <c r="L60" s="324"/>
      <c r="M60" s="327"/>
      <c r="N60" s="13"/>
      <c r="O60" s="13"/>
      <c r="P60" s="13"/>
    </row>
    <row r="61" spans="2:16" ht="157.5" hidden="1" customHeight="1" x14ac:dyDescent="0.3">
      <c r="B61" s="375"/>
      <c r="C61" s="346"/>
      <c r="D61" s="438"/>
      <c r="E61" s="372"/>
      <c r="F61" s="358"/>
      <c r="G61" s="201">
        <v>6</v>
      </c>
      <c r="H61" s="440"/>
      <c r="I61" s="372"/>
      <c r="J61" s="355"/>
      <c r="K61" s="334"/>
      <c r="L61" s="324"/>
      <c r="M61" s="327"/>
      <c r="N61" s="13"/>
      <c r="O61" s="13"/>
      <c r="P61" s="13"/>
    </row>
    <row r="62" spans="2:16" ht="5.25" hidden="1" customHeight="1" thickBot="1" x14ac:dyDescent="0.35">
      <c r="B62" s="375"/>
      <c r="C62" s="346"/>
      <c r="D62" s="438"/>
      <c r="E62" s="372"/>
      <c r="F62" s="358"/>
      <c r="G62" s="201">
        <v>7</v>
      </c>
      <c r="H62" s="440"/>
      <c r="I62" s="372"/>
      <c r="J62" s="355"/>
      <c r="K62" s="334"/>
      <c r="L62" s="324"/>
      <c r="M62" s="327"/>
      <c r="N62" s="13"/>
      <c r="O62" s="13"/>
      <c r="P62" s="13"/>
    </row>
    <row r="63" spans="2:16" ht="154.5" hidden="1" customHeight="1" thickBot="1" x14ac:dyDescent="0.35">
      <c r="B63" s="376"/>
      <c r="C63" s="347"/>
      <c r="D63" s="439"/>
      <c r="E63" s="412"/>
      <c r="F63" s="359"/>
      <c r="G63" s="158">
        <v>8</v>
      </c>
      <c r="H63" s="441"/>
      <c r="I63" s="412"/>
      <c r="J63" s="168"/>
      <c r="K63" s="335"/>
      <c r="L63" s="325"/>
      <c r="M63" s="328"/>
      <c r="N63" s="13"/>
      <c r="O63" s="13"/>
      <c r="P63" s="13"/>
    </row>
    <row r="64" spans="2:16" ht="75" customHeight="1" x14ac:dyDescent="0.3">
      <c r="B64" s="374" t="str">
        <f>+LEFT(C64,3)</f>
        <v>1.5</v>
      </c>
      <c r="C64" s="345" t="s">
        <v>123</v>
      </c>
      <c r="D64" s="416" t="s">
        <v>486</v>
      </c>
      <c r="E64" s="363" t="s">
        <v>585</v>
      </c>
      <c r="F64" s="357">
        <v>3</v>
      </c>
      <c r="G64" s="154">
        <v>1</v>
      </c>
      <c r="H64" s="145" t="s">
        <v>586</v>
      </c>
      <c r="I64" s="351" t="s">
        <v>543</v>
      </c>
      <c r="J64" s="422">
        <v>3</v>
      </c>
      <c r="K64" s="339" t="s">
        <v>400</v>
      </c>
      <c r="L64" s="323" t="s">
        <v>528</v>
      </c>
      <c r="M64" s="326" t="s">
        <v>709</v>
      </c>
      <c r="N64" s="13"/>
      <c r="O64" s="13"/>
      <c r="P64" s="13"/>
    </row>
    <row r="65" spans="2:16" ht="36" customHeight="1" thickBot="1" x14ac:dyDescent="0.35">
      <c r="B65" s="375"/>
      <c r="C65" s="346"/>
      <c r="D65" s="417"/>
      <c r="E65" s="364"/>
      <c r="F65" s="358"/>
      <c r="G65" s="155">
        <v>2</v>
      </c>
      <c r="H65" s="128" t="s">
        <v>587</v>
      </c>
      <c r="I65" s="352"/>
      <c r="J65" s="423"/>
      <c r="K65" s="340"/>
      <c r="L65" s="325"/>
      <c r="M65" s="325"/>
      <c r="N65" s="13"/>
      <c r="O65" s="13"/>
      <c r="P65" s="13"/>
    </row>
    <row r="66" spans="2:16" ht="16.5" hidden="1" customHeight="1" thickBot="1" x14ac:dyDescent="0.35">
      <c r="B66" s="375"/>
      <c r="C66" s="346"/>
      <c r="D66" s="417"/>
      <c r="E66" s="364"/>
      <c r="F66" s="358"/>
      <c r="G66" s="155">
        <v>3</v>
      </c>
      <c r="H66" s="141"/>
      <c r="I66" s="352"/>
      <c r="J66" s="423"/>
      <c r="K66" s="340"/>
      <c r="L66" s="136"/>
      <c r="M66" s="136"/>
      <c r="N66" s="13"/>
      <c r="O66" s="13"/>
      <c r="P66" s="13"/>
    </row>
    <row r="67" spans="2:16" ht="16.5" hidden="1" customHeight="1" x14ac:dyDescent="0.3">
      <c r="B67" s="375"/>
      <c r="C67" s="346"/>
      <c r="D67" s="417"/>
      <c r="E67" s="364"/>
      <c r="F67" s="358"/>
      <c r="G67" s="155">
        <v>4</v>
      </c>
      <c r="H67" s="141"/>
      <c r="I67" s="352"/>
      <c r="J67" s="423"/>
      <c r="K67" s="340"/>
      <c r="L67" s="136"/>
      <c r="M67" s="136"/>
      <c r="N67" s="13"/>
      <c r="O67" s="13"/>
      <c r="P67" s="13"/>
    </row>
    <row r="68" spans="2:16" ht="3" hidden="1" customHeight="1" x14ac:dyDescent="0.3">
      <c r="B68" s="375"/>
      <c r="C68" s="346"/>
      <c r="D68" s="417"/>
      <c r="E68" s="364"/>
      <c r="F68" s="358"/>
      <c r="G68" s="155">
        <v>5</v>
      </c>
      <c r="H68" s="141"/>
      <c r="I68" s="352"/>
      <c r="J68" s="423"/>
      <c r="K68" s="340"/>
      <c r="L68" s="136"/>
      <c r="M68" s="136"/>
      <c r="N68" s="13"/>
      <c r="O68" s="13"/>
      <c r="P68" s="13"/>
    </row>
    <row r="69" spans="2:16" ht="20.25" hidden="1" customHeight="1" x14ac:dyDescent="0.3">
      <c r="B69" s="375"/>
      <c r="C69" s="346"/>
      <c r="D69" s="417"/>
      <c r="E69" s="364"/>
      <c r="F69" s="358"/>
      <c r="G69" s="155">
        <v>6</v>
      </c>
      <c r="H69" s="141"/>
      <c r="I69" s="352"/>
      <c r="J69" s="423"/>
      <c r="K69" s="340"/>
      <c r="L69" s="136"/>
      <c r="M69" s="136"/>
      <c r="N69" s="13"/>
      <c r="O69" s="13"/>
      <c r="P69" s="13"/>
    </row>
    <row r="70" spans="2:16" ht="17.25" hidden="1" customHeight="1" x14ac:dyDescent="0.3">
      <c r="B70" s="375"/>
      <c r="C70" s="346"/>
      <c r="D70" s="417"/>
      <c r="E70" s="364"/>
      <c r="F70" s="358"/>
      <c r="G70" s="155">
        <v>7</v>
      </c>
      <c r="H70" s="141"/>
      <c r="I70" s="352"/>
      <c r="J70" s="423"/>
      <c r="K70" s="340"/>
      <c r="L70" s="136"/>
      <c r="M70" s="136"/>
      <c r="N70" s="13"/>
      <c r="O70" s="13"/>
      <c r="P70" s="13"/>
    </row>
    <row r="71" spans="2:16" ht="56.25" hidden="1" customHeight="1" x14ac:dyDescent="0.3">
      <c r="B71" s="376"/>
      <c r="C71" s="347"/>
      <c r="D71" s="418"/>
      <c r="E71" s="365"/>
      <c r="F71" s="359"/>
      <c r="G71" s="198">
        <v>8</v>
      </c>
      <c r="H71" s="142"/>
      <c r="I71" s="353"/>
      <c r="J71" s="424"/>
      <c r="K71" s="341"/>
      <c r="L71" s="136"/>
      <c r="M71" s="136"/>
      <c r="N71" s="13"/>
      <c r="O71" s="13"/>
      <c r="P71" s="13"/>
    </row>
    <row r="72" spans="2:16" ht="24" customHeight="1" x14ac:dyDescent="0.3">
      <c r="B72" s="435"/>
      <c r="C72" s="427" t="s">
        <v>407</v>
      </c>
      <c r="D72" s="395" t="s">
        <v>8</v>
      </c>
      <c r="E72" s="398" t="s">
        <v>678</v>
      </c>
      <c r="F72" s="370" t="s">
        <v>394</v>
      </c>
      <c r="G72" s="401"/>
      <c r="H72" s="402"/>
      <c r="I72" s="403"/>
      <c r="J72" s="370" t="s">
        <v>395</v>
      </c>
      <c r="K72" s="337" t="s">
        <v>124</v>
      </c>
      <c r="L72" s="217"/>
      <c r="M72" s="217"/>
      <c r="N72" s="13"/>
      <c r="O72" s="13"/>
      <c r="P72" s="13"/>
    </row>
    <row r="73" spans="2:16" ht="29.25" customHeight="1" x14ac:dyDescent="0.3">
      <c r="B73" s="435"/>
      <c r="C73" s="427"/>
      <c r="D73" s="396"/>
      <c r="E73" s="399"/>
      <c r="F73" s="370"/>
      <c r="G73" s="385" t="s">
        <v>13</v>
      </c>
      <c r="H73" s="387" t="s">
        <v>15</v>
      </c>
      <c r="I73" s="389" t="s">
        <v>125</v>
      </c>
      <c r="J73" s="370"/>
      <c r="K73" s="337"/>
      <c r="L73" s="253"/>
      <c r="M73" s="217"/>
      <c r="N73" s="13"/>
      <c r="O73" s="13"/>
      <c r="P73" s="13"/>
    </row>
    <row r="74" spans="2:16" ht="24.75" customHeight="1" thickBot="1" x14ac:dyDescent="0.35">
      <c r="B74" s="436"/>
      <c r="C74" s="428"/>
      <c r="D74" s="397"/>
      <c r="E74" s="400"/>
      <c r="F74" s="371"/>
      <c r="G74" s="386"/>
      <c r="H74" s="388"/>
      <c r="I74" s="390"/>
      <c r="J74" s="371"/>
      <c r="K74" s="338"/>
      <c r="L74" s="217"/>
      <c r="M74" s="217"/>
      <c r="N74" s="13"/>
      <c r="O74" s="13"/>
      <c r="P74" s="13"/>
    </row>
    <row r="75" spans="2:16" ht="77.25" customHeight="1" x14ac:dyDescent="0.3">
      <c r="B75" s="342" t="str">
        <f>+LEFT(C75,3)</f>
        <v>2.1</v>
      </c>
      <c r="C75" s="345" t="s">
        <v>126</v>
      </c>
      <c r="D75" s="348" t="s">
        <v>127</v>
      </c>
      <c r="E75" s="363" t="s">
        <v>588</v>
      </c>
      <c r="F75" s="357">
        <v>3</v>
      </c>
      <c r="G75" s="154">
        <v>1</v>
      </c>
      <c r="H75" s="145" t="s">
        <v>416</v>
      </c>
      <c r="I75" s="351" t="s">
        <v>544</v>
      </c>
      <c r="J75" s="422">
        <v>3</v>
      </c>
      <c r="K75" s="339" t="s">
        <v>399</v>
      </c>
      <c r="L75" s="323" t="s">
        <v>532</v>
      </c>
      <c r="M75" s="326" t="s">
        <v>710</v>
      </c>
      <c r="N75" s="13"/>
      <c r="O75" s="13"/>
      <c r="P75" s="13"/>
    </row>
    <row r="76" spans="2:16" ht="54.75" customHeight="1" x14ac:dyDescent="0.3">
      <c r="B76" s="343"/>
      <c r="C76" s="346"/>
      <c r="D76" s="349"/>
      <c r="E76" s="364"/>
      <c r="F76" s="358"/>
      <c r="G76" s="155">
        <v>2</v>
      </c>
      <c r="H76" s="128" t="s">
        <v>417</v>
      </c>
      <c r="I76" s="352"/>
      <c r="J76" s="423"/>
      <c r="K76" s="340"/>
      <c r="L76" s="325"/>
      <c r="M76" s="328"/>
      <c r="N76" s="13"/>
      <c r="O76" s="13"/>
      <c r="P76" s="13"/>
    </row>
    <row r="77" spans="2:16" ht="2.25" customHeight="1" thickBot="1" x14ac:dyDescent="0.35">
      <c r="B77" s="343"/>
      <c r="C77" s="346"/>
      <c r="D77" s="349"/>
      <c r="E77" s="364"/>
      <c r="F77" s="358"/>
      <c r="G77" s="155">
        <v>3</v>
      </c>
      <c r="H77" s="141"/>
      <c r="I77" s="352"/>
      <c r="J77" s="423"/>
      <c r="K77" s="340"/>
      <c r="L77" s="136"/>
      <c r="M77" s="136"/>
      <c r="N77" s="13"/>
      <c r="O77" s="13"/>
      <c r="P77" s="13"/>
    </row>
    <row r="78" spans="2:16" ht="21" hidden="1" customHeight="1" thickBot="1" x14ac:dyDescent="0.35">
      <c r="B78" s="343"/>
      <c r="C78" s="346"/>
      <c r="D78" s="349"/>
      <c r="E78" s="364"/>
      <c r="F78" s="358"/>
      <c r="G78" s="155">
        <v>4</v>
      </c>
      <c r="H78" s="141"/>
      <c r="I78" s="352"/>
      <c r="J78" s="423"/>
      <c r="K78" s="340"/>
      <c r="L78" s="136"/>
      <c r="M78" s="136"/>
      <c r="N78" s="13"/>
      <c r="O78" s="13"/>
      <c r="P78" s="13"/>
    </row>
    <row r="79" spans="2:16" ht="21" hidden="1" customHeight="1" x14ac:dyDescent="0.3">
      <c r="B79" s="343"/>
      <c r="C79" s="346"/>
      <c r="D79" s="349"/>
      <c r="E79" s="364"/>
      <c r="F79" s="358"/>
      <c r="G79" s="155">
        <v>5</v>
      </c>
      <c r="H79" s="141"/>
      <c r="I79" s="352"/>
      <c r="J79" s="423"/>
      <c r="K79" s="340"/>
      <c r="L79" s="136"/>
      <c r="M79" s="136"/>
      <c r="N79" s="13"/>
      <c r="O79" s="13"/>
      <c r="P79" s="13"/>
    </row>
    <row r="80" spans="2:16" ht="21" hidden="1" customHeight="1" x14ac:dyDescent="0.3">
      <c r="B80" s="343"/>
      <c r="C80" s="346"/>
      <c r="D80" s="349"/>
      <c r="E80" s="364"/>
      <c r="F80" s="358"/>
      <c r="G80" s="155">
        <v>6</v>
      </c>
      <c r="H80" s="141"/>
      <c r="I80" s="352"/>
      <c r="J80" s="423"/>
      <c r="K80" s="340"/>
      <c r="L80" s="136"/>
      <c r="M80" s="136"/>
      <c r="N80" s="13"/>
      <c r="O80" s="13"/>
      <c r="P80" s="13"/>
    </row>
    <row r="81" spans="2:16" ht="21" hidden="1" customHeight="1" x14ac:dyDescent="0.3">
      <c r="B81" s="343"/>
      <c r="C81" s="346"/>
      <c r="D81" s="349"/>
      <c r="E81" s="364"/>
      <c r="F81" s="358"/>
      <c r="G81" s="155">
        <v>7</v>
      </c>
      <c r="H81" s="141"/>
      <c r="I81" s="352"/>
      <c r="J81" s="423"/>
      <c r="K81" s="340"/>
      <c r="L81" s="136"/>
      <c r="M81" s="136"/>
      <c r="N81" s="13"/>
      <c r="O81" s="13"/>
      <c r="P81" s="13"/>
    </row>
    <row r="82" spans="2:16" ht="21" hidden="1" customHeight="1" x14ac:dyDescent="0.3">
      <c r="B82" s="344"/>
      <c r="C82" s="347"/>
      <c r="D82" s="350"/>
      <c r="E82" s="365"/>
      <c r="F82" s="359"/>
      <c r="G82" s="198">
        <v>8</v>
      </c>
      <c r="H82" s="142"/>
      <c r="I82" s="353"/>
      <c r="J82" s="424"/>
      <c r="K82" s="341"/>
      <c r="L82" s="136"/>
      <c r="M82" s="136"/>
      <c r="N82" s="13"/>
      <c r="O82" s="13"/>
      <c r="P82" s="13"/>
    </row>
    <row r="83" spans="2:16" ht="158.25" customHeight="1" x14ac:dyDescent="0.3">
      <c r="B83" s="342" t="str">
        <f>+LEFT(C83,3)</f>
        <v>2.2</v>
      </c>
      <c r="C83" s="345" t="s">
        <v>128</v>
      </c>
      <c r="D83" s="348" t="s">
        <v>129</v>
      </c>
      <c r="E83" s="429" t="s">
        <v>589</v>
      </c>
      <c r="F83" s="357">
        <v>3</v>
      </c>
      <c r="G83" s="154">
        <v>1</v>
      </c>
      <c r="H83" s="174" t="s">
        <v>487</v>
      </c>
      <c r="I83" s="432" t="s">
        <v>545</v>
      </c>
      <c r="J83" s="422">
        <v>3</v>
      </c>
      <c r="K83" s="339" t="s">
        <v>400</v>
      </c>
      <c r="L83" s="207" t="s">
        <v>533</v>
      </c>
      <c r="M83" s="258" t="s">
        <v>711</v>
      </c>
      <c r="N83" s="13"/>
      <c r="O83" s="13"/>
      <c r="P83" s="13"/>
    </row>
    <row r="84" spans="2:16" ht="16.5" customHeight="1" x14ac:dyDescent="0.3">
      <c r="B84" s="343"/>
      <c r="C84" s="346"/>
      <c r="D84" s="349"/>
      <c r="E84" s="430"/>
      <c r="F84" s="358"/>
      <c r="G84" s="155">
        <v>2</v>
      </c>
      <c r="H84" s="128"/>
      <c r="I84" s="433"/>
      <c r="J84" s="423"/>
      <c r="K84" s="340"/>
      <c r="L84" s="136"/>
      <c r="M84" s="136"/>
      <c r="N84" s="13"/>
      <c r="O84" s="13"/>
      <c r="P84" s="13"/>
    </row>
    <row r="85" spans="2:16" ht="1.5" hidden="1" customHeight="1" x14ac:dyDescent="0.3">
      <c r="B85" s="343"/>
      <c r="C85" s="346"/>
      <c r="D85" s="349"/>
      <c r="E85" s="430"/>
      <c r="F85" s="358"/>
      <c r="G85" s="155">
        <v>3</v>
      </c>
      <c r="H85" s="141"/>
      <c r="I85" s="433"/>
      <c r="J85" s="423"/>
      <c r="K85" s="340"/>
      <c r="L85" s="136"/>
      <c r="M85" s="136"/>
      <c r="N85" s="13"/>
      <c r="O85" s="13"/>
      <c r="P85" s="13"/>
    </row>
    <row r="86" spans="2:16" ht="3.75" customHeight="1" thickBot="1" x14ac:dyDescent="0.35">
      <c r="B86" s="343"/>
      <c r="C86" s="346"/>
      <c r="D86" s="349"/>
      <c r="E86" s="430"/>
      <c r="F86" s="358"/>
      <c r="G86" s="155">
        <v>4</v>
      </c>
      <c r="H86" s="141"/>
      <c r="I86" s="433"/>
      <c r="J86" s="423"/>
      <c r="K86" s="340"/>
      <c r="L86" s="136"/>
      <c r="M86" s="136"/>
      <c r="N86" s="13"/>
      <c r="O86" s="13"/>
      <c r="P86" s="13"/>
    </row>
    <row r="87" spans="2:16" ht="6" hidden="1" customHeight="1" thickBot="1" x14ac:dyDescent="0.35">
      <c r="B87" s="343"/>
      <c r="C87" s="346"/>
      <c r="D87" s="349"/>
      <c r="E87" s="430"/>
      <c r="F87" s="358"/>
      <c r="G87" s="155">
        <v>5</v>
      </c>
      <c r="H87" s="141"/>
      <c r="I87" s="433"/>
      <c r="J87" s="423"/>
      <c r="K87" s="340"/>
      <c r="L87" s="136"/>
      <c r="M87" s="136"/>
      <c r="N87" s="13"/>
      <c r="O87" s="13"/>
      <c r="P87" s="13"/>
    </row>
    <row r="88" spans="2:16" ht="17.25" hidden="1" customHeight="1" x14ac:dyDescent="0.3">
      <c r="B88" s="343"/>
      <c r="C88" s="346"/>
      <c r="D88" s="349"/>
      <c r="E88" s="430"/>
      <c r="F88" s="358"/>
      <c r="G88" s="155">
        <v>6</v>
      </c>
      <c r="H88" s="141"/>
      <c r="I88" s="433"/>
      <c r="J88" s="423"/>
      <c r="K88" s="340"/>
      <c r="L88" s="136"/>
      <c r="M88" s="136"/>
      <c r="N88" s="13"/>
      <c r="O88" s="13"/>
      <c r="P88" s="13"/>
    </row>
    <row r="89" spans="2:16" ht="17.25" hidden="1" customHeight="1" x14ac:dyDescent="0.3">
      <c r="B89" s="343"/>
      <c r="C89" s="346"/>
      <c r="D89" s="349"/>
      <c r="E89" s="430"/>
      <c r="F89" s="358"/>
      <c r="G89" s="155">
        <v>7</v>
      </c>
      <c r="H89" s="141"/>
      <c r="I89" s="433"/>
      <c r="J89" s="423"/>
      <c r="K89" s="340"/>
      <c r="L89" s="136"/>
      <c r="M89" s="136"/>
      <c r="N89" s="13"/>
      <c r="O89" s="13"/>
      <c r="P89" s="13"/>
    </row>
    <row r="90" spans="2:16" ht="17.25" hidden="1" customHeight="1" x14ac:dyDescent="0.3">
      <c r="B90" s="344"/>
      <c r="C90" s="347"/>
      <c r="D90" s="350"/>
      <c r="E90" s="431"/>
      <c r="F90" s="359"/>
      <c r="G90" s="198">
        <v>8</v>
      </c>
      <c r="H90" s="142"/>
      <c r="I90" s="434"/>
      <c r="J90" s="424"/>
      <c r="K90" s="341"/>
      <c r="L90" s="136"/>
      <c r="M90" s="136"/>
      <c r="N90" s="13"/>
      <c r="O90" s="13"/>
      <c r="P90" s="13"/>
    </row>
    <row r="91" spans="2:16" ht="47.25" customHeight="1" x14ac:dyDescent="0.3">
      <c r="B91" s="342" t="str">
        <f>+LEFT(C91,3)</f>
        <v>2.3</v>
      </c>
      <c r="C91" s="345" t="s">
        <v>130</v>
      </c>
      <c r="D91" s="348" t="s">
        <v>131</v>
      </c>
      <c r="E91" s="363" t="s">
        <v>418</v>
      </c>
      <c r="F91" s="357">
        <v>3</v>
      </c>
      <c r="G91" s="154">
        <v>1</v>
      </c>
      <c r="H91" s="145" t="s">
        <v>421</v>
      </c>
      <c r="I91" s="351" t="s">
        <v>546</v>
      </c>
      <c r="J91" s="422">
        <v>3</v>
      </c>
      <c r="K91" s="339" t="s">
        <v>400</v>
      </c>
      <c r="L91" s="323" t="s">
        <v>529</v>
      </c>
      <c r="M91" s="326" t="s">
        <v>712</v>
      </c>
      <c r="N91" s="13"/>
      <c r="O91" s="13"/>
      <c r="P91" s="13"/>
    </row>
    <row r="92" spans="2:16" ht="42.75" customHeight="1" x14ac:dyDescent="0.3">
      <c r="B92" s="343"/>
      <c r="C92" s="346"/>
      <c r="D92" s="349"/>
      <c r="E92" s="364"/>
      <c r="F92" s="358"/>
      <c r="G92" s="155">
        <v>2</v>
      </c>
      <c r="H92" s="128" t="s">
        <v>420</v>
      </c>
      <c r="I92" s="352"/>
      <c r="J92" s="423"/>
      <c r="K92" s="340"/>
      <c r="L92" s="324"/>
      <c r="M92" s="327"/>
      <c r="N92" s="13"/>
      <c r="O92" s="13"/>
      <c r="P92" s="13"/>
    </row>
    <row r="93" spans="2:16" ht="1.5" customHeight="1" x14ac:dyDescent="0.3">
      <c r="B93" s="343"/>
      <c r="C93" s="346"/>
      <c r="D93" s="349"/>
      <c r="E93" s="364"/>
      <c r="F93" s="358"/>
      <c r="G93" s="155">
        <v>3</v>
      </c>
      <c r="H93" s="128" t="s">
        <v>419</v>
      </c>
      <c r="I93" s="352"/>
      <c r="J93" s="423"/>
      <c r="K93" s="340"/>
      <c r="L93" s="324"/>
      <c r="M93" s="327"/>
      <c r="N93" s="13"/>
      <c r="O93" s="13"/>
      <c r="P93" s="13"/>
    </row>
    <row r="94" spans="2:16" ht="65.25" hidden="1" customHeight="1" x14ac:dyDescent="0.3">
      <c r="B94" s="343"/>
      <c r="C94" s="346"/>
      <c r="D94" s="349"/>
      <c r="E94" s="364"/>
      <c r="F94" s="358"/>
      <c r="G94" s="155">
        <v>4</v>
      </c>
      <c r="H94" s="128" t="s">
        <v>422</v>
      </c>
      <c r="I94" s="352"/>
      <c r="J94" s="423"/>
      <c r="K94" s="340"/>
      <c r="L94" s="325"/>
      <c r="M94" s="328"/>
      <c r="N94" s="13"/>
      <c r="O94" s="13"/>
      <c r="P94" s="13"/>
    </row>
    <row r="95" spans="2:16" ht="27" hidden="1" customHeight="1" thickBot="1" x14ac:dyDescent="0.35">
      <c r="B95" s="343"/>
      <c r="C95" s="346"/>
      <c r="D95" s="349"/>
      <c r="E95" s="364"/>
      <c r="F95" s="358"/>
      <c r="G95" s="155">
        <v>5</v>
      </c>
      <c r="H95" s="141"/>
      <c r="I95" s="352"/>
      <c r="J95" s="423"/>
      <c r="K95" s="340"/>
      <c r="L95" s="136"/>
      <c r="M95" s="136"/>
      <c r="N95" s="13"/>
      <c r="O95" s="13"/>
      <c r="P95" s="13"/>
    </row>
    <row r="96" spans="2:16" ht="1.5" customHeight="1" thickBot="1" x14ac:dyDescent="0.35">
      <c r="B96" s="343"/>
      <c r="C96" s="346"/>
      <c r="D96" s="349"/>
      <c r="E96" s="364"/>
      <c r="F96" s="358"/>
      <c r="G96" s="155">
        <v>6</v>
      </c>
      <c r="H96" s="141"/>
      <c r="I96" s="352"/>
      <c r="J96" s="423"/>
      <c r="K96" s="340"/>
      <c r="L96" s="136"/>
      <c r="M96" s="136"/>
      <c r="N96" s="13"/>
      <c r="O96" s="13"/>
      <c r="P96" s="13"/>
    </row>
    <row r="97" spans="2:16" ht="21" hidden="1" customHeight="1" thickBot="1" x14ac:dyDescent="0.35">
      <c r="B97" s="343"/>
      <c r="C97" s="346"/>
      <c r="D97" s="349"/>
      <c r="E97" s="364"/>
      <c r="F97" s="358"/>
      <c r="G97" s="155">
        <v>7</v>
      </c>
      <c r="H97" s="141"/>
      <c r="I97" s="352"/>
      <c r="J97" s="423"/>
      <c r="K97" s="340"/>
      <c r="L97" s="136"/>
      <c r="M97" s="136"/>
      <c r="N97" s="13"/>
      <c r="O97" s="13"/>
      <c r="P97" s="13"/>
    </row>
    <row r="98" spans="2:16" ht="21" hidden="1" customHeight="1" x14ac:dyDescent="0.3">
      <c r="B98" s="344"/>
      <c r="C98" s="347"/>
      <c r="D98" s="350"/>
      <c r="E98" s="365"/>
      <c r="F98" s="359"/>
      <c r="G98" s="198">
        <v>8</v>
      </c>
      <c r="H98" s="142"/>
      <c r="I98" s="353"/>
      <c r="J98" s="424"/>
      <c r="K98" s="341"/>
      <c r="L98" s="136"/>
      <c r="M98" s="136"/>
      <c r="N98" s="13"/>
      <c r="O98" s="13"/>
      <c r="P98" s="13"/>
    </row>
    <row r="99" spans="2:16" ht="23.25" customHeight="1" x14ac:dyDescent="0.3">
      <c r="B99" s="425"/>
      <c r="C99" s="427" t="s">
        <v>408</v>
      </c>
      <c r="D99" s="395" t="s">
        <v>8</v>
      </c>
      <c r="E99" s="398" t="s">
        <v>678</v>
      </c>
      <c r="F99" s="370" t="s">
        <v>394</v>
      </c>
      <c r="G99" s="401" t="s">
        <v>113</v>
      </c>
      <c r="H99" s="402"/>
      <c r="I99" s="403"/>
      <c r="J99" s="370" t="s">
        <v>395</v>
      </c>
      <c r="K99" s="337" t="s">
        <v>124</v>
      </c>
      <c r="L99" s="217"/>
      <c r="M99" s="217"/>
      <c r="N99" s="13"/>
      <c r="O99" s="13"/>
      <c r="P99" s="13"/>
    </row>
    <row r="100" spans="2:16" ht="42" customHeight="1" x14ac:dyDescent="0.3">
      <c r="B100" s="425"/>
      <c r="C100" s="427"/>
      <c r="D100" s="396"/>
      <c r="E100" s="399"/>
      <c r="F100" s="370"/>
      <c r="G100" s="385" t="s">
        <v>13</v>
      </c>
      <c r="H100" s="387" t="s">
        <v>15</v>
      </c>
      <c r="I100" s="389" t="s">
        <v>125</v>
      </c>
      <c r="J100" s="370"/>
      <c r="K100" s="337"/>
      <c r="L100" s="217"/>
      <c r="M100" s="217"/>
      <c r="N100" s="13"/>
      <c r="O100" s="13"/>
      <c r="P100" s="13"/>
    </row>
    <row r="101" spans="2:16" ht="96" customHeight="1" thickBot="1" x14ac:dyDescent="0.35">
      <c r="B101" s="426"/>
      <c r="C101" s="428"/>
      <c r="D101" s="397"/>
      <c r="E101" s="400"/>
      <c r="F101" s="371"/>
      <c r="G101" s="386"/>
      <c r="H101" s="388"/>
      <c r="I101" s="390"/>
      <c r="J101" s="371"/>
      <c r="K101" s="338"/>
      <c r="L101" s="217"/>
      <c r="M101" s="217"/>
      <c r="N101" s="13"/>
      <c r="O101" s="13"/>
      <c r="P101" s="13"/>
    </row>
    <row r="102" spans="2:16" ht="49.5" customHeight="1" x14ac:dyDescent="0.3">
      <c r="B102" s="374" t="str">
        <f>+LEFT(C102,3)</f>
        <v>3.1</v>
      </c>
      <c r="C102" s="345" t="s">
        <v>132</v>
      </c>
      <c r="D102" s="348" t="s">
        <v>133</v>
      </c>
      <c r="E102" s="363" t="s">
        <v>590</v>
      </c>
      <c r="F102" s="357">
        <v>3</v>
      </c>
      <c r="G102" s="154">
        <v>1</v>
      </c>
      <c r="H102" s="145" t="s">
        <v>591</v>
      </c>
      <c r="I102" s="351" t="s">
        <v>547</v>
      </c>
      <c r="J102" s="422">
        <v>3</v>
      </c>
      <c r="K102" s="339" t="s">
        <v>399</v>
      </c>
      <c r="L102" s="323" t="s">
        <v>534</v>
      </c>
      <c r="M102" s="326" t="s">
        <v>713</v>
      </c>
      <c r="N102" s="13"/>
      <c r="O102" s="13"/>
      <c r="P102" s="13"/>
    </row>
    <row r="103" spans="2:16" ht="37.5" customHeight="1" thickBot="1" x14ac:dyDescent="0.35">
      <c r="B103" s="375"/>
      <c r="C103" s="346"/>
      <c r="D103" s="349"/>
      <c r="E103" s="364"/>
      <c r="F103" s="358"/>
      <c r="G103" s="155">
        <v>2</v>
      </c>
      <c r="H103" s="128" t="s">
        <v>423</v>
      </c>
      <c r="I103" s="352"/>
      <c r="J103" s="423"/>
      <c r="K103" s="340"/>
      <c r="L103" s="325"/>
      <c r="M103" s="325"/>
      <c r="N103" s="13"/>
      <c r="O103" s="13"/>
      <c r="P103" s="13"/>
    </row>
    <row r="104" spans="2:16" ht="11.25" hidden="1" customHeight="1" thickBot="1" x14ac:dyDescent="0.35">
      <c r="B104" s="375"/>
      <c r="C104" s="346"/>
      <c r="D104" s="349"/>
      <c r="E104" s="364"/>
      <c r="F104" s="358"/>
      <c r="G104" s="155">
        <v>3</v>
      </c>
      <c r="H104" s="128" t="s">
        <v>424</v>
      </c>
      <c r="I104" s="352"/>
      <c r="J104" s="423"/>
      <c r="K104" s="340"/>
      <c r="L104" s="136"/>
      <c r="M104" s="136"/>
      <c r="N104" s="13"/>
      <c r="O104" s="13"/>
      <c r="P104" s="13"/>
    </row>
    <row r="105" spans="2:16" ht="0.75" hidden="1" customHeight="1" x14ac:dyDescent="0.3">
      <c r="B105" s="375"/>
      <c r="C105" s="346"/>
      <c r="D105" s="349"/>
      <c r="E105" s="364"/>
      <c r="F105" s="358"/>
      <c r="G105" s="155">
        <v>4</v>
      </c>
      <c r="H105" s="141"/>
      <c r="I105" s="352"/>
      <c r="J105" s="423"/>
      <c r="K105" s="340"/>
      <c r="L105" s="136"/>
      <c r="M105" s="136"/>
      <c r="N105" s="13"/>
      <c r="O105" s="13"/>
      <c r="P105" s="13"/>
    </row>
    <row r="106" spans="2:16" ht="17.25" hidden="1" customHeight="1" x14ac:dyDescent="0.3">
      <c r="B106" s="375"/>
      <c r="C106" s="346"/>
      <c r="D106" s="349"/>
      <c r="E106" s="364"/>
      <c r="F106" s="358"/>
      <c r="G106" s="155">
        <v>5</v>
      </c>
      <c r="H106" s="141"/>
      <c r="I106" s="352"/>
      <c r="J106" s="423"/>
      <c r="K106" s="340"/>
      <c r="L106" s="136"/>
      <c r="M106" s="136"/>
      <c r="N106" s="13"/>
      <c r="O106" s="13"/>
      <c r="P106" s="13"/>
    </row>
    <row r="107" spans="2:16" ht="15.75" hidden="1" customHeight="1" x14ac:dyDescent="0.3">
      <c r="B107" s="375"/>
      <c r="C107" s="346"/>
      <c r="D107" s="349"/>
      <c r="E107" s="364"/>
      <c r="F107" s="358"/>
      <c r="G107" s="155">
        <v>6</v>
      </c>
      <c r="H107" s="141"/>
      <c r="I107" s="352"/>
      <c r="J107" s="423"/>
      <c r="K107" s="340"/>
      <c r="L107" s="136"/>
      <c r="M107" s="136"/>
      <c r="N107" s="13"/>
      <c r="O107" s="13"/>
      <c r="P107" s="13"/>
    </row>
    <row r="108" spans="2:16" ht="17.25" hidden="1" customHeight="1" x14ac:dyDescent="0.3">
      <c r="B108" s="375"/>
      <c r="C108" s="346"/>
      <c r="D108" s="349"/>
      <c r="E108" s="364"/>
      <c r="F108" s="358"/>
      <c r="G108" s="155">
        <v>7</v>
      </c>
      <c r="H108" s="141"/>
      <c r="I108" s="352"/>
      <c r="J108" s="423"/>
      <c r="K108" s="340"/>
      <c r="L108" s="136"/>
      <c r="M108" s="136"/>
      <c r="N108" s="13"/>
      <c r="O108" s="13"/>
      <c r="P108" s="13"/>
    </row>
    <row r="109" spans="2:16" ht="45" hidden="1" customHeight="1" x14ac:dyDescent="0.3">
      <c r="B109" s="376"/>
      <c r="C109" s="347"/>
      <c r="D109" s="350"/>
      <c r="E109" s="365"/>
      <c r="F109" s="359"/>
      <c r="G109" s="198">
        <v>8</v>
      </c>
      <c r="H109" s="142"/>
      <c r="I109" s="353"/>
      <c r="J109" s="424"/>
      <c r="K109" s="341"/>
      <c r="L109" s="136"/>
      <c r="M109" s="136"/>
      <c r="N109" s="13"/>
      <c r="O109" s="13"/>
      <c r="P109" s="13"/>
    </row>
    <row r="110" spans="2:16" ht="54.75" customHeight="1" x14ac:dyDescent="0.3">
      <c r="B110" s="342" t="str">
        <f>+LEFT(C110,3)</f>
        <v>3.2</v>
      </c>
      <c r="C110" s="413" t="s">
        <v>134</v>
      </c>
      <c r="D110" s="348" t="s">
        <v>135</v>
      </c>
      <c r="E110" s="351" t="s">
        <v>592</v>
      </c>
      <c r="F110" s="357">
        <v>3</v>
      </c>
      <c r="G110" s="154">
        <v>1</v>
      </c>
      <c r="H110" s="145" t="s">
        <v>425</v>
      </c>
      <c r="I110" s="351" t="s">
        <v>548</v>
      </c>
      <c r="J110" s="422">
        <v>3</v>
      </c>
      <c r="K110" s="339" t="s">
        <v>399</v>
      </c>
      <c r="L110" s="323" t="s">
        <v>535</v>
      </c>
      <c r="M110" s="326" t="s">
        <v>714</v>
      </c>
      <c r="N110" s="13"/>
      <c r="O110" s="13"/>
      <c r="P110" s="13"/>
    </row>
    <row r="111" spans="2:16" ht="19.5" customHeight="1" thickBot="1" x14ac:dyDescent="0.35">
      <c r="B111" s="343"/>
      <c r="C111" s="414"/>
      <c r="D111" s="349"/>
      <c r="E111" s="352"/>
      <c r="F111" s="358"/>
      <c r="G111" s="155">
        <v>2</v>
      </c>
      <c r="H111" s="128" t="s">
        <v>593</v>
      </c>
      <c r="I111" s="352"/>
      <c r="J111" s="423"/>
      <c r="K111" s="340"/>
      <c r="L111" s="325"/>
      <c r="M111" s="328"/>
      <c r="N111" s="13"/>
      <c r="O111" s="13"/>
      <c r="P111" s="13"/>
    </row>
    <row r="112" spans="2:16" ht="0.75" hidden="1" customHeight="1" thickBot="1" x14ac:dyDescent="0.35">
      <c r="B112" s="343"/>
      <c r="C112" s="414"/>
      <c r="D112" s="349"/>
      <c r="E112" s="352"/>
      <c r="F112" s="358"/>
      <c r="G112" s="155">
        <v>3</v>
      </c>
      <c r="H112" s="128"/>
      <c r="I112" s="352"/>
      <c r="J112" s="423"/>
      <c r="K112" s="340"/>
      <c r="L112" s="136"/>
      <c r="M112" s="136"/>
      <c r="N112" s="13"/>
      <c r="O112" s="13"/>
      <c r="P112" s="13"/>
    </row>
    <row r="113" spans="2:16" ht="17.25" hidden="1" customHeight="1" x14ac:dyDescent="0.3">
      <c r="B113" s="343"/>
      <c r="C113" s="414"/>
      <c r="D113" s="349"/>
      <c r="E113" s="352"/>
      <c r="F113" s="358"/>
      <c r="G113" s="155">
        <v>4</v>
      </c>
      <c r="H113" s="141"/>
      <c r="I113" s="352"/>
      <c r="J113" s="423"/>
      <c r="K113" s="340"/>
      <c r="L113" s="136"/>
      <c r="M113" s="136"/>
      <c r="N113" s="13"/>
      <c r="O113" s="13"/>
      <c r="P113" s="13"/>
    </row>
    <row r="114" spans="2:16" ht="12.75" hidden="1" customHeight="1" x14ac:dyDescent="0.3">
      <c r="B114" s="343"/>
      <c r="C114" s="414"/>
      <c r="D114" s="349"/>
      <c r="E114" s="352"/>
      <c r="F114" s="358"/>
      <c r="G114" s="155">
        <v>5</v>
      </c>
      <c r="H114" s="141"/>
      <c r="I114" s="352"/>
      <c r="J114" s="423"/>
      <c r="K114" s="340"/>
      <c r="L114" s="136"/>
      <c r="M114" s="136"/>
      <c r="N114" s="13"/>
      <c r="O114" s="13"/>
      <c r="P114" s="13"/>
    </row>
    <row r="115" spans="2:16" ht="17.25" hidden="1" customHeight="1" x14ac:dyDescent="0.3">
      <c r="B115" s="343"/>
      <c r="C115" s="414"/>
      <c r="D115" s="349"/>
      <c r="E115" s="352"/>
      <c r="F115" s="358"/>
      <c r="G115" s="155">
        <v>6</v>
      </c>
      <c r="H115" s="141"/>
      <c r="I115" s="352"/>
      <c r="J115" s="423"/>
      <c r="K115" s="340"/>
      <c r="L115" s="136"/>
      <c r="M115" s="136"/>
      <c r="N115" s="13"/>
      <c r="O115" s="13"/>
      <c r="P115" s="13"/>
    </row>
    <row r="116" spans="2:16" ht="17.25" hidden="1" customHeight="1" x14ac:dyDescent="0.3">
      <c r="B116" s="343"/>
      <c r="C116" s="414"/>
      <c r="D116" s="349"/>
      <c r="E116" s="352"/>
      <c r="F116" s="358"/>
      <c r="G116" s="155">
        <v>7</v>
      </c>
      <c r="H116" s="141"/>
      <c r="I116" s="352"/>
      <c r="J116" s="423"/>
      <c r="K116" s="340"/>
      <c r="L116" s="136"/>
      <c r="M116" s="136"/>
      <c r="N116" s="13"/>
      <c r="O116" s="13"/>
      <c r="P116" s="13"/>
    </row>
    <row r="117" spans="2:16" ht="17.25" hidden="1" customHeight="1" x14ac:dyDescent="0.3">
      <c r="B117" s="344"/>
      <c r="C117" s="415"/>
      <c r="D117" s="350"/>
      <c r="E117" s="353"/>
      <c r="F117" s="359"/>
      <c r="G117" s="198">
        <v>8</v>
      </c>
      <c r="H117" s="142"/>
      <c r="I117" s="353"/>
      <c r="J117" s="424"/>
      <c r="K117" s="341"/>
      <c r="L117" s="136"/>
      <c r="M117" s="136"/>
      <c r="N117" s="13"/>
      <c r="O117" s="13"/>
      <c r="P117" s="13"/>
    </row>
    <row r="118" spans="2:16" ht="83.25" customHeight="1" x14ac:dyDescent="0.3">
      <c r="B118" s="374" t="str">
        <f>+LEFT(C118,3)</f>
        <v>3.3</v>
      </c>
      <c r="C118" s="413" t="s">
        <v>136</v>
      </c>
      <c r="D118" s="416" t="s">
        <v>402</v>
      </c>
      <c r="E118" s="351" t="s">
        <v>594</v>
      </c>
      <c r="F118" s="354">
        <v>3</v>
      </c>
      <c r="G118" s="154">
        <v>1</v>
      </c>
      <c r="H118" s="145" t="s">
        <v>426</v>
      </c>
      <c r="I118" s="351" t="s">
        <v>549</v>
      </c>
      <c r="J118" s="419">
        <v>3</v>
      </c>
      <c r="K118" s="339" t="s">
        <v>399</v>
      </c>
      <c r="L118" s="323" t="s">
        <v>530</v>
      </c>
      <c r="M118" s="326" t="s">
        <v>715</v>
      </c>
      <c r="N118" s="13"/>
      <c r="O118" s="13"/>
      <c r="P118" s="13"/>
    </row>
    <row r="119" spans="2:16" ht="36.75" customHeight="1" thickBot="1" x14ac:dyDescent="0.35">
      <c r="B119" s="375"/>
      <c r="C119" s="414"/>
      <c r="D119" s="417"/>
      <c r="E119" s="372"/>
      <c r="F119" s="355"/>
      <c r="G119" s="155">
        <v>2</v>
      </c>
      <c r="H119" s="128" t="s">
        <v>595</v>
      </c>
      <c r="I119" s="352"/>
      <c r="J119" s="420"/>
      <c r="K119" s="340"/>
      <c r="L119" s="324"/>
      <c r="M119" s="324"/>
      <c r="N119" s="13"/>
      <c r="O119" s="13"/>
      <c r="P119" s="13"/>
    </row>
    <row r="120" spans="2:16" ht="50.25" hidden="1" customHeight="1" thickBot="1" x14ac:dyDescent="0.35">
      <c r="B120" s="375"/>
      <c r="C120" s="414"/>
      <c r="D120" s="417"/>
      <c r="E120" s="372"/>
      <c r="F120" s="355"/>
      <c r="G120" s="155">
        <v>3</v>
      </c>
      <c r="H120" s="128" t="s">
        <v>596</v>
      </c>
      <c r="I120" s="352"/>
      <c r="J120" s="420"/>
      <c r="K120" s="340"/>
      <c r="L120" s="325"/>
      <c r="M120" s="325"/>
      <c r="N120" s="13"/>
      <c r="O120" s="13"/>
      <c r="P120" s="13"/>
    </row>
    <row r="121" spans="2:16" ht="1.5" hidden="1" customHeight="1" thickBot="1" x14ac:dyDescent="0.35">
      <c r="B121" s="375"/>
      <c r="C121" s="414"/>
      <c r="D121" s="417"/>
      <c r="E121" s="372"/>
      <c r="F121" s="355"/>
      <c r="G121" s="155">
        <v>4</v>
      </c>
      <c r="H121" s="141"/>
      <c r="I121" s="353"/>
      <c r="J121" s="420"/>
      <c r="K121" s="340"/>
      <c r="L121" s="136"/>
      <c r="M121" s="136"/>
      <c r="N121" s="13"/>
      <c r="O121" s="13"/>
      <c r="P121" s="13"/>
    </row>
    <row r="122" spans="2:16" ht="15" customHeight="1" x14ac:dyDescent="0.3">
      <c r="B122" s="375"/>
      <c r="C122" s="414"/>
      <c r="D122" s="417"/>
      <c r="E122" s="372"/>
      <c r="F122" s="355"/>
      <c r="G122" s="155">
        <v>5</v>
      </c>
      <c r="H122" s="141"/>
      <c r="I122" s="150"/>
      <c r="J122" s="420"/>
      <c r="K122" s="340"/>
      <c r="L122" s="136"/>
      <c r="M122" s="136"/>
      <c r="N122" s="13"/>
      <c r="O122" s="13"/>
      <c r="P122" s="13"/>
    </row>
    <row r="123" spans="2:16" ht="0.75" customHeight="1" thickBot="1" x14ac:dyDescent="0.35">
      <c r="B123" s="375"/>
      <c r="C123" s="414"/>
      <c r="D123" s="417"/>
      <c r="E123" s="372"/>
      <c r="F123" s="355"/>
      <c r="G123" s="155">
        <v>6</v>
      </c>
      <c r="H123" s="141"/>
      <c r="I123" s="146"/>
      <c r="J123" s="420"/>
      <c r="K123" s="340"/>
      <c r="L123" s="136"/>
      <c r="M123" s="136"/>
      <c r="N123" s="13"/>
      <c r="O123" s="13"/>
      <c r="P123" s="13"/>
    </row>
    <row r="124" spans="2:16" ht="21" hidden="1" customHeight="1" thickBot="1" x14ac:dyDescent="0.35">
      <c r="B124" s="375"/>
      <c r="C124" s="414"/>
      <c r="D124" s="417"/>
      <c r="E124" s="372"/>
      <c r="F124" s="355"/>
      <c r="G124" s="155">
        <v>7</v>
      </c>
      <c r="H124" s="141"/>
      <c r="I124" s="146"/>
      <c r="J124" s="420"/>
      <c r="K124" s="340"/>
      <c r="L124" s="136"/>
      <c r="M124" s="136"/>
      <c r="N124" s="13"/>
      <c r="O124" s="13"/>
      <c r="P124" s="13"/>
    </row>
    <row r="125" spans="2:16" ht="40.5" hidden="1" customHeight="1" x14ac:dyDescent="0.3">
      <c r="B125" s="376"/>
      <c r="C125" s="415"/>
      <c r="D125" s="418"/>
      <c r="E125" s="412"/>
      <c r="F125" s="356"/>
      <c r="G125" s="198">
        <v>8</v>
      </c>
      <c r="H125" s="142"/>
      <c r="I125" s="147"/>
      <c r="J125" s="421"/>
      <c r="K125" s="341"/>
      <c r="L125" s="136"/>
      <c r="M125" s="136"/>
      <c r="N125" s="13"/>
      <c r="O125" s="13"/>
      <c r="P125" s="13"/>
    </row>
    <row r="126" spans="2:16" ht="20.25" customHeight="1" x14ac:dyDescent="0.3">
      <c r="B126" s="391"/>
      <c r="C126" s="393" t="s">
        <v>409</v>
      </c>
      <c r="D126" s="395" t="s">
        <v>8</v>
      </c>
      <c r="E126" s="398" t="s">
        <v>678</v>
      </c>
      <c r="F126" s="370" t="s">
        <v>394</v>
      </c>
      <c r="G126" s="401" t="s">
        <v>113</v>
      </c>
      <c r="H126" s="402"/>
      <c r="I126" s="403"/>
      <c r="J126" s="370" t="s">
        <v>395</v>
      </c>
      <c r="K126" s="336" t="s">
        <v>124</v>
      </c>
      <c r="L126" s="217"/>
      <c r="M126" s="217"/>
      <c r="N126" s="13"/>
      <c r="O126" s="13"/>
      <c r="P126" s="13"/>
    </row>
    <row r="127" spans="2:16" ht="61.5" customHeight="1" thickBot="1" x14ac:dyDescent="0.35">
      <c r="B127" s="392"/>
      <c r="C127" s="394"/>
      <c r="D127" s="396"/>
      <c r="E127" s="399"/>
      <c r="F127" s="370"/>
      <c r="G127" s="385" t="s">
        <v>13</v>
      </c>
      <c r="H127" s="387" t="s">
        <v>15</v>
      </c>
      <c r="I127" s="389" t="s">
        <v>125</v>
      </c>
      <c r="J127" s="370"/>
      <c r="K127" s="337"/>
      <c r="L127" s="217"/>
      <c r="M127" s="217"/>
      <c r="N127" s="13"/>
      <c r="O127" s="13"/>
      <c r="P127" s="13"/>
    </row>
    <row r="128" spans="2:16" ht="48" hidden="1" customHeight="1" thickBot="1" x14ac:dyDescent="0.35">
      <c r="B128" s="392"/>
      <c r="C128" s="394"/>
      <c r="D128" s="397"/>
      <c r="E128" s="400"/>
      <c r="F128" s="371"/>
      <c r="G128" s="386"/>
      <c r="H128" s="388"/>
      <c r="I128" s="390"/>
      <c r="J128" s="371"/>
      <c r="K128" s="338"/>
      <c r="L128" s="217"/>
      <c r="M128" s="217"/>
      <c r="N128" s="13"/>
      <c r="O128" s="13"/>
      <c r="P128" s="13"/>
    </row>
    <row r="129" spans="2:16" ht="78" customHeight="1" x14ac:dyDescent="0.3">
      <c r="B129" s="374" t="str">
        <f>+LEFT(C129,3)</f>
        <v>4.1</v>
      </c>
      <c r="C129" s="345" t="s">
        <v>137</v>
      </c>
      <c r="D129" s="380" t="s">
        <v>138</v>
      </c>
      <c r="E129" s="351" t="s">
        <v>597</v>
      </c>
      <c r="F129" s="357">
        <v>3</v>
      </c>
      <c r="G129" s="154">
        <v>1</v>
      </c>
      <c r="H129" s="351" t="s">
        <v>598</v>
      </c>
      <c r="I129" s="351" t="s">
        <v>550</v>
      </c>
      <c r="J129" s="354">
        <v>3</v>
      </c>
      <c r="K129" s="332" t="s">
        <v>399</v>
      </c>
      <c r="L129" s="323" t="s">
        <v>520</v>
      </c>
      <c r="M129" s="326" t="s">
        <v>716</v>
      </c>
      <c r="N129" s="13"/>
      <c r="O129" s="13"/>
      <c r="P129" s="13"/>
    </row>
    <row r="130" spans="2:16" ht="21" customHeight="1" x14ac:dyDescent="0.3">
      <c r="B130" s="375"/>
      <c r="C130" s="346"/>
      <c r="D130" s="381"/>
      <c r="E130" s="372"/>
      <c r="F130" s="358"/>
      <c r="G130" s="155"/>
      <c r="H130" s="372"/>
      <c r="I130" s="372"/>
      <c r="J130" s="355"/>
      <c r="K130" s="332"/>
      <c r="L130" s="324"/>
      <c r="M130" s="327"/>
      <c r="N130" s="13"/>
      <c r="O130" s="13"/>
      <c r="P130" s="13"/>
    </row>
    <row r="131" spans="2:16" ht="114.75" customHeight="1" thickBot="1" x14ac:dyDescent="0.35">
      <c r="B131" s="375"/>
      <c r="C131" s="346"/>
      <c r="D131" s="381"/>
      <c r="E131" s="372"/>
      <c r="F131" s="358"/>
      <c r="G131" s="155">
        <v>2</v>
      </c>
      <c r="H131" s="372"/>
      <c r="I131" s="372"/>
      <c r="J131" s="355"/>
      <c r="K131" s="332"/>
      <c r="L131" s="324"/>
      <c r="M131" s="327"/>
      <c r="N131" s="13"/>
      <c r="O131" s="13"/>
      <c r="P131" s="13"/>
    </row>
    <row r="132" spans="2:16" ht="21" hidden="1" customHeight="1" thickBot="1" x14ac:dyDescent="0.35">
      <c r="B132" s="375"/>
      <c r="C132" s="346"/>
      <c r="D132" s="381"/>
      <c r="E132" s="372"/>
      <c r="F132" s="358"/>
      <c r="G132" s="155"/>
      <c r="H132" s="372"/>
      <c r="I132" s="372"/>
      <c r="J132" s="355"/>
      <c r="K132" s="332"/>
      <c r="L132" s="324"/>
      <c r="M132" s="327"/>
      <c r="N132" s="13"/>
      <c r="O132" s="13"/>
      <c r="P132" s="13"/>
    </row>
    <row r="133" spans="2:16" ht="21" hidden="1" customHeight="1" x14ac:dyDescent="0.3">
      <c r="B133" s="375"/>
      <c r="C133" s="346"/>
      <c r="D133" s="381"/>
      <c r="E133" s="372"/>
      <c r="F133" s="358"/>
      <c r="G133" s="155"/>
      <c r="H133" s="372"/>
      <c r="I133" s="372"/>
      <c r="J133" s="355"/>
      <c r="K133" s="332"/>
      <c r="L133" s="324"/>
      <c r="M133" s="327"/>
      <c r="N133" s="13"/>
      <c r="O133" s="13"/>
      <c r="P133" s="13"/>
    </row>
    <row r="134" spans="2:16" ht="21" hidden="1" customHeight="1" x14ac:dyDescent="0.3">
      <c r="B134" s="375"/>
      <c r="C134" s="346"/>
      <c r="D134" s="381"/>
      <c r="E134" s="372"/>
      <c r="F134" s="358"/>
      <c r="G134" s="155">
        <v>3</v>
      </c>
      <c r="H134" s="372"/>
      <c r="I134" s="372"/>
      <c r="J134" s="355"/>
      <c r="K134" s="332"/>
      <c r="L134" s="324"/>
      <c r="M134" s="327"/>
      <c r="N134" s="13"/>
      <c r="O134" s="13"/>
      <c r="P134" s="13"/>
    </row>
    <row r="135" spans="2:16" ht="21" hidden="1" customHeight="1" x14ac:dyDescent="0.3">
      <c r="B135" s="375"/>
      <c r="C135" s="346"/>
      <c r="D135" s="381"/>
      <c r="E135" s="372"/>
      <c r="F135" s="358"/>
      <c r="G135" s="155"/>
      <c r="H135" s="372"/>
      <c r="I135" s="372"/>
      <c r="J135" s="355"/>
      <c r="K135" s="332"/>
      <c r="L135" s="324"/>
      <c r="M135" s="327"/>
      <c r="N135" s="13"/>
      <c r="O135" s="13"/>
      <c r="P135" s="13"/>
    </row>
    <row r="136" spans="2:16" ht="16.5" hidden="1" customHeight="1" thickBot="1" x14ac:dyDescent="0.35">
      <c r="B136" s="376"/>
      <c r="C136" s="347"/>
      <c r="D136" s="382"/>
      <c r="E136" s="412"/>
      <c r="F136" s="359"/>
      <c r="G136" s="198">
        <v>4</v>
      </c>
      <c r="H136" s="412"/>
      <c r="I136" s="412"/>
      <c r="J136" s="356"/>
      <c r="K136" s="332"/>
      <c r="L136" s="325"/>
      <c r="M136" s="328"/>
      <c r="N136" s="13"/>
      <c r="O136" s="13"/>
      <c r="P136" s="13"/>
    </row>
    <row r="137" spans="2:16" ht="86.25" customHeight="1" thickBot="1" x14ac:dyDescent="0.35">
      <c r="B137" s="374" t="str">
        <f>+LEFT(C137,3)</f>
        <v>4.2</v>
      </c>
      <c r="C137" s="345" t="s">
        <v>139</v>
      </c>
      <c r="D137" s="380" t="s">
        <v>138</v>
      </c>
      <c r="E137" s="363" t="s">
        <v>599</v>
      </c>
      <c r="F137" s="357">
        <v>3</v>
      </c>
      <c r="G137" s="154">
        <v>1</v>
      </c>
      <c r="H137" s="145" t="s">
        <v>427</v>
      </c>
      <c r="I137" s="363" t="s">
        <v>551</v>
      </c>
      <c r="J137" s="354">
        <v>3</v>
      </c>
      <c r="K137" s="332" t="s">
        <v>399</v>
      </c>
      <c r="L137" s="323" t="s">
        <v>521</v>
      </c>
      <c r="M137" s="326" t="s">
        <v>717</v>
      </c>
      <c r="N137" s="13"/>
      <c r="O137" s="13"/>
      <c r="P137" s="13"/>
    </row>
    <row r="138" spans="2:16" ht="48" hidden="1" customHeight="1" thickBot="1" x14ac:dyDescent="0.35">
      <c r="B138" s="375"/>
      <c r="C138" s="346"/>
      <c r="D138" s="381"/>
      <c r="E138" s="383"/>
      <c r="F138" s="358"/>
      <c r="G138" s="155">
        <v>2</v>
      </c>
      <c r="H138" s="128" t="s">
        <v>428</v>
      </c>
      <c r="I138" s="383"/>
      <c r="J138" s="355"/>
      <c r="K138" s="332"/>
      <c r="L138" s="324"/>
      <c r="M138" s="327"/>
      <c r="N138" s="13"/>
      <c r="O138" s="13"/>
      <c r="P138" s="13"/>
    </row>
    <row r="139" spans="2:16" ht="90" hidden="1" customHeight="1" thickBot="1" x14ac:dyDescent="0.35">
      <c r="B139" s="375"/>
      <c r="C139" s="346"/>
      <c r="D139" s="381"/>
      <c r="E139" s="383"/>
      <c r="F139" s="358"/>
      <c r="G139" s="155">
        <v>3</v>
      </c>
      <c r="H139" s="128" t="s">
        <v>600</v>
      </c>
      <c r="I139" s="383"/>
      <c r="J139" s="355"/>
      <c r="K139" s="332"/>
      <c r="L139" s="324"/>
      <c r="M139" s="327"/>
      <c r="N139" s="13"/>
      <c r="O139" s="13"/>
      <c r="P139" s="13"/>
    </row>
    <row r="140" spans="2:16" ht="60.75" hidden="1" customHeight="1" thickBot="1" x14ac:dyDescent="0.35">
      <c r="B140" s="375"/>
      <c r="C140" s="346"/>
      <c r="D140" s="381"/>
      <c r="E140" s="383"/>
      <c r="F140" s="358"/>
      <c r="G140" s="155">
        <v>4</v>
      </c>
      <c r="H140" s="126" t="s">
        <v>429</v>
      </c>
      <c r="I140" s="383"/>
      <c r="J140" s="355"/>
      <c r="K140" s="332"/>
      <c r="L140" s="324"/>
      <c r="M140" s="327"/>
      <c r="N140" s="13"/>
      <c r="O140" s="13"/>
      <c r="P140" s="13"/>
    </row>
    <row r="141" spans="2:16" ht="30" hidden="1" customHeight="1" x14ac:dyDescent="0.3">
      <c r="B141" s="375"/>
      <c r="C141" s="346"/>
      <c r="D141" s="381"/>
      <c r="E141" s="383"/>
      <c r="F141" s="358"/>
      <c r="G141" s="155">
        <v>5</v>
      </c>
      <c r="H141" s="410" t="s">
        <v>430</v>
      </c>
      <c r="I141" s="383"/>
      <c r="J141" s="355"/>
      <c r="K141" s="332"/>
      <c r="L141" s="324"/>
      <c r="M141" s="327"/>
      <c r="N141" s="13"/>
      <c r="O141" s="13"/>
      <c r="P141" s="13"/>
    </row>
    <row r="142" spans="2:16" ht="30" hidden="1" customHeight="1" x14ac:dyDescent="0.3">
      <c r="B142" s="375"/>
      <c r="C142" s="346"/>
      <c r="D142" s="381"/>
      <c r="E142" s="383"/>
      <c r="F142" s="358"/>
      <c r="G142" s="155">
        <v>6</v>
      </c>
      <c r="H142" s="411"/>
      <c r="I142" s="383"/>
      <c r="J142" s="355"/>
      <c r="K142" s="332"/>
      <c r="L142" s="324"/>
      <c r="M142" s="327"/>
      <c r="N142" s="13"/>
      <c r="O142" s="13"/>
      <c r="P142" s="13"/>
    </row>
    <row r="143" spans="2:16" ht="63" hidden="1" customHeight="1" x14ac:dyDescent="0.3">
      <c r="B143" s="375"/>
      <c r="C143" s="346"/>
      <c r="D143" s="381"/>
      <c r="E143" s="383"/>
      <c r="F143" s="358"/>
      <c r="G143" s="155">
        <v>7</v>
      </c>
      <c r="H143" s="128" t="s">
        <v>431</v>
      </c>
      <c r="I143" s="383"/>
      <c r="J143" s="355"/>
      <c r="K143" s="332"/>
      <c r="L143" s="324"/>
      <c r="M143" s="327"/>
      <c r="N143" s="13"/>
      <c r="O143" s="13"/>
      <c r="P143" s="13"/>
    </row>
    <row r="144" spans="2:16" ht="57.75" hidden="1" customHeight="1" x14ac:dyDescent="0.3">
      <c r="B144" s="376"/>
      <c r="C144" s="347"/>
      <c r="D144" s="382"/>
      <c r="E144" s="384"/>
      <c r="F144" s="359"/>
      <c r="G144" s="198">
        <v>8</v>
      </c>
      <c r="H144" s="156" t="s">
        <v>432</v>
      </c>
      <c r="I144" s="384"/>
      <c r="J144" s="356"/>
      <c r="K144" s="332"/>
      <c r="L144" s="325"/>
      <c r="M144" s="328"/>
      <c r="N144" s="13"/>
      <c r="O144" s="13"/>
      <c r="P144" s="13"/>
    </row>
    <row r="145" spans="2:16" ht="21" customHeight="1" x14ac:dyDescent="0.3">
      <c r="B145" s="374" t="str">
        <f>+LEFT(C145,3)</f>
        <v>4.3</v>
      </c>
      <c r="C145" s="345" t="s">
        <v>140</v>
      </c>
      <c r="D145" s="380" t="s">
        <v>403</v>
      </c>
      <c r="E145" s="363" t="s">
        <v>601</v>
      </c>
      <c r="F145" s="354">
        <v>3</v>
      </c>
      <c r="G145" s="154">
        <v>1</v>
      </c>
      <c r="H145" s="363" t="s">
        <v>602</v>
      </c>
      <c r="I145" s="363" t="s">
        <v>552</v>
      </c>
      <c r="J145" s="354">
        <v>3</v>
      </c>
      <c r="K145" s="332" t="s">
        <v>399</v>
      </c>
      <c r="L145" s="323" t="s">
        <v>522</v>
      </c>
      <c r="M145" s="326" t="s">
        <v>781</v>
      </c>
      <c r="N145" s="13"/>
      <c r="O145" s="13"/>
      <c r="P145" s="13"/>
    </row>
    <row r="146" spans="2:16" ht="21" customHeight="1" x14ac:dyDescent="0.3">
      <c r="B146" s="375"/>
      <c r="C146" s="346"/>
      <c r="D146" s="381"/>
      <c r="E146" s="383"/>
      <c r="F146" s="355"/>
      <c r="G146" s="155">
        <v>2</v>
      </c>
      <c r="H146" s="383"/>
      <c r="I146" s="383" t="s">
        <v>393</v>
      </c>
      <c r="J146" s="355"/>
      <c r="K146" s="332"/>
      <c r="L146" s="324"/>
      <c r="M146" s="327"/>
      <c r="N146" s="13"/>
      <c r="O146" s="13"/>
      <c r="P146" s="13"/>
    </row>
    <row r="147" spans="2:16" ht="21" customHeight="1" x14ac:dyDescent="0.3">
      <c r="B147" s="375"/>
      <c r="C147" s="346"/>
      <c r="D147" s="381"/>
      <c r="E147" s="383"/>
      <c r="F147" s="355"/>
      <c r="G147" s="155">
        <v>3</v>
      </c>
      <c r="H147" s="383"/>
      <c r="I147" s="383"/>
      <c r="J147" s="355"/>
      <c r="K147" s="332"/>
      <c r="L147" s="324"/>
      <c r="M147" s="327"/>
      <c r="N147" s="13"/>
      <c r="O147" s="13"/>
      <c r="P147" s="13"/>
    </row>
    <row r="148" spans="2:16" ht="21" customHeight="1" x14ac:dyDescent="0.3">
      <c r="B148" s="375"/>
      <c r="C148" s="346"/>
      <c r="D148" s="381"/>
      <c r="E148" s="383"/>
      <c r="F148" s="355"/>
      <c r="G148" s="155">
        <v>4</v>
      </c>
      <c r="H148" s="383"/>
      <c r="I148" s="383"/>
      <c r="J148" s="355"/>
      <c r="K148" s="332"/>
      <c r="L148" s="324"/>
      <c r="M148" s="327"/>
      <c r="N148" s="13"/>
      <c r="O148" s="13"/>
      <c r="P148" s="13"/>
    </row>
    <row r="149" spans="2:16" ht="21" customHeight="1" x14ac:dyDescent="0.3">
      <c r="B149" s="375"/>
      <c r="C149" s="346"/>
      <c r="D149" s="381"/>
      <c r="E149" s="383"/>
      <c r="F149" s="355"/>
      <c r="G149" s="155">
        <v>5</v>
      </c>
      <c r="H149" s="383"/>
      <c r="I149" s="383"/>
      <c r="J149" s="355"/>
      <c r="K149" s="332"/>
      <c r="L149" s="324"/>
      <c r="M149" s="327"/>
      <c r="N149" s="13"/>
      <c r="O149" s="13"/>
      <c r="P149" s="13"/>
    </row>
    <row r="150" spans="2:16" ht="144.75" customHeight="1" thickBot="1" x14ac:dyDescent="0.35">
      <c r="B150" s="375"/>
      <c r="C150" s="346"/>
      <c r="D150" s="381"/>
      <c r="E150" s="383"/>
      <c r="F150" s="355"/>
      <c r="G150" s="155">
        <v>6</v>
      </c>
      <c r="H150" s="383"/>
      <c r="I150" s="383"/>
      <c r="J150" s="355"/>
      <c r="K150" s="332"/>
      <c r="L150" s="324"/>
      <c r="M150" s="327"/>
      <c r="N150" s="13"/>
      <c r="O150" s="13"/>
      <c r="P150" s="13"/>
    </row>
    <row r="151" spans="2:16" ht="149.25" hidden="1" customHeight="1" thickBot="1" x14ac:dyDescent="0.35">
      <c r="B151" s="375"/>
      <c r="C151" s="346"/>
      <c r="D151" s="381"/>
      <c r="E151" s="383"/>
      <c r="F151" s="355"/>
      <c r="G151" s="155">
        <v>7</v>
      </c>
      <c r="H151" s="383"/>
      <c r="I151" s="383"/>
      <c r="J151" s="355"/>
      <c r="K151" s="332"/>
      <c r="L151" s="325"/>
      <c r="M151" s="328"/>
      <c r="N151" s="13"/>
      <c r="O151" s="13"/>
      <c r="P151" s="13"/>
    </row>
    <row r="152" spans="2:16" ht="1.5" hidden="1" customHeight="1" x14ac:dyDescent="0.3">
      <c r="B152" s="376"/>
      <c r="C152" s="347"/>
      <c r="D152" s="382"/>
      <c r="E152" s="384"/>
      <c r="F152" s="356"/>
      <c r="G152" s="198">
        <v>8</v>
      </c>
      <c r="H152" s="384"/>
      <c r="I152" s="384"/>
      <c r="J152" s="356"/>
      <c r="K152" s="332"/>
      <c r="L152" s="136"/>
      <c r="M152" s="136"/>
      <c r="N152" s="13"/>
      <c r="O152" s="13"/>
      <c r="P152" s="13"/>
    </row>
    <row r="153" spans="2:16" ht="23.25" customHeight="1" x14ac:dyDescent="0.3">
      <c r="B153" s="374" t="str">
        <f>+LEFT(C153,3)</f>
        <v>4.4</v>
      </c>
      <c r="C153" s="345" t="s">
        <v>401</v>
      </c>
      <c r="D153" s="380" t="s">
        <v>404</v>
      </c>
      <c r="E153" s="363" t="s">
        <v>603</v>
      </c>
      <c r="F153" s="354">
        <v>3</v>
      </c>
      <c r="G153" s="154">
        <v>1</v>
      </c>
      <c r="H153" s="363" t="s">
        <v>433</v>
      </c>
      <c r="I153" s="363" t="s">
        <v>553</v>
      </c>
      <c r="J153" s="354">
        <v>3</v>
      </c>
      <c r="K153" s="332" t="s">
        <v>399</v>
      </c>
      <c r="L153" s="136"/>
      <c r="M153" s="136"/>
      <c r="N153" s="13"/>
      <c r="O153" s="13"/>
      <c r="P153" s="13"/>
    </row>
    <row r="154" spans="2:16" ht="21" customHeight="1" x14ac:dyDescent="0.3">
      <c r="B154" s="375"/>
      <c r="C154" s="346"/>
      <c r="D154" s="381"/>
      <c r="E154" s="383"/>
      <c r="F154" s="355"/>
      <c r="G154" s="155">
        <v>2</v>
      </c>
      <c r="H154" s="383"/>
      <c r="I154" s="383"/>
      <c r="J154" s="355"/>
      <c r="K154" s="332"/>
      <c r="L154" s="323" t="s">
        <v>523</v>
      </c>
      <c r="M154" s="326" t="s">
        <v>718</v>
      </c>
      <c r="N154" s="13"/>
      <c r="O154" s="13"/>
      <c r="P154" s="13"/>
    </row>
    <row r="155" spans="2:16" ht="21" customHeight="1" x14ac:dyDescent="0.3">
      <c r="B155" s="375"/>
      <c r="C155" s="346"/>
      <c r="D155" s="381"/>
      <c r="E155" s="383"/>
      <c r="F155" s="355"/>
      <c r="G155" s="155">
        <v>3</v>
      </c>
      <c r="H155" s="383"/>
      <c r="I155" s="383"/>
      <c r="J155" s="355"/>
      <c r="K155" s="332"/>
      <c r="L155" s="324"/>
      <c r="M155" s="324"/>
      <c r="N155" s="13"/>
      <c r="O155" s="13"/>
      <c r="P155" s="13"/>
    </row>
    <row r="156" spans="2:16" ht="21" customHeight="1" x14ac:dyDescent="0.3">
      <c r="B156" s="375"/>
      <c r="C156" s="346"/>
      <c r="D156" s="381"/>
      <c r="E156" s="383"/>
      <c r="F156" s="355"/>
      <c r="G156" s="155">
        <v>4</v>
      </c>
      <c r="H156" s="383"/>
      <c r="I156" s="383"/>
      <c r="J156" s="355"/>
      <c r="K156" s="332"/>
      <c r="L156" s="324"/>
      <c r="M156" s="324"/>
      <c r="N156" s="13"/>
      <c r="O156" s="13"/>
      <c r="P156" s="13"/>
    </row>
    <row r="157" spans="2:16" ht="21" customHeight="1" x14ac:dyDescent="0.3">
      <c r="B157" s="375"/>
      <c r="C157" s="346"/>
      <c r="D157" s="381"/>
      <c r="E157" s="383"/>
      <c r="F157" s="355"/>
      <c r="G157" s="155">
        <v>5</v>
      </c>
      <c r="H157" s="383"/>
      <c r="I157" s="383"/>
      <c r="J157" s="355"/>
      <c r="K157" s="332"/>
      <c r="L157" s="324"/>
      <c r="M157" s="324"/>
      <c r="N157" s="13"/>
      <c r="O157" s="13"/>
      <c r="P157" s="13"/>
    </row>
    <row r="158" spans="2:16" ht="2.25" customHeight="1" thickBot="1" x14ac:dyDescent="0.35">
      <c r="B158" s="375"/>
      <c r="C158" s="346"/>
      <c r="D158" s="381"/>
      <c r="E158" s="383"/>
      <c r="F158" s="355"/>
      <c r="G158" s="155">
        <v>6</v>
      </c>
      <c r="H158" s="383"/>
      <c r="I158" s="383"/>
      <c r="J158" s="355"/>
      <c r="K158" s="332"/>
      <c r="L158" s="325"/>
      <c r="M158" s="325"/>
      <c r="N158" s="13"/>
      <c r="O158" s="13"/>
      <c r="P158" s="13"/>
    </row>
    <row r="159" spans="2:16" ht="21" hidden="1" customHeight="1" thickBot="1" x14ac:dyDescent="0.35">
      <c r="B159" s="375"/>
      <c r="C159" s="346"/>
      <c r="D159" s="381"/>
      <c r="E159" s="383"/>
      <c r="F159" s="355"/>
      <c r="G159" s="155">
        <v>7</v>
      </c>
      <c r="H159" s="383"/>
      <c r="I159" s="383"/>
      <c r="J159" s="355"/>
      <c r="K159" s="332"/>
      <c r="L159" s="136"/>
      <c r="M159" s="136"/>
      <c r="N159" s="13"/>
      <c r="O159" s="13"/>
      <c r="P159" s="13"/>
    </row>
    <row r="160" spans="2:16" ht="113.25" hidden="1" customHeight="1" thickBot="1" x14ac:dyDescent="0.35">
      <c r="B160" s="376"/>
      <c r="C160" s="347"/>
      <c r="D160" s="382"/>
      <c r="E160" s="384"/>
      <c r="F160" s="356"/>
      <c r="G160" s="198">
        <v>8</v>
      </c>
      <c r="H160" s="384" t="s">
        <v>392</v>
      </c>
      <c r="I160" s="384"/>
      <c r="J160" s="356"/>
      <c r="K160" s="332"/>
      <c r="L160" s="136"/>
      <c r="M160" s="136"/>
      <c r="N160" s="13"/>
      <c r="O160" s="13"/>
      <c r="P160" s="13"/>
    </row>
    <row r="161" spans="2:16" ht="148.5" customHeight="1" thickBot="1" x14ac:dyDescent="0.35">
      <c r="B161" s="374" t="str">
        <f>+LEFT(C161,3)</f>
        <v>4.5</v>
      </c>
      <c r="C161" s="345" t="s">
        <v>141</v>
      </c>
      <c r="D161" s="380" t="s">
        <v>138</v>
      </c>
      <c r="E161" s="363" t="s">
        <v>488</v>
      </c>
      <c r="F161" s="354">
        <v>3</v>
      </c>
      <c r="G161" s="154">
        <v>1</v>
      </c>
      <c r="H161" s="351" t="s">
        <v>604</v>
      </c>
      <c r="I161" s="363" t="s">
        <v>554</v>
      </c>
      <c r="J161" s="354">
        <v>3</v>
      </c>
      <c r="K161" s="332" t="s">
        <v>399</v>
      </c>
      <c r="L161" s="220" t="s">
        <v>524</v>
      </c>
      <c r="M161" s="258" t="s">
        <v>719</v>
      </c>
      <c r="N161" s="13"/>
      <c r="O161" s="13"/>
      <c r="P161" s="13"/>
    </row>
    <row r="162" spans="2:16" ht="15.75" hidden="1" customHeight="1" thickBot="1" x14ac:dyDescent="0.35">
      <c r="B162" s="375"/>
      <c r="C162" s="346"/>
      <c r="D162" s="381"/>
      <c r="E162" s="383"/>
      <c r="F162" s="355"/>
      <c r="G162" s="155">
        <v>2</v>
      </c>
      <c r="H162" s="352"/>
      <c r="I162" s="383"/>
      <c r="J162" s="355"/>
      <c r="K162" s="332"/>
      <c r="L162" s="136"/>
      <c r="M162" s="136"/>
      <c r="N162" s="13"/>
      <c r="O162" s="13"/>
      <c r="P162" s="13"/>
    </row>
    <row r="163" spans="2:16" ht="21" hidden="1" customHeight="1" x14ac:dyDescent="0.3">
      <c r="B163" s="375"/>
      <c r="C163" s="346"/>
      <c r="D163" s="381"/>
      <c r="E163" s="383"/>
      <c r="F163" s="355"/>
      <c r="G163" s="155">
        <v>3</v>
      </c>
      <c r="H163" s="352"/>
      <c r="I163" s="383"/>
      <c r="J163" s="355"/>
      <c r="K163" s="332"/>
      <c r="L163" s="136"/>
      <c r="M163" s="136"/>
      <c r="N163" s="13"/>
      <c r="O163" s="13"/>
      <c r="P163" s="13"/>
    </row>
    <row r="164" spans="2:16" ht="21" hidden="1" customHeight="1" x14ac:dyDescent="0.3">
      <c r="B164" s="375"/>
      <c r="C164" s="346"/>
      <c r="D164" s="381"/>
      <c r="E164" s="383"/>
      <c r="F164" s="355"/>
      <c r="G164" s="155">
        <v>4</v>
      </c>
      <c r="H164" s="352"/>
      <c r="I164" s="383"/>
      <c r="J164" s="355"/>
      <c r="K164" s="332"/>
      <c r="L164" s="136"/>
      <c r="M164" s="136"/>
      <c r="N164" s="13"/>
      <c r="O164" s="13"/>
      <c r="P164" s="13"/>
    </row>
    <row r="165" spans="2:16" ht="7.5" hidden="1" customHeight="1" x14ac:dyDescent="0.3">
      <c r="B165" s="375"/>
      <c r="C165" s="346"/>
      <c r="D165" s="381"/>
      <c r="E165" s="383"/>
      <c r="F165" s="355"/>
      <c r="G165" s="155">
        <v>5</v>
      </c>
      <c r="H165" s="352"/>
      <c r="I165" s="383"/>
      <c r="J165" s="355"/>
      <c r="K165" s="332"/>
      <c r="L165" s="136"/>
      <c r="M165" s="136"/>
      <c r="N165" s="13"/>
      <c r="O165" s="13"/>
      <c r="P165" s="13"/>
    </row>
    <row r="166" spans="2:16" ht="53.25" hidden="1" customHeight="1" x14ac:dyDescent="0.3">
      <c r="B166" s="375"/>
      <c r="C166" s="346"/>
      <c r="D166" s="381"/>
      <c r="E166" s="383"/>
      <c r="F166" s="355"/>
      <c r="G166" s="155">
        <v>6</v>
      </c>
      <c r="H166" s="369"/>
      <c r="I166" s="383"/>
      <c r="J166" s="355"/>
      <c r="K166" s="332"/>
      <c r="L166" s="136"/>
      <c r="M166" s="136"/>
      <c r="N166" s="13"/>
      <c r="O166" s="13"/>
      <c r="P166" s="13"/>
    </row>
    <row r="167" spans="2:16" ht="3" hidden="1" customHeight="1" x14ac:dyDescent="0.3">
      <c r="B167" s="375"/>
      <c r="C167" s="346"/>
      <c r="D167" s="381"/>
      <c r="E167" s="383"/>
      <c r="F167" s="355"/>
      <c r="G167" s="155">
        <v>7</v>
      </c>
      <c r="H167" s="141"/>
      <c r="I167" s="383"/>
      <c r="J167" s="355"/>
      <c r="K167" s="332"/>
      <c r="L167" s="136"/>
      <c r="M167" s="136"/>
      <c r="N167" s="13"/>
      <c r="O167" s="13"/>
      <c r="P167" s="13"/>
    </row>
    <row r="168" spans="2:16" ht="16.5" hidden="1" customHeight="1" x14ac:dyDescent="0.3">
      <c r="B168" s="376"/>
      <c r="C168" s="347"/>
      <c r="D168" s="382"/>
      <c r="E168" s="384"/>
      <c r="F168" s="356"/>
      <c r="G168" s="198">
        <v>8</v>
      </c>
      <c r="H168" s="142"/>
      <c r="I168" s="384"/>
      <c r="J168" s="356"/>
      <c r="K168" s="332"/>
      <c r="L168" s="136"/>
      <c r="M168" s="136"/>
      <c r="N168" s="13"/>
      <c r="O168" s="13"/>
      <c r="P168" s="13"/>
    </row>
    <row r="169" spans="2:16" ht="145.5" customHeight="1" thickBot="1" x14ac:dyDescent="0.35">
      <c r="B169" s="374" t="str">
        <f>+LEFT(C169,3)</f>
        <v>4.6</v>
      </c>
      <c r="C169" s="345" t="s">
        <v>142</v>
      </c>
      <c r="D169" s="380" t="s">
        <v>138</v>
      </c>
      <c r="E169" s="363" t="s">
        <v>525</v>
      </c>
      <c r="F169" s="354">
        <v>3</v>
      </c>
      <c r="G169" s="154">
        <v>1</v>
      </c>
      <c r="H169" s="145" t="s">
        <v>556</v>
      </c>
      <c r="I169" s="404" t="s">
        <v>555</v>
      </c>
      <c r="J169" s="354">
        <v>3</v>
      </c>
      <c r="K169" s="407" t="s">
        <v>399</v>
      </c>
      <c r="L169" s="323" t="s">
        <v>525</v>
      </c>
      <c r="M169" s="326" t="s">
        <v>720</v>
      </c>
      <c r="N169" s="13"/>
      <c r="O169" s="13"/>
      <c r="P169" s="13"/>
    </row>
    <row r="170" spans="2:16" ht="3.75" hidden="1" customHeight="1" thickBot="1" x14ac:dyDescent="0.35">
      <c r="B170" s="375"/>
      <c r="C170" s="346"/>
      <c r="D170" s="381"/>
      <c r="E170" s="383"/>
      <c r="F170" s="355"/>
      <c r="G170" s="155">
        <v>2</v>
      </c>
      <c r="H170" s="126" t="s">
        <v>557</v>
      </c>
      <c r="I170" s="405"/>
      <c r="J170" s="355"/>
      <c r="K170" s="408"/>
      <c r="L170" s="325"/>
      <c r="M170" s="328"/>
      <c r="N170" s="13"/>
      <c r="O170" s="13"/>
      <c r="P170" s="13"/>
    </row>
    <row r="171" spans="2:16" ht="0.75" hidden="1" customHeight="1" thickBot="1" x14ac:dyDescent="0.35">
      <c r="B171" s="375"/>
      <c r="C171" s="346"/>
      <c r="D171" s="381"/>
      <c r="E171" s="383"/>
      <c r="F171" s="355"/>
      <c r="G171" s="155">
        <v>3</v>
      </c>
      <c r="H171" s="128" t="s">
        <v>397</v>
      </c>
      <c r="I171" s="405"/>
      <c r="J171" s="355"/>
      <c r="K171" s="408"/>
      <c r="L171" s="136"/>
      <c r="M171" s="136"/>
      <c r="N171" s="13"/>
      <c r="O171" s="13"/>
      <c r="P171" s="13"/>
    </row>
    <row r="172" spans="2:16" ht="48" hidden="1" customHeight="1" x14ac:dyDescent="0.3">
      <c r="B172" s="375"/>
      <c r="C172" s="346"/>
      <c r="D172" s="381"/>
      <c r="E172" s="383"/>
      <c r="F172" s="355"/>
      <c r="G172" s="155">
        <v>4</v>
      </c>
      <c r="H172" s="128"/>
      <c r="I172" s="405"/>
      <c r="J172" s="355"/>
      <c r="K172" s="408"/>
      <c r="L172" s="136"/>
      <c r="M172" s="136"/>
      <c r="N172" s="13"/>
      <c r="O172" s="13"/>
      <c r="P172" s="13"/>
    </row>
    <row r="173" spans="2:16" ht="54" hidden="1" customHeight="1" x14ac:dyDescent="0.3">
      <c r="B173" s="375"/>
      <c r="C173" s="346"/>
      <c r="D173" s="381"/>
      <c r="E173" s="383"/>
      <c r="F173" s="355"/>
      <c r="G173" s="155">
        <v>5</v>
      </c>
      <c r="H173" s="128"/>
      <c r="I173" s="405"/>
      <c r="J173" s="355"/>
      <c r="K173" s="408"/>
      <c r="L173" s="136"/>
      <c r="M173" s="136"/>
      <c r="N173" s="13"/>
      <c r="O173" s="13"/>
      <c r="P173" s="13"/>
    </row>
    <row r="174" spans="2:16" ht="42" hidden="1" customHeight="1" x14ac:dyDescent="0.3">
      <c r="B174" s="375"/>
      <c r="C174" s="346"/>
      <c r="D174" s="381"/>
      <c r="E174" s="383"/>
      <c r="F174" s="355"/>
      <c r="G174" s="155">
        <v>6</v>
      </c>
      <c r="H174" s="128"/>
      <c r="I174" s="405"/>
      <c r="J174" s="355"/>
      <c r="K174" s="408"/>
      <c r="L174" s="136"/>
      <c r="M174" s="136"/>
      <c r="N174" s="13"/>
      <c r="O174" s="13"/>
      <c r="P174" s="13"/>
    </row>
    <row r="175" spans="2:16" ht="34.5" hidden="1" customHeight="1" x14ac:dyDescent="0.3">
      <c r="B175" s="375"/>
      <c r="C175" s="346"/>
      <c r="D175" s="381"/>
      <c r="E175" s="383"/>
      <c r="F175" s="355"/>
      <c r="G175" s="155">
        <v>7</v>
      </c>
      <c r="H175" s="128"/>
      <c r="I175" s="405"/>
      <c r="J175" s="355"/>
      <c r="K175" s="408"/>
      <c r="L175" s="136"/>
      <c r="M175" s="136"/>
      <c r="N175" s="13"/>
      <c r="O175" s="13"/>
      <c r="P175" s="13"/>
    </row>
    <row r="176" spans="2:16" ht="44.25" hidden="1" customHeight="1" x14ac:dyDescent="0.3">
      <c r="B176" s="376"/>
      <c r="C176" s="347"/>
      <c r="D176" s="382"/>
      <c r="E176" s="384"/>
      <c r="F176" s="356"/>
      <c r="G176" s="198">
        <v>8</v>
      </c>
      <c r="H176" s="142"/>
      <c r="I176" s="406"/>
      <c r="J176" s="356"/>
      <c r="K176" s="409"/>
      <c r="L176" s="136"/>
      <c r="M176" s="136"/>
      <c r="N176" s="13"/>
      <c r="O176" s="13"/>
      <c r="P176" s="13"/>
    </row>
    <row r="177" spans="2:16" ht="40.5" customHeight="1" x14ac:dyDescent="0.3">
      <c r="B177" s="374" t="str">
        <f>+LEFT(C177,3)</f>
        <v>4.7</v>
      </c>
      <c r="C177" s="377" t="s">
        <v>143</v>
      </c>
      <c r="D177" s="380" t="s">
        <v>138</v>
      </c>
      <c r="E177" s="363" t="s">
        <v>558</v>
      </c>
      <c r="F177" s="357">
        <v>3</v>
      </c>
      <c r="G177" s="154">
        <v>1</v>
      </c>
      <c r="H177" s="351" t="s">
        <v>559</v>
      </c>
      <c r="I177" s="351" t="s">
        <v>560</v>
      </c>
      <c r="J177" s="354">
        <v>3</v>
      </c>
      <c r="K177" s="373" t="s">
        <v>399</v>
      </c>
      <c r="L177" s="323" t="s">
        <v>526</v>
      </c>
      <c r="M177" s="326" t="s">
        <v>704</v>
      </c>
      <c r="N177" s="13"/>
      <c r="O177" s="13"/>
      <c r="P177" s="13"/>
    </row>
    <row r="178" spans="2:16" ht="47.25" customHeight="1" thickBot="1" x14ac:dyDescent="0.35">
      <c r="B178" s="375"/>
      <c r="C178" s="378"/>
      <c r="D178" s="381"/>
      <c r="E178" s="383"/>
      <c r="F178" s="358"/>
      <c r="G178" s="155">
        <v>2</v>
      </c>
      <c r="H178" s="352"/>
      <c r="I178" s="372"/>
      <c r="J178" s="355"/>
      <c r="K178" s="332"/>
      <c r="L178" s="324"/>
      <c r="M178" s="327"/>
      <c r="N178" s="13"/>
      <c r="O178" s="13"/>
      <c r="P178" s="13"/>
    </row>
    <row r="179" spans="2:16" ht="21" hidden="1" customHeight="1" thickBot="1" x14ac:dyDescent="0.35">
      <c r="B179" s="375"/>
      <c r="C179" s="378"/>
      <c r="D179" s="381"/>
      <c r="E179" s="383"/>
      <c r="F179" s="358"/>
      <c r="G179" s="155">
        <v>3</v>
      </c>
      <c r="H179" s="352"/>
      <c r="I179" s="372"/>
      <c r="J179" s="355"/>
      <c r="K179" s="332"/>
      <c r="L179" s="324"/>
      <c r="M179" s="327"/>
      <c r="N179" s="13"/>
      <c r="O179" s="13"/>
      <c r="P179" s="13"/>
    </row>
    <row r="180" spans="2:16" ht="9" hidden="1" customHeight="1" x14ac:dyDescent="0.3">
      <c r="B180" s="375"/>
      <c r="C180" s="378"/>
      <c r="D180" s="381"/>
      <c r="E180" s="383"/>
      <c r="F180" s="358"/>
      <c r="G180" s="155">
        <v>4</v>
      </c>
      <c r="H180" s="352"/>
      <c r="I180" s="372"/>
      <c r="J180" s="355"/>
      <c r="K180" s="332"/>
      <c r="L180" s="325"/>
      <c r="M180" s="328"/>
      <c r="N180" s="13"/>
      <c r="O180" s="13"/>
      <c r="P180" s="13"/>
    </row>
    <row r="181" spans="2:16" ht="12.75" hidden="1" customHeight="1" x14ac:dyDescent="0.3">
      <c r="B181" s="375"/>
      <c r="C181" s="378"/>
      <c r="D181" s="381"/>
      <c r="E181" s="383"/>
      <c r="F181" s="358"/>
      <c r="G181" s="155">
        <v>5</v>
      </c>
      <c r="H181" s="352"/>
      <c r="I181" s="372"/>
      <c r="J181" s="355"/>
      <c r="K181" s="332"/>
      <c r="L181" s="136"/>
      <c r="M181" s="136"/>
      <c r="N181" s="13"/>
      <c r="O181" s="13"/>
      <c r="P181" s="13"/>
    </row>
    <row r="182" spans="2:16" ht="158.25" hidden="1" customHeight="1" x14ac:dyDescent="0.3">
      <c r="B182" s="375"/>
      <c r="C182" s="378"/>
      <c r="D182" s="381"/>
      <c r="E182" s="383"/>
      <c r="F182" s="358"/>
      <c r="G182" s="155">
        <v>6</v>
      </c>
      <c r="H182" s="352"/>
      <c r="I182" s="372"/>
      <c r="J182" s="355"/>
      <c r="K182" s="332"/>
      <c r="L182" s="136"/>
      <c r="M182" s="136"/>
      <c r="N182" s="13"/>
      <c r="O182" s="13"/>
      <c r="P182" s="13"/>
    </row>
    <row r="183" spans="2:16" ht="37.5" hidden="1" customHeight="1" x14ac:dyDescent="0.3">
      <c r="B183" s="375"/>
      <c r="C183" s="378"/>
      <c r="D183" s="381"/>
      <c r="E183" s="383"/>
      <c r="F183" s="358"/>
      <c r="G183" s="155">
        <v>7</v>
      </c>
      <c r="H183" s="369"/>
      <c r="I183" s="372"/>
      <c r="J183" s="355"/>
      <c r="K183" s="332"/>
      <c r="L183" s="136"/>
      <c r="M183" s="136"/>
      <c r="N183" s="13"/>
      <c r="O183" s="13"/>
      <c r="P183" s="13"/>
    </row>
    <row r="184" spans="2:16" ht="63" hidden="1" customHeight="1" x14ac:dyDescent="0.3">
      <c r="B184" s="376"/>
      <c r="C184" s="379"/>
      <c r="D184" s="382"/>
      <c r="E184" s="384"/>
      <c r="F184" s="359"/>
      <c r="G184" s="198">
        <v>8</v>
      </c>
      <c r="H184" s="142"/>
      <c r="I184" s="134"/>
      <c r="J184" s="356"/>
      <c r="K184" s="332"/>
      <c r="L184" s="136"/>
      <c r="M184" s="136"/>
      <c r="N184" s="13"/>
      <c r="O184" s="13"/>
      <c r="P184" s="13"/>
    </row>
    <row r="185" spans="2:16" ht="34.5" customHeight="1" x14ac:dyDescent="0.3">
      <c r="B185" s="391"/>
      <c r="C185" s="393" t="s">
        <v>410</v>
      </c>
      <c r="D185" s="395" t="s">
        <v>8</v>
      </c>
      <c r="E185" s="398" t="s">
        <v>678</v>
      </c>
      <c r="F185" s="370" t="s">
        <v>394</v>
      </c>
      <c r="G185" s="401" t="s">
        <v>113</v>
      </c>
      <c r="H185" s="402"/>
      <c r="I185" s="403"/>
      <c r="J185" s="370" t="s">
        <v>395</v>
      </c>
      <c r="K185" s="337" t="s">
        <v>124</v>
      </c>
      <c r="L185" s="217"/>
      <c r="M185" s="217"/>
      <c r="N185" s="13"/>
      <c r="O185" s="13"/>
      <c r="P185" s="13"/>
    </row>
    <row r="186" spans="2:16" ht="31.5" customHeight="1" thickBot="1" x14ac:dyDescent="0.35">
      <c r="B186" s="392"/>
      <c r="C186" s="394"/>
      <c r="D186" s="396"/>
      <c r="E186" s="399"/>
      <c r="F186" s="370"/>
      <c r="G186" s="385" t="s">
        <v>13</v>
      </c>
      <c r="H186" s="387" t="s">
        <v>15</v>
      </c>
      <c r="I186" s="389" t="s">
        <v>125</v>
      </c>
      <c r="J186" s="370"/>
      <c r="K186" s="337"/>
      <c r="L186" s="217"/>
      <c r="M186" s="217"/>
      <c r="N186" s="13"/>
      <c r="O186" s="13"/>
      <c r="P186" s="13"/>
    </row>
    <row r="187" spans="2:16" ht="24" hidden="1" customHeight="1" thickBot="1" x14ac:dyDescent="0.35">
      <c r="B187" s="392"/>
      <c r="C187" s="394"/>
      <c r="D187" s="397"/>
      <c r="E187" s="400"/>
      <c r="F187" s="371"/>
      <c r="G187" s="386"/>
      <c r="H187" s="388"/>
      <c r="I187" s="390"/>
      <c r="J187" s="371"/>
      <c r="K187" s="338"/>
      <c r="L187" s="217"/>
      <c r="M187" s="217"/>
      <c r="N187" s="13"/>
      <c r="O187" s="13"/>
      <c r="P187" s="13"/>
    </row>
    <row r="188" spans="2:16" ht="63" customHeight="1" x14ac:dyDescent="0.3">
      <c r="B188" s="342" t="str">
        <f>+LEFT(C188,3)</f>
        <v>5.1</v>
      </c>
      <c r="C188" s="366" t="s">
        <v>561</v>
      </c>
      <c r="D188" s="348" t="s">
        <v>489</v>
      </c>
      <c r="E188" s="363" t="s">
        <v>605</v>
      </c>
      <c r="F188" s="357">
        <v>3</v>
      </c>
      <c r="G188" s="154">
        <v>1</v>
      </c>
      <c r="H188" s="351" t="s">
        <v>443</v>
      </c>
      <c r="I188" s="351" t="s">
        <v>562</v>
      </c>
      <c r="J188" s="354">
        <v>3</v>
      </c>
      <c r="K188" s="332" t="s">
        <v>399</v>
      </c>
      <c r="L188" s="323" t="s">
        <v>536</v>
      </c>
      <c r="M188" s="326" t="s">
        <v>721</v>
      </c>
      <c r="N188" s="13"/>
      <c r="O188" s="13"/>
      <c r="P188" s="13"/>
    </row>
    <row r="189" spans="2:16" ht="84" customHeight="1" thickBot="1" x14ac:dyDescent="0.35">
      <c r="B189" s="343"/>
      <c r="C189" s="367"/>
      <c r="D189" s="349"/>
      <c r="E189" s="364"/>
      <c r="F189" s="358"/>
      <c r="G189" s="155">
        <v>2</v>
      </c>
      <c r="H189" s="369"/>
      <c r="I189" s="352"/>
      <c r="J189" s="355"/>
      <c r="K189" s="332"/>
      <c r="L189" s="325"/>
      <c r="M189" s="328"/>
      <c r="N189" s="13"/>
      <c r="O189" s="13"/>
      <c r="P189" s="13"/>
    </row>
    <row r="190" spans="2:16" ht="16.5" hidden="1" customHeight="1" thickBot="1" x14ac:dyDescent="0.35">
      <c r="B190" s="343"/>
      <c r="C190" s="367"/>
      <c r="D190" s="349"/>
      <c r="E190" s="364"/>
      <c r="F190" s="358"/>
      <c r="G190" s="155">
        <v>3</v>
      </c>
      <c r="H190" s="141"/>
      <c r="I190" s="352"/>
      <c r="J190" s="355"/>
      <c r="K190" s="332"/>
      <c r="L190" s="136"/>
      <c r="M190" s="136"/>
      <c r="N190" s="13"/>
      <c r="O190" s="13"/>
      <c r="P190" s="13"/>
    </row>
    <row r="191" spans="2:16" ht="31.5" hidden="1" customHeight="1" x14ac:dyDescent="0.3">
      <c r="B191" s="343"/>
      <c r="C191" s="367"/>
      <c r="D191" s="349"/>
      <c r="E191" s="364"/>
      <c r="F191" s="358"/>
      <c r="G191" s="155">
        <v>4</v>
      </c>
      <c r="H191" s="141"/>
      <c r="I191" s="352"/>
      <c r="J191" s="355"/>
      <c r="K191" s="332"/>
      <c r="L191" s="136"/>
      <c r="M191" s="136"/>
      <c r="N191" s="13"/>
      <c r="O191" s="13"/>
      <c r="P191" s="13"/>
    </row>
    <row r="192" spans="2:16" ht="17.25" hidden="1" customHeight="1" x14ac:dyDescent="0.3">
      <c r="B192" s="343"/>
      <c r="C192" s="367"/>
      <c r="D192" s="349"/>
      <c r="E192" s="364"/>
      <c r="F192" s="358"/>
      <c r="G192" s="155">
        <v>5</v>
      </c>
      <c r="H192" s="141"/>
      <c r="I192" s="133"/>
      <c r="J192" s="355"/>
      <c r="K192" s="332"/>
      <c r="L192" s="136"/>
      <c r="M192" s="136"/>
      <c r="N192" s="13"/>
      <c r="O192" s="13"/>
      <c r="P192" s="13"/>
    </row>
    <row r="193" spans="2:16" ht="17.25" hidden="1" customHeight="1" x14ac:dyDescent="0.3">
      <c r="B193" s="343"/>
      <c r="C193" s="367"/>
      <c r="D193" s="349"/>
      <c r="E193" s="364"/>
      <c r="F193" s="358"/>
      <c r="G193" s="155">
        <v>6</v>
      </c>
      <c r="H193" s="141"/>
      <c r="I193" s="133"/>
      <c r="J193" s="355"/>
      <c r="K193" s="332"/>
      <c r="L193" s="136"/>
      <c r="M193" s="136"/>
      <c r="N193" s="13"/>
      <c r="O193" s="13"/>
      <c r="P193" s="13"/>
    </row>
    <row r="194" spans="2:16" ht="17.25" hidden="1" customHeight="1" x14ac:dyDescent="0.3">
      <c r="B194" s="343"/>
      <c r="C194" s="367"/>
      <c r="D194" s="349"/>
      <c r="E194" s="364"/>
      <c r="F194" s="358"/>
      <c r="G194" s="155">
        <v>7</v>
      </c>
      <c r="H194" s="141"/>
      <c r="I194" s="133"/>
      <c r="J194" s="355"/>
      <c r="K194" s="332"/>
      <c r="L194" s="136"/>
      <c r="M194" s="136"/>
      <c r="N194" s="13"/>
      <c r="O194" s="13"/>
      <c r="P194" s="13"/>
    </row>
    <row r="195" spans="2:16" ht="5.25" hidden="1" customHeight="1" x14ac:dyDescent="0.3">
      <c r="B195" s="344"/>
      <c r="C195" s="368"/>
      <c r="D195" s="350"/>
      <c r="E195" s="365"/>
      <c r="F195" s="359"/>
      <c r="G195" s="198">
        <v>8</v>
      </c>
      <c r="H195" s="142"/>
      <c r="I195" s="134"/>
      <c r="J195" s="356"/>
      <c r="K195" s="332"/>
      <c r="L195" s="136"/>
      <c r="M195" s="136"/>
      <c r="N195" s="13"/>
      <c r="O195" s="13"/>
      <c r="P195" s="13"/>
    </row>
    <row r="196" spans="2:16" ht="60.75" customHeight="1" x14ac:dyDescent="0.3">
      <c r="B196" s="342" t="str">
        <f>+LEFT(C196,3)</f>
        <v>5.2</v>
      </c>
      <c r="C196" s="345" t="s">
        <v>144</v>
      </c>
      <c r="D196" s="348" t="s">
        <v>145</v>
      </c>
      <c r="E196" s="351" t="s">
        <v>490</v>
      </c>
      <c r="F196" s="354">
        <v>3</v>
      </c>
      <c r="G196" s="154">
        <v>1</v>
      </c>
      <c r="H196" s="145" t="s">
        <v>434</v>
      </c>
      <c r="I196" s="351" t="s">
        <v>564</v>
      </c>
      <c r="J196" s="354">
        <v>3</v>
      </c>
      <c r="K196" s="332" t="s">
        <v>399</v>
      </c>
      <c r="L196" s="323" t="s">
        <v>563</v>
      </c>
      <c r="M196" s="326" t="s">
        <v>722</v>
      </c>
      <c r="N196" s="13"/>
      <c r="O196" s="13"/>
      <c r="P196" s="13"/>
    </row>
    <row r="197" spans="2:16" ht="20.25" customHeight="1" x14ac:dyDescent="0.3">
      <c r="B197" s="343"/>
      <c r="C197" s="346"/>
      <c r="D197" s="349"/>
      <c r="E197" s="352"/>
      <c r="F197" s="355"/>
      <c r="G197" s="155">
        <v>2</v>
      </c>
      <c r="H197" s="128" t="s">
        <v>435</v>
      </c>
      <c r="I197" s="352"/>
      <c r="J197" s="355"/>
      <c r="K197" s="332"/>
      <c r="L197" s="325"/>
      <c r="M197" s="328"/>
      <c r="N197" s="13"/>
      <c r="O197" s="13"/>
      <c r="P197" s="13"/>
    </row>
    <row r="198" spans="2:16" ht="8.25" hidden="1" customHeight="1" x14ac:dyDescent="0.3">
      <c r="B198" s="343"/>
      <c r="C198" s="346"/>
      <c r="D198" s="349"/>
      <c r="E198" s="352"/>
      <c r="F198" s="355"/>
      <c r="G198" s="155">
        <v>3</v>
      </c>
      <c r="H198" s="128"/>
      <c r="I198" s="151"/>
      <c r="J198" s="355"/>
      <c r="K198" s="332"/>
      <c r="L198" s="136"/>
      <c r="M198" s="136"/>
      <c r="N198" s="13"/>
      <c r="O198" s="13"/>
      <c r="P198" s="13"/>
    </row>
    <row r="199" spans="2:16" ht="16.5" hidden="1" customHeight="1" x14ac:dyDescent="0.3">
      <c r="B199" s="343"/>
      <c r="C199" s="346"/>
      <c r="D199" s="349"/>
      <c r="E199" s="352"/>
      <c r="F199" s="355"/>
      <c r="G199" s="155">
        <v>4</v>
      </c>
      <c r="H199" s="141"/>
      <c r="I199" s="133"/>
      <c r="J199" s="355"/>
      <c r="K199" s="332"/>
      <c r="L199" s="136"/>
      <c r="M199" s="136"/>
      <c r="N199" s="13"/>
      <c r="O199" s="13"/>
      <c r="P199" s="13"/>
    </row>
    <row r="200" spans="2:16" ht="13.5" customHeight="1" x14ac:dyDescent="0.3">
      <c r="B200" s="343"/>
      <c r="C200" s="346"/>
      <c r="D200" s="349"/>
      <c r="E200" s="352"/>
      <c r="F200" s="355"/>
      <c r="G200" s="155">
        <v>5</v>
      </c>
      <c r="H200" s="141"/>
      <c r="I200" s="133"/>
      <c r="J200" s="355"/>
      <c r="K200" s="332"/>
      <c r="L200" s="136"/>
      <c r="M200" s="136"/>
      <c r="N200" s="13"/>
      <c r="O200" s="13"/>
      <c r="P200" s="13"/>
    </row>
    <row r="201" spans="2:16" ht="0.75" customHeight="1" thickBot="1" x14ac:dyDescent="0.35">
      <c r="B201" s="343"/>
      <c r="C201" s="346"/>
      <c r="D201" s="349"/>
      <c r="E201" s="352"/>
      <c r="F201" s="355"/>
      <c r="G201" s="155">
        <v>6</v>
      </c>
      <c r="H201" s="141"/>
      <c r="I201" s="133"/>
      <c r="J201" s="355"/>
      <c r="K201" s="332"/>
      <c r="L201" s="136"/>
      <c r="M201" s="136"/>
      <c r="N201" s="13"/>
      <c r="O201" s="13"/>
      <c r="P201" s="13"/>
    </row>
    <row r="202" spans="2:16" ht="17.25" hidden="1" customHeight="1" thickBot="1" x14ac:dyDescent="0.35">
      <c r="B202" s="343"/>
      <c r="C202" s="346"/>
      <c r="D202" s="349"/>
      <c r="E202" s="352"/>
      <c r="F202" s="355"/>
      <c r="G202" s="155">
        <v>7</v>
      </c>
      <c r="H202" s="141"/>
      <c r="I202" s="133"/>
      <c r="J202" s="355"/>
      <c r="K202" s="332"/>
      <c r="L202" s="136"/>
      <c r="M202" s="136"/>
      <c r="N202" s="13"/>
      <c r="O202" s="13"/>
      <c r="P202" s="13"/>
    </row>
    <row r="203" spans="2:16" ht="17.25" hidden="1" customHeight="1" x14ac:dyDescent="0.3">
      <c r="B203" s="344"/>
      <c r="C203" s="347"/>
      <c r="D203" s="350"/>
      <c r="E203" s="353"/>
      <c r="F203" s="356"/>
      <c r="G203" s="198">
        <v>8</v>
      </c>
      <c r="H203" s="142"/>
      <c r="I203" s="134"/>
      <c r="J203" s="356"/>
      <c r="K203" s="332"/>
      <c r="L203" s="136"/>
      <c r="M203" s="136"/>
      <c r="N203" s="13"/>
      <c r="O203" s="13"/>
      <c r="P203" s="13"/>
    </row>
    <row r="204" spans="2:16" ht="52.5" customHeight="1" x14ac:dyDescent="0.3">
      <c r="B204" s="342" t="str">
        <f>+LEFT(C204,3)</f>
        <v>5.3</v>
      </c>
      <c r="C204" s="360" t="s">
        <v>146</v>
      </c>
      <c r="D204" s="348" t="s">
        <v>147</v>
      </c>
      <c r="E204" s="351" t="s">
        <v>491</v>
      </c>
      <c r="F204" s="354">
        <v>3</v>
      </c>
      <c r="G204" s="154">
        <v>1</v>
      </c>
      <c r="H204" s="145" t="s">
        <v>436</v>
      </c>
      <c r="I204" s="351" t="s">
        <v>511</v>
      </c>
      <c r="J204" s="354">
        <v>3</v>
      </c>
      <c r="K204" s="332" t="s">
        <v>399</v>
      </c>
      <c r="L204" s="323" t="s">
        <v>537</v>
      </c>
      <c r="M204" s="326" t="s">
        <v>723</v>
      </c>
      <c r="N204" s="13"/>
      <c r="O204" s="13"/>
      <c r="P204" s="13"/>
    </row>
    <row r="205" spans="2:16" ht="13.5" hidden="1" customHeight="1" x14ac:dyDescent="0.3">
      <c r="B205" s="343"/>
      <c r="C205" s="361"/>
      <c r="D205" s="349"/>
      <c r="E205" s="352"/>
      <c r="F205" s="355"/>
      <c r="G205" s="155">
        <v>2</v>
      </c>
      <c r="H205" s="128" t="s">
        <v>437</v>
      </c>
      <c r="I205" s="352"/>
      <c r="J205" s="355"/>
      <c r="K205" s="332"/>
      <c r="L205" s="324"/>
      <c r="M205" s="327"/>
      <c r="N205" s="13"/>
      <c r="O205" s="13"/>
      <c r="P205" s="13"/>
    </row>
    <row r="206" spans="2:16" ht="61.5" hidden="1" customHeight="1" x14ac:dyDescent="0.3">
      <c r="B206" s="343"/>
      <c r="C206" s="361"/>
      <c r="D206" s="349"/>
      <c r="E206" s="352"/>
      <c r="F206" s="355"/>
      <c r="G206" s="155">
        <v>3</v>
      </c>
      <c r="H206" s="128" t="s">
        <v>438</v>
      </c>
      <c r="I206" s="352"/>
      <c r="J206" s="355"/>
      <c r="K206" s="332"/>
      <c r="L206" s="325"/>
      <c r="M206" s="328"/>
      <c r="N206" s="13"/>
      <c r="O206" s="13"/>
      <c r="P206" s="13"/>
    </row>
    <row r="207" spans="2:16" ht="0.75" customHeight="1" x14ac:dyDescent="0.3">
      <c r="B207" s="343"/>
      <c r="C207" s="361"/>
      <c r="D207" s="349"/>
      <c r="E207" s="352"/>
      <c r="F207" s="355"/>
      <c r="G207" s="155">
        <v>4</v>
      </c>
      <c r="H207" s="128"/>
      <c r="I207" s="218"/>
      <c r="J207" s="355"/>
      <c r="K207" s="332"/>
      <c r="L207" s="136"/>
      <c r="M207" s="136"/>
      <c r="N207" s="13"/>
      <c r="O207" s="13"/>
      <c r="P207" s="13"/>
    </row>
    <row r="208" spans="2:16" ht="16.5" hidden="1" customHeight="1" x14ac:dyDescent="0.3">
      <c r="B208" s="343"/>
      <c r="C208" s="361"/>
      <c r="D208" s="349"/>
      <c r="E208" s="352"/>
      <c r="F208" s="355"/>
      <c r="G208" s="155">
        <v>5</v>
      </c>
      <c r="H208" s="141"/>
      <c r="I208" s="133"/>
      <c r="J208" s="355"/>
      <c r="K208" s="332"/>
      <c r="L208" s="136"/>
      <c r="M208" s="136"/>
      <c r="N208" s="13"/>
      <c r="O208" s="13"/>
      <c r="P208" s="13"/>
    </row>
    <row r="209" spans="2:16" ht="2.25" customHeight="1" thickBot="1" x14ac:dyDescent="0.35">
      <c r="B209" s="343"/>
      <c r="C209" s="361"/>
      <c r="D209" s="349"/>
      <c r="E209" s="352"/>
      <c r="F209" s="355"/>
      <c r="G209" s="155">
        <v>6</v>
      </c>
      <c r="H209" s="141"/>
      <c r="I209" s="133"/>
      <c r="J209" s="355"/>
      <c r="K209" s="332"/>
      <c r="L209" s="136"/>
      <c r="M209" s="136"/>
      <c r="N209" s="13"/>
      <c r="O209" s="13"/>
      <c r="P209" s="13"/>
    </row>
    <row r="210" spans="2:16" ht="17.25" hidden="1" customHeight="1" thickBot="1" x14ac:dyDescent="0.35">
      <c r="B210" s="343"/>
      <c r="C210" s="361"/>
      <c r="D210" s="349"/>
      <c r="E210" s="352"/>
      <c r="F210" s="355"/>
      <c r="G210" s="155">
        <v>7</v>
      </c>
      <c r="H210" s="141"/>
      <c r="I210" s="133"/>
      <c r="J210" s="355"/>
      <c r="K210" s="332"/>
      <c r="L210" s="136"/>
      <c r="M210" s="136"/>
      <c r="N210" s="13"/>
      <c r="O210" s="13"/>
      <c r="P210" s="13"/>
    </row>
    <row r="211" spans="2:16" ht="17.25" hidden="1" customHeight="1" x14ac:dyDescent="0.3">
      <c r="B211" s="344"/>
      <c r="C211" s="362"/>
      <c r="D211" s="350"/>
      <c r="E211" s="353"/>
      <c r="F211" s="356"/>
      <c r="G211" s="198">
        <v>8</v>
      </c>
      <c r="H211" s="142"/>
      <c r="I211" s="134"/>
      <c r="J211" s="356"/>
      <c r="K211" s="332"/>
      <c r="L211" s="136"/>
      <c r="M211" s="136"/>
      <c r="N211" s="13"/>
      <c r="O211" s="13"/>
      <c r="P211" s="13"/>
    </row>
    <row r="212" spans="2:16" ht="35.25" customHeight="1" x14ac:dyDescent="0.3">
      <c r="B212" s="342" t="str">
        <f>+LEFT(C212,3)</f>
        <v>5.4</v>
      </c>
      <c r="C212" s="345" t="s">
        <v>405</v>
      </c>
      <c r="D212" s="348" t="s">
        <v>148</v>
      </c>
      <c r="E212" s="363" t="s">
        <v>565</v>
      </c>
      <c r="F212" s="357">
        <v>3</v>
      </c>
      <c r="G212" s="154">
        <v>1</v>
      </c>
      <c r="H212" s="145" t="s">
        <v>606</v>
      </c>
      <c r="I212" s="351" t="s">
        <v>566</v>
      </c>
      <c r="J212" s="354">
        <v>3</v>
      </c>
      <c r="K212" s="332" t="s">
        <v>399</v>
      </c>
      <c r="L212" s="323" t="s">
        <v>538</v>
      </c>
      <c r="M212" s="326" t="s">
        <v>724</v>
      </c>
      <c r="N212" s="13"/>
      <c r="O212" s="13"/>
      <c r="P212" s="13"/>
    </row>
    <row r="213" spans="2:16" ht="55.5" customHeight="1" thickBot="1" x14ac:dyDescent="0.35">
      <c r="B213" s="343"/>
      <c r="C213" s="346"/>
      <c r="D213" s="349"/>
      <c r="E213" s="364"/>
      <c r="F213" s="358"/>
      <c r="G213" s="155">
        <v>2</v>
      </c>
      <c r="H213" s="128" t="s">
        <v>607</v>
      </c>
      <c r="I213" s="353"/>
      <c r="J213" s="355"/>
      <c r="K213" s="332"/>
      <c r="L213" s="325"/>
      <c r="M213" s="325"/>
      <c r="N213" s="13"/>
      <c r="O213" s="13"/>
      <c r="P213" s="13"/>
    </row>
    <row r="214" spans="2:16" ht="0.75" hidden="1" customHeight="1" thickBot="1" x14ac:dyDescent="0.35">
      <c r="B214" s="343"/>
      <c r="C214" s="346"/>
      <c r="D214" s="349"/>
      <c r="E214" s="364"/>
      <c r="F214" s="358"/>
      <c r="G214" s="155">
        <v>3</v>
      </c>
      <c r="H214" s="144"/>
      <c r="I214" s="152"/>
      <c r="J214" s="355"/>
      <c r="K214" s="332"/>
      <c r="L214" s="136"/>
      <c r="M214" s="136"/>
      <c r="N214" s="13"/>
      <c r="O214" s="13"/>
      <c r="P214" s="13"/>
    </row>
    <row r="215" spans="2:16" ht="20.25" hidden="1" customHeight="1" x14ac:dyDescent="0.3">
      <c r="B215" s="343"/>
      <c r="C215" s="346"/>
      <c r="D215" s="349"/>
      <c r="E215" s="364"/>
      <c r="F215" s="358"/>
      <c r="G215" s="155">
        <v>4</v>
      </c>
      <c r="H215" s="141"/>
      <c r="I215" s="133"/>
      <c r="J215" s="355"/>
      <c r="K215" s="332"/>
      <c r="L215" s="136"/>
      <c r="M215" s="136"/>
      <c r="N215" s="13"/>
      <c r="O215" s="13"/>
      <c r="P215" s="13"/>
    </row>
    <row r="216" spans="2:16" ht="0.75" hidden="1" customHeight="1" x14ac:dyDescent="0.3">
      <c r="B216" s="343"/>
      <c r="C216" s="346"/>
      <c r="D216" s="349"/>
      <c r="E216" s="364"/>
      <c r="F216" s="358"/>
      <c r="G216" s="155">
        <v>5</v>
      </c>
      <c r="H216" s="141"/>
      <c r="I216" s="133"/>
      <c r="J216" s="355"/>
      <c r="K216" s="332"/>
      <c r="L216" s="136"/>
      <c r="M216" s="136"/>
      <c r="N216" s="13"/>
      <c r="O216" s="13"/>
      <c r="P216" s="13"/>
    </row>
    <row r="217" spans="2:16" ht="20.25" hidden="1" customHeight="1" x14ac:dyDescent="0.3">
      <c r="B217" s="343"/>
      <c r="C217" s="346"/>
      <c r="D217" s="349"/>
      <c r="E217" s="364"/>
      <c r="F217" s="358"/>
      <c r="G217" s="155">
        <v>6</v>
      </c>
      <c r="H217" s="141"/>
      <c r="I217" s="133"/>
      <c r="J217" s="355"/>
      <c r="K217" s="332"/>
      <c r="L217" s="136"/>
      <c r="M217" s="136"/>
      <c r="N217" s="13"/>
      <c r="O217" s="13"/>
      <c r="P217" s="13"/>
    </row>
    <row r="218" spans="2:16" ht="20.25" hidden="1" customHeight="1" x14ac:dyDescent="0.3">
      <c r="B218" s="343"/>
      <c r="C218" s="346"/>
      <c r="D218" s="349"/>
      <c r="E218" s="364"/>
      <c r="F218" s="358"/>
      <c r="G218" s="155">
        <v>7</v>
      </c>
      <c r="H218" s="141"/>
      <c r="I218" s="133"/>
      <c r="J218" s="355"/>
      <c r="K218" s="332"/>
      <c r="L218" s="136"/>
      <c r="M218" s="136"/>
      <c r="N218" s="13"/>
      <c r="O218" s="13"/>
      <c r="P218" s="13"/>
    </row>
    <row r="219" spans="2:16" ht="20.25" hidden="1" customHeight="1" x14ac:dyDescent="0.3">
      <c r="B219" s="344"/>
      <c r="C219" s="347"/>
      <c r="D219" s="350"/>
      <c r="E219" s="365"/>
      <c r="F219" s="359"/>
      <c r="G219" s="198">
        <v>8</v>
      </c>
      <c r="H219" s="142"/>
      <c r="I219" s="134"/>
      <c r="J219" s="356"/>
      <c r="K219" s="332"/>
      <c r="L219" s="136"/>
      <c r="M219" s="136"/>
      <c r="N219" s="13"/>
      <c r="O219" s="13"/>
      <c r="P219" s="13"/>
    </row>
    <row r="220" spans="2:16" s="87" customFormat="1" ht="51.75" customHeight="1" x14ac:dyDescent="0.3">
      <c r="B220" s="342" t="str">
        <f>+LEFT(C220,3)</f>
        <v>5.5</v>
      </c>
      <c r="C220" s="345" t="s">
        <v>149</v>
      </c>
      <c r="D220" s="348" t="s">
        <v>150</v>
      </c>
      <c r="E220" s="351" t="s">
        <v>567</v>
      </c>
      <c r="F220" s="354">
        <v>3</v>
      </c>
      <c r="G220" s="154">
        <v>1</v>
      </c>
      <c r="H220" s="145" t="s">
        <v>440</v>
      </c>
      <c r="I220" s="196" t="s">
        <v>568</v>
      </c>
      <c r="J220" s="354">
        <v>3</v>
      </c>
      <c r="K220" s="332" t="s">
        <v>399</v>
      </c>
      <c r="L220" s="220" t="s">
        <v>539</v>
      </c>
      <c r="M220" s="258" t="s">
        <v>725</v>
      </c>
    </row>
    <row r="221" spans="2:16" ht="42" hidden="1" customHeight="1" x14ac:dyDescent="0.3">
      <c r="B221" s="343"/>
      <c r="C221" s="346"/>
      <c r="D221" s="349"/>
      <c r="E221" s="352"/>
      <c r="F221" s="355"/>
      <c r="G221" s="155">
        <v>2</v>
      </c>
      <c r="H221" s="128"/>
      <c r="I221" s="153"/>
      <c r="J221" s="355"/>
      <c r="K221" s="332"/>
      <c r="L221" s="136"/>
      <c r="M221" s="136"/>
      <c r="N221" s="13"/>
      <c r="O221" s="13"/>
      <c r="P221" s="13"/>
    </row>
    <row r="222" spans="2:16" ht="20.25" hidden="1" customHeight="1" x14ac:dyDescent="0.3">
      <c r="B222" s="343"/>
      <c r="C222" s="346"/>
      <c r="D222" s="349"/>
      <c r="E222" s="352"/>
      <c r="F222" s="355"/>
      <c r="G222" s="155">
        <v>3</v>
      </c>
      <c r="H222" s="141"/>
      <c r="I222" s="133"/>
      <c r="J222" s="355"/>
      <c r="K222" s="332"/>
      <c r="L222" s="136"/>
      <c r="M222" s="136"/>
      <c r="N222" s="13"/>
      <c r="O222" s="13"/>
      <c r="P222" s="13"/>
    </row>
    <row r="223" spans="2:16" ht="2.25" hidden="1" customHeight="1" x14ac:dyDescent="0.3">
      <c r="B223" s="343"/>
      <c r="C223" s="346"/>
      <c r="D223" s="349"/>
      <c r="E223" s="352"/>
      <c r="F223" s="355"/>
      <c r="G223" s="155">
        <v>4</v>
      </c>
      <c r="H223" s="141"/>
      <c r="I223" s="133"/>
      <c r="J223" s="355"/>
      <c r="K223" s="332"/>
      <c r="L223" s="136"/>
      <c r="M223" s="136"/>
      <c r="N223" s="13"/>
      <c r="O223" s="13"/>
      <c r="P223" s="13"/>
    </row>
    <row r="224" spans="2:16" ht="20.25" hidden="1" customHeight="1" x14ac:dyDescent="0.3">
      <c r="B224" s="343"/>
      <c r="C224" s="346"/>
      <c r="D224" s="349"/>
      <c r="E224" s="352"/>
      <c r="F224" s="355"/>
      <c r="G224" s="155">
        <v>5</v>
      </c>
      <c r="H224" s="141"/>
      <c r="I224" s="133"/>
      <c r="J224" s="355"/>
      <c r="K224" s="332"/>
      <c r="L224" s="136"/>
      <c r="M224" s="136"/>
      <c r="N224" s="13"/>
      <c r="O224" s="13"/>
      <c r="P224" s="13"/>
    </row>
    <row r="225" spans="2:110" ht="11.25" hidden="1" customHeight="1" x14ac:dyDescent="0.3">
      <c r="B225" s="343"/>
      <c r="C225" s="346"/>
      <c r="D225" s="349"/>
      <c r="E225" s="352"/>
      <c r="F225" s="355"/>
      <c r="G225" s="155">
        <v>6</v>
      </c>
      <c r="H225" s="141"/>
      <c r="I225" s="133"/>
      <c r="J225" s="355"/>
      <c r="K225" s="332"/>
      <c r="L225" s="136"/>
      <c r="M225" s="136"/>
      <c r="N225" s="13"/>
      <c r="O225" s="13"/>
      <c r="P225" s="13"/>
    </row>
    <row r="226" spans="2:110" ht="20.25" hidden="1" customHeight="1" x14ac:dyDescent="0.3">
      <c r="B226" s="343"/>
      <c r="C226" s="346"/>
      <c r="D226" s="349"/>
      <c r="E226" s="352"/>
      <c r="F226" s="355"/>
      <c r="G226" s="155">
        <v>7</v>
      </c>
      <c r="H226" s="141"/>
      <c r="I226" s="133"/>
      <c r="J226" s="355"/>
      <c r="K226" s="332"/>
      <c r="L226" s="136"/>
      <c r="M226" s="136"/>
      <c r="N226" s="13"/>
      <c r="O226" s="13"/>
      <c r="P226" s="13"/>
    </row>
    <row r="227" spans="2:110" ht="20.25" hidden="1" customHeight="1" x14ac:dyDescent="0.3">
      <c r="B227" s="344"/>
      <c r="C227" s="347"/>
      <c r="D227" s="350"/>
      <c r="E227" s="353"/>
      <c r="F227" s="356"/>
      <c r="G227" s="219">
        <v>8</v>
      </c>
      <c r="H227" s="176"/>
      <c r="I227" s="133"/>
      <c r="J227" s="356"/>
      <c r="K227" s="332"/>
      <c r="L227" s="166"/>
      <c r="M227" s="166"/>
      <c r="N227" s="13"/>
      <c r="O227" s="13"/>
      <c r="P227" s="13"/>
    </row>
    <row r="228" spans="2:110" s="172" customFormat="1" ht="79.5" customHeight="1" x14ac:dyDescent="0.3">
      <c r="B228" s="189" t="str">
        <f>+LEFT(C228,3)</f>
        <v>5.6</v>
      </c>
      <c r="C228" s="190" t="s">
        <v>151</v>
      </c>
      <c r="D228" s="208" t="s">
        <v>150</v>
      </c>
      <c r="E228" s="200" t="s">
        <v>441</v>
      </c>
      <c r="F228" s="191">
        <v>3</v>
      </c>
      <c r="G228" s="173">
        <v>1</v>
      </c>
      <c r="H228" s="178" t="s">
        <v>442</v>
      </c>
      <c r="I228" s="200" t="s">
        <v>569</v>
      </c>
      <c r="J228" s="173">
        <v>3</v>
      </c>
      <c r="K228" s="183" t="s">
        <v>400</v>
      </c>
      <c r="L228" s="220" t="s">
        <v>540</v>
      </c>
      <c r="M228" s="258" t="s">
        <v>726</v>
      </c>
      <c r="N228" s="317"/>
      <c r="O228" s="318"/>
      <c r="P228" s="318"/>
      <c r="Q228" s="318"/>
      <c r="R228" s="318"/>
      <c r="S228" s="318"/>
      <c r="T228" s="318"/>
      <c r="U228" s="318"/>
      <c r="V228" s="318"/>
      <c r="W228" s="318"/>
      <c r="X228" s="318"/>
      <c r="Y228" s="318"/>
      <c r="Z228" s="318"/>
      <c r="AA228" s="318"/>
      <c r="AB228" s="318"/>
      <c r="AC228" s="318"/>
      <c r="AD228" s="318"/>
      <c r="AE228" s="318"/>
      <c r="AF228" s="318"/>
      <c r="AG228" s="318"/>
      <c r="AH228" s="318"/>
      <c r="AI228" s="318"/>
      <c r="AJ228" s="318"/>
      <c r="AK228" s="318"/>
      <c r="AL228" s="318"/>
      <c r="AM228" s="318"/>
      <c r="AN228" s="318"/>
      <c r="AO228" s="318"/>
      <c r="AP228" s="318"/>
      <c r="AQ228" s="318"/>
      <c r="AR228" s="318"/>
      <c r="AS228" s="318"/>
      <c r="AT228" s="318"/>
      <c r="AU228" s="318"/>
      <c r="AV228" s="318"/>
      <c r="AW228" s="318"/>
      <c r="AX228" s="318"/>
      <c r="AY228" s="318"/>
      <c r="AZ228" s="318"/>
      <c r="BA228" s="318"/>
      <c r="BB228" s="318"/>
      <c r="BC228" s="318"/>
      <c r="BD228" s="318"/>
      <c r="BE228" s="318"/>
      <c r="BF228" s="318"/>
      <c r="BG228" s="318"/>
      <c r="BH228" s="318"/>
      <c r="BI228" s="318"/>
      <c r="BJ228" s="318"/>
      <c r="BK228" s="318"/>
      <c r="BL228" s="318"/>
      <c r="BM228" s="318"/>
      <c r="BN228" s="318"/>
      <c r="BO228" s="318"/>
      <c r="BP228" s="318"/>
      <c r="BQ228" s="318"/>
      <c r="BR228" s="318"/>
      <c r="BS228" s="318"/>
      <c r="BT228" s="318"/>
      <c r="BU228" s="318"/>
      <c r="BV228" s="318"/>
      <c r="BW228" s="318"/>
      <c r="BX228" s="318"/>
      <c r="BY228" s="318"/>
      <c r="BZ228" s="318"/>
      <c r="CA228" s="318"/>
      <c r="CB228" s="318"/>
      <c r="CC228" s="318"/>
      <c r="CD228" s="318"/>
      <c r="CE228" s="318"/>
      <c r="CF228" s="318"/>
      <c r="CG228" s="318"/>
      <c r="CH228" s="318"/>
      <c r="CI228" s="318"/>
      <c r="CJ228" s="318"/>
      <c r="CK228" s="318"/>
      <c r="CL228" s="318"/>
      <c r="CM228" s="318"/>
      <c r="CN228" s="318"/>
      <c r="CO228" s="318"/>
      <c r="CP228" s="318"/>
      <c r="CQ228" s="318"/>
      <c r="CR228" s="318"/>
      <c r="CS228" s="318"/>
      <c r="CT228" s="318"/>
      <c r="CU228" s="318"/>
      <c r="CV228" s="318"/>
      <c r="CW228" s="318"/>
      <c r="CX228" s="318"/>
      <c r="CY228" s="318"/>
      <c r="CZ228" s="318"/>
      <c r="DA228" s="318"/>
      <c r="DB228" s="318"/>
      <c r="DC228" s="318"/>
      <c r="DD228" s="318"/>
      <c r="DE228" s="318"/>
      <c r="DF228" s="319"/>
    </row>
    <row r="229" spans="2:110" ht="97.5" hidden="1" customHeight="1" x14ac:dyDescent="0.3">
      <c r="B229" s="184"/>
      <c r="C229" s="185"/>
      <c r="D229" s="215"/>
      <c r="E229" s="186"/>
      <c r="F229" s="187"/>
      <c r="G229" s="199">
        <v>2</v>
      </c>
      <c r="H229" s="177"/>
      <c r="I229" s="132"/>
      <c r="J229" s="167"/>
      <c r="K229" s="188"/>
      <c r="L229" s="163"/>
      <c r="M229" s="163"/>
      <c r="N229" s="13"/>
      <c r="O229" s="13"/>
      <c r="P229" s="13"/>
    </row>
    <row r="230" spans="2:110" ht="9.75" hidden="1" customHeight="1" x14ac:dyDescent="0.3">
      <c r="B230" s="179"/>
      <c r="C230" s="164"/>
      <c r="D230" s="215"/>
      <c r="E230" s="169"/>
      <c r="F230" s="181"/>
      <c r="G230" s="155">
        <v>3</v>
      </c>
      <c r="H230" s="141"/>
      <c r="I230" s="133"/>
      <c r="J230" s="167"/>
      <c r="K230" s="183"/>
      <c r="L230" s="139"/>
      <c r="M230" s="139"/>
      <c r="N230" s="13"/>
      <c r="O230" s="13"/>
      <c r="P230" s="13"/>
    </row>
    <row r="231" spans="2:110" ht="9" hidden="1" customHeight="1" x14ac:dyDescent="0.3">
      <c r="B231" s="179"/>
      <c r="C231" s="164"/>
      <c r="D231" s="215"/>
      <c r="E231" s="169"/>
      <c r="F231" s="181"/>
      <c r="G231" s="155">
        <v>4</v>
      </c>
      <c r="H231" s="141"/>
      <c r="I231" s="133"/>
      <c r="J231" s="167"/>
      <c r="K231" s="183"/>
      <c r="L231" s="139"/>
      <c r="M231" s="139"/>
      <c r="N231" s="13"/>
      <c r="O231" s="13"/>
      <c r="P231" s="13"/>
    </row>
    <row r="232" spans="2:110" ht="6" hidden="1" customHeight="1" x14ac:dyDescent="0.3">
      <c r="B232" s="179"/>
      <c r="C232" s="164"/>
      <c r="D232" s="215"/>
      <c r="E232" s="169"/>
      <c r="F232" s="181"/>
      <c r="G232" s="155">
        <v>5</v>
      </c>
      <c r="H232" s="141"/>
      <c r="I232" s="133"/>
      <c r="J232" s="167"/>
      <c r="K232" s="183"/>
      <c r="L232" s="139"/>
      <c r="M232" s="139"/>
      <c r="N232" s="13"/>
      <c r="O232" s="13"/>
      <c r="P232" s="13"/>
    </row>
    <row r="233" spans="2:110" ht="19.5" hidden="1" customHeight="1" x14ac:dyDescent="0.3">
      <c r="B233" s="179"/>
      <c r="C233" s="164"/>
      <c r="D233" s="215"/>
      <c r="E233" s="169"/>
      <c r="F233" s="181"/>
      <c r="G233" s="155">
        <v>6</v>
      </c>
      <c r="H233" s="141"/>
      <c r="I233" s="133"/>
      <c r="J233" s="167"/>
      <c r="K233" s="183"/>
      <c r="L233" s="139"/>
      <c r="M233" s="139"/>
      <c r="N233" s="13"/>
      <c r="O233" s="13"/>
      <c r="P233" s="13"/>
    </row>
    <row r="234" spans="2:110" ht="19.5" hidden="1" customHeight="1" x14ac:dyDescent="0.3">
      <c r="B234" s="179"/>
      <c r="C234" s="164"/>
      <c r="D234" s="215"/>
      <c r="E234" s="169"/>
      <c r="F234" s="181"/>
      <c r="G234" s="155">
        <v>7</v>
      </c>
      <c r="H234" s="141"/>
      <c r="I234" s="133"/>
      <c r="J234" s="167"/>
      <c r="K234" s="183"/>
      <c r="L234" s="139"/>
      <c r="M234" s="139"/>
      <c r="N234" s="13"/>
      <c r="O234" s="13"/>
      <c r="P234" s="13"/>
    </row>
    <row r="235" spans="2:110" ht="1.5" hidden="1" customHeight="1" thickBot="1" x14ac:dyDescent="0.35">
      <c r="B235" s="180"/>
      <c r="C235" s="165"/>
      <c r="D235" s="216"/>
      <c r="E235" s="170"/>
      <c r="F235" s="182"/>
      <c r="G235" s="198">
        <v>8</v>
      </c>
      <c r="H235" s="142"/>
      <c r="I235" s="134"/>
      <c r="J235" s="168"/>
      <c r="K235" s="183"/>
      <c r="L235" s="139"/>
      <c r="M235" s="139"/>
      <c r="N235" s="13"/>
      <c r="O235" s="13"/>
      <c r="P235" s="13"/>
    </row>
    <row r="236" spans="2:110" ht="22.5" customHeight="1" x14ac:dyDescent="0.3">
      <c r="E236" s="140"/>
      <c r="N236" s="13"/>
      <c r="O236" s="13"/>
      <c r="P236" s="13"/>
    </row>
    <row r="237" spans="2:110" ht="12" customHeight="1" x14ac:dyDescent="0.3">
      <c r="C237" s="143"/>
      <c r="E237" s="140"/>
      <c r="N237" s="13"/>
      <c r="O237" s="13"/>
      <c r="P237" s="13"/>
    </row>
    <row r="238" spans="2:110" ht="22.5" customHeight="1" x14ac:dyDescent="0.3">
      <c r="C238" s="143"/>
      <c r="E238" s="140"/>
      <c r="N238" s="13"/>
      <c r="O238" s="13"/>
      <c r="P238" s="13"/>
    </row>
    <row r="239" spans="2:110" ht="22.5" customHeight="1" x14ac:dyDescent="0.3">
      <c r="C239" s="143"/>
      <c r="E239" s="140"/>
      <c r="N239" s="13"/>
      <c r="O239" s="13"/>
      <c r="P239" s="13"/>
    </row>
    <row r="240" spans="2:110" ht="22.5" customHeight="1" x14ac:dyDescent="0.3">
      <c r="C240" s="143"/>
      <c r="E240" s="140"/>
      <c r="N240" s="13"/>
      <c r="O240" s="13"/>
      <c r="P240" s="13"/>
    </row>
    <row r="241" spans="3:16" ht="22.5" customHeight="1" x14ac:dyDescent="0.3">
      <c r="C241" s="143"/>
      <c r="E241" s="140"/>
      <c r="N241" s="13"/>
      <c r="O241" s="13"/>
      <c r="P241" s="13"/>
    </row>
    <row r="242" spans="3:16" ht="22.5" customHeight="1" x14ac:dyDescent="0.3">
      <c r="C242" s="143"/>
      <c r="E242" s="140"/>
      <c r="N242" s="13"/>
      <c r="O242" s="13"/>
      <c r="P242" s="13"/>
    </row>
    <row r="243" spans="3:16" ht="22.5" customHeight="1" x14ac:dyDescent="0.3">
      <c r="C243" s="143"/>
      <c r="E243" s="140"/>
      <c r="N243" s="13"/>
      <c r="O243" s="13"/>
      <c r="P243" s="13"/>
    </row>
    <row r="244" spans="3:16" ht="22.5" customHeight="1" x14ac:dyDescent="0.3">
      <c r="C244" s="143"/>
      <c r="E244" s="140"/>
      <c r="N244" s="13"/>
      <c r="O244" s="13"/>
      <c r="P244" s="13"/>
    </row>
    <row r="245" spans="3:16" ht="22.5" customHeight="1" x14ac:dyDescent="0.3">
      <c r="C245" s="143"/>
      <c r="E245" s="140"/>
      <c r="N245" s="13"/>
      <c r="O245" s="13"/>
      <c r="P245" s="13"/>
    </row>
    <row r="246" spans="3:16" ht="22.5" customHeight="1" x14ac:dyDescent="0.3">
      <c r="E246" s="140"/>
      <c r="N246" s="13"/>
      <c r="O246" s="13"/>
      <c r="P246" s="13"/>
    </row>
    <row r="247" spans="3:16" ht="22.5" customHeight="1" x14ac:dyDescent="0.3">
      <c r="E247" s="140"/>
      <c r="N247" s="13"/>
      <c r="O247" s="13"/>
      <c r="P247" s="13"/>
    </row>
    <row r="248" spans="3:16" ht="22.5" customHeight="1" x14ac:dyDescent="0.3">
      <c r="E248" s="140"/>
      <c r="N248" s="13"/>
      <c r="O248" s="13"/>
      <c r="P248" s="13"/>
    </row>
    <row r="249" spans="3:16" ht="22.5" customHeight="1" x14ac:dyDescent="0.3">
      <c r="E249" s="140"/>
      <c r="N249" s="13"/>
      <c r="O249" s="13"/>
      <c r="P249" s="13"/>
    </row>
    <row r="250" spans="3:16" ht="22.5" customHeight="1" x14ac:dyDescent="0.3">
      <c r="E250" s="140"/>
      <c r="N250" s="13"/>
      <c r="O250" s="13"/>
      <c r="P250" s="13"/>
    </row>
    <row r="251" spans="3:16" ht="22.5" customHeight="1" x14ac:dyDescent="0.3">
      <c r="E251" s="140"/>
      <c r="N251" s="13"/>
      <c r="O251" s="13"/>
      <c r="P251" s="13"/>
    </row>
    <row r="252" spans="3:16" ht="22.5" customHeight="1" x14ac:dyDescent="0.3">
      <c r="E252" s="140"/>
      <c r="N252" s="13"/>
      <c r="O252" s="13"/>
      <c r="P252" s="13"/>
    </row>
    <row r="253" spans="3:16" ht="22.5" customHeight="1" x14ac:dyDescent="0.3">
      <c r="E253" s="140"/>
      <c r="N253" s="13"/>
      <c r="O253" s="13"/>
      <c r="P253" s="13"/>
    </row>
    <row r="254" spans="3:16" ht="22.5" customHeight="1" x14ac:dyDescent="0.3">
      <c r="E254" s="140"/>
      <c r="N254" s="13"/>
      <c r="O254" s="13"/>
      <c r="P254" s="13"/>
    </row>
    <row r="255" spans="3:16" ht="22.5" customHeight="1" x14ac:dyDescent="0.3">
      <c r="E255" s="140"/>
      <c r="N255" s="13"/>
      <c r="O255" s="13"/>
      <c r="P255" s="13"/>
    </row>
    <row r="256" spans="3:16" ht="22.5" customHeight="1" x14ac:dyDescent="0.3">
      <c r="E256" s="140"/>
      <c r="N256" s="13"/>
      <c r="O256" s="13"/>
      <c r="P256" s="13"/>
    </row>
    <row r="257" spans="5:16" ht="22.5" customHeight="1" x14ac:dyDescent="0.3">
      <c r="E257" s="140"/>
      <c r="N257" s="13"/>
      <c r="O257" s="13"/>
      <c r="P257" s="13"/>
    </row>
    <row r="258" spans="5:16" ht="22.5" customHeight="1" x14ac:dyDescent="0.3">
      <c r="E258" s="140"/>
      <c r="N258" s="13"/>
      <c r="O258" s="13"/>
      <c r="P258" s="13"/>
    </row>
    <row r="259" spans="5:16" ht="22.5" customHeight="1" x14ac:dyDescent="0.3">
      <c r="E259" s="140"/>
      <c r="N259" s="13"/>
      <c r="O259" s="13"/>
      <c r="P259" s="13"/>
    </row>
    <row r="260" spans="5:16" ht="22.5" customHeight="1" x14ac:dyDescent="0.3">
      <c r="E260" s="140"/>
      <c r="N260" s="13"/>
      <c r="O260" s="13"/>
      <c r="P260" s="13"/>
    </row>
    <row r="261" spans="5:16" ht="22.5" customHeight="1" x14ac:dyDescent="0.3">
      <c r="E261" s="140"/>
      <c r="N261" s="13"/>
      <c r="O261" s="13"/>
      <c r="P261" s="13"/>
    </row>
    <row r="262" spans="5:16" ht="22.5" customHeight="1" x14ac:dyDescent="0.3">
      <c r="E262" s="140"/>
      <c r="N262" s="13"/>
      <c r="O262" s="13"/>
      <c r="P262" s="13"/>
    </row>
    <row r="263" spans="5:16" ht="22.5" customHeight="1" x14ac:dyDescent="0.3">
      <c r="E263" s="140"/>
      <c r="N263" s="13"/>
      <c r="O263" s="13"/>
      <c r="P263" s="13"/>
    </row>
    <row r="264" spans="5:16" ht="22.5" customHeight="1" x14ac:dyDescent="0.3">
      <c r="E264" s="140"/>
      <c r="N264" s="13"/>
      <c r="O264" s="13"/>
      <c r="P264" s="13"/>
    </row>
    <row r="265" spans="5:16" ht="22.5" customHeight="1" x14ac:dyDescent="0.3">
      <c r="E265" s="140"/>
      <c r="N265" s="13"/>
      <c r="O265" s="13"/>
      <c r="P265" s="13"/>
    </row>
    <row r="266" spans="5:16" ht="22.5" customHeight="1" x14ac:dyDescent="0.3">
      <c r="E266" s="140"/>
      <c r="N266" s="13"/>
      <c r="O266" s="13"/>
      <c r="P266" s="13"/>
    </row>
    <row r="267" spans="5:16" ht="22.5" customHeight="1" x14ac:dyDescent="0.3">
      <c r="E267" s="140"/>
      <c r="N267" s="13"/>
      <c r="O267" s="13"/>
      <c r="P267" s="13"/>
    </row>
    <row r="268" spans="5:16" ht="22.5" customHeight="1" x14ac:dyDescent="0.3">
      <c r="E268" s="140"/>
      <c r="N268" s="13"/>
      <c r="O268" s="13"/>
      <c r="P268" s="13"/>
    </row>
    <row r="269" spans="5:16" ht="22.5" customHeight="1" x14ac:dyDescent="0.3">
      <c r="E269" s="140"/>
      <c r="N269" s="13"/>
      <c r="O269" s="13"/>
      <c r="P269" s="13"/>
    </row>
    <row r="270" spans="5:16" ht="22.5" customHeight="1" x14ac:dyDescent="0.3">
      <c r="E270" s="140"/>
      <c r="N270" s="13"/>
      <c r="O270" s="13"/>
      <c r="P270" s="13"/>
    </row>
    <row r="271" spans="5:16" ht="22.5" customHeight="1" x14ac:dyDescent="0.3">
      <c r="E271" s="140"/>
      <c r="N271" s="13"/>
      <c r="O271" s="13"/>
      <c r="P271" s="13"/>
    </row>
    <row r="272" spans="5:16" ht="22.5" customHeight="1" x14ac:dyDescent="0.3">
      <c r="E272" s="140"/>
      <c r="N272" s="13"/>
      <c r="O272" s="13"/>
      <c r="P272" s="13"/>
    </row>
    <row r="273" spans="5:16" ht="22.5" customHeight="1" x14ac:dyDescent="0.3">
      <c r="E273" s="140"/>
      <c r="N273" s="13"/>
      <c r="O273" s="13"/>
      <c r="P273" s="13"/>
    </row>
    <row r="274" spans="5:16" ht="22.5" customHeight="1" x14ac:dyDescent="0.3">
      <c r="E274" s="140"/>
      <c r="N274" s="13"/>
      <c r="O274" s="13"/>
      <c r="P274" s="13"/>
    </row>
    <row r="275" spans="5:16" ht="22.5" customHeight="1" x14ac:dyDescent="0.3">
      <c r="E275" s="140"/>
      <c r="N275" s="13"/>
      <c r="O275" s="13"/>
      <c r="P275" s="13"/>
    </row>
    <row r="276" spans="5:16" ht="22.5" customHeight="1" x14ac:dyDescent="0.3">
      <c r="E276" s="140"/>
      <c r="N276" s="13"/>
      <c r="O276" s="13"/>
      <c r="P276" s="13"/>
    </row>
    <row r="277" spans="5:16" ht="22.5" customHeight="1" x14ac:dyDescent="0.3">
      <c r="E277" s="140"/>
      <c r="N277" s="13"/>
      <c r="O277" s="13"/>
      <c r="P277" s="13"/>
    </row>
    <row r="278" spans="5:16" ht="22.5" customHeight="1" x14ac:dyDescent="0.3">
      <c r="E278" s="140"/>
      <c r="N278" s="13"/>
      <c r="O278" s="13"/>
      <c r="P278" s="13"/>
    </row>
    <row r="279" spans="5:16" ht="22.5" customHeight="1" x14ac:dyDescent="0.3">
      <c r="E279" s="140"/>
      <c r="N279" s="13"/>
      <c r="O279" s="13"/>
      <c r="P279" s="13"/>
    </row>
    <row r="280" spans="5:16" ht="22.5" customHeight="1" x14ac:dyDescent="0.3">
      <c r="E280" s="140"/>
      <c r="N280" s="13"/>
      <c r="O280" s="13"/>
      <c r="P280" s="13"/>
    </row>
    <row r="281" spans="5:16" ht="22.5" customHeight="1" x14ac:dyDescent="0.3">
      <c r="E281" s="140"/>
      <c r="N281" s="13"/>
      <c r="O281" s="13"/>
      <c r="P281" s="13"/>
    </row>
    <row r="282" spans="5:16" ht="22.5" customHeight="1" x14ac:dyDescent="0.3">
      <c r="E282" s="140"/>
      <c r="N282" s="13"/>
      <c r="O282" s="13"/>
      <c r="P282" s="13"/>
    </row>
    <row r="283" spans="5:16" ht="22.5" customHeight="1" x14ac:dyDescent="0.3">
      <c r="E283" s="140"/>
      <c r="N283" s="13"/>
      <c r="O283" s="13"/>
      <c r="P283" s="13"/>
    </row>
    <row r="284" spans="5:16" ht="22.5" customHeight="1" x14ac:dyDescent="0.3">
      <c r="E284" s="140"/>
      <c r="N284" s="13"/>
      <c r="O284" s="13"/>
      <c r="P284" s="13"/>
    </row>
    <row r="285" spans="5:16" ht="22.5" customHeight="1" x14ac:dyDescent="0.3">
      <c r="E285" s="140"/>
      <c r="N285" s="13"/>
      <c r="O285" s="13"/>
      <c r="P285" s="13"/>
    </row>
    <row r="286" spans="5:16" ht="22.5" customHeight="1" x14ac:dyDescent="0.3">
      <c r="E286" s="140"/>
      <c r="N286" s="13"/>
      <c r="O286" s="13"/>
      <c r="P286" s="13"/>
    </row>
    <row r="287" spans="5:16" ht="22.5" customHeight="1" x14ac:dyDescent="0.3">
      <c r="E287" s="140"/>
      <c r="N287" s="13"/>
      <c r="O287" s="13"/>
      <c r="P287" s="13"/>
    </row>
    <row r="288" spans="5:16" ht="22.5" customHeight="1" x14ac:dyDescent="0.3">
      <c r="N288" s="13"/>
      <c r="O288" s="13"/>
      <c r="P288" s="13"/>
    </row>
    <row r="289" spans="14:16" ht="22.5" customHeight="1" x14ac:dyDescent="0.3">
      <c r="N289" s="13"/>
      <c r="O289" s="13"/>
      <c r="P289" s="13"/>
    </row>
    <row r="290" spans="14:16" ht="22.5" customHeight="1" x14ac:dyDescent="0.3">
      <c r="N290" s="13"/>
      <c r="O290" s="13"/>
      <c r="P290" s="13"/>
    </row>
    <row r="291" spans="14:16" ht="22.5" customHeight="1" x14ac:dyDescent="0.3">
      <c r="N291" s="13"/>
      <c r="O291" s="13"/>
      <c r="P291" s="13"/>
    </row>
    <row r="292" spans="14:16" ht="22.5" customHeight="1" x14ac:dyDescent="0.3">
      <c r="N292" s="13"/>
      <c r="O292" s="13"/>
      <c r="P292" s="13"/>
    </row>
    <row r="293" spans="14:16" ht="22.5" customHeight="1" x14ac:dyDescent="0.3">
      <c r="N293" s="13"/>
      <c r="O293" s="13"/>
      <c r="P293" s="13"/>
    </row>
    <row r="294" spans="14:16" ht="22.5" customHeight="1" x14ac:dyDescent="0.3">
      <c r="N294" s="13"/>
      <c r="O294" s="13"/>
      <c r="P294" s="13"/>
    </row>
    <row r="295" spans="14:16" ht="22.5" customHeight="1" x14ac:dyDescent="0.3">
      <c r="N295" s="13"/>
      <c r="O295" s="13"/>
      <c r="P295" s="13"/>
    </row>
    <row r="296" spans="14:16" ht="22.5" customHeight="1" x14ac:dyDescent="0.3">
      <c r="N296" s="13"/>
      <c r="O296" s="13"/>
      <c r="P296" s="13"/>
    </row>
    <row r="297" spans="14:16" ht="22.5" customHeight="1" x14ac:dyDescent="0.3">
      <c r="N297" s="13"/>
      <c r="O297" s="13"/>
      <c r="P297" s="13"/>
    </row>
    <row r="298" spans="14:16" ht="22.5" customHeight="1" x14ac:dyDescent="0.3">
      <c r="N298" s="13"/>
      <c r="O298" s="13"/>
      <c r="P298" s="13"/>
    </row>
    <row r="299" spans="14:16" ht="22.5" customHeight="1" x14ac:dyDescent="0.3">
      <c r="N299" s="13"/>
      <c r="O299" s="13"/>
      <c r="P299" s="13"/>
    </row>
    <row r="300" spans="14:16" ht="22.5" customHeight="1" x14ac:dyDescent="0.3">
      <c r="N300" s="13"/>
      <c r="O300" s="13"/>
      <c r="P300" s="13"/>
    </row>
    <row r="301" spans="14:16" ht="22.5" customHeight="1" x14ac:dyDescent="0.3">
      <c r="N301" s="13"/>
      <c r="O301" s="13"/>
      <c r="P301" s="13"/>
    </row>
    <row r="302" spans="14:16" ht="22.5" customHeight="1" x14ac:dyDescent="0.3">
      <c r="N302" s="13"/>
      <c r="O302" s="13"/>
      <c r="P302" s="13"/>
    </row>
    <row r="303" spans="14:16" ht="22.5" customHeight="1" x14ac:dyDescent="0.3">
      <c r="N303" s="13"/>
      <c r="O303" s="13"/>
      <c r="P303" s="13"/>
    </row>
    <row r="304" spans="14:16" ht="22.5" customHeight="1" x14ac:dyDescent="0.3">
      <c r="N304" s="13"/>
      <c r="O304" s="13"/>
      <c r="P304" s="13"/>
    </row>
    <row r="305" spans="14:16" ht="22.5" customHeight="1" x14ac:dyDescent="0.3">
      <c r="N305" s="13"/>
      <c r="O305" s="13"/>
      <c r="P305" s="13"/>
    </row>
    <row r="306" spans="14:16" ht="22.5" customHeight="1" x14ac:dyDescent="0.3">
      <c r="N306" s="13"/>
      <c r="O306" s="13"/>
      <c r="P306" s="13"/>
    </row>
    <row r="307" spans="14:16" ht="22.5" customHeight="1" x14ac:dyDescent="0.3">
      <c r="N307" s="13"/>
      <c r="O307" s="13"/>
      <c r="P307" s="13"/>
    </row>
    <row r="308" spans="14:16" ht="22.5" customHeight="1" x14ac:dyDescent="0.3">
      <c r="N308" s="13"/>
      <c r="O308" s="13"/>
      <c r="P308" s="13"/>
    </row>
    <row r="309" spans="14:16" ht="22.5" customHeight="1" x14ac:dyDescent="0.3">
      <c r="N309" s="13"/>
      <c r="O309" s="13"/>
      <c r="P309" s="13"/>
    </row>
    <row r="310" spans="14:16" ht="22.5" customHeight="1" x14ac:dyDescent="0.3">
      <c r="N310" s="13"/>
      <c r="O310" s="13"/>
      <c r="P310" s="13"/>
    </row>
    <row r="311" spans="14:16" ht="22.5" customHeight="1" x14ac:dyDescent="0.3">
      <c r="N311" s="13"/>
      <c r="O311" s="13"/>
      <c r="P311" s="13"/>
    </row>
    <row r="312" spans="14:16" ht="22.5" customHeight="1" x14ac:dyDescent="0.3">
      <c r="N312" s="13"/>
      <c r="O312" s="13"/>
      <c r="P312" s="13"/>
    </row>
    <row r="313" spans="14:16" ht="22.5" customHeight="1" x14ac:dyDescent="0.3">
      <c r="N313" s="13"/>
      <c r="O313" s="13"/>
      <c r="P313" s="13"/>
    </row>
    <row r="314" spans="14:16" ht="22.5" customHeight="1" x14ac:dyDescent="0.3">
      <c r="N314" s="13"/>
      <c r="O314" s="13"/>
      <c r="P314" s="13"/>
    </row>
    <row r="315" spans="14:16" ht="22.5" customHeight="1" x14ac:dyDescent="0.3">
      <c r="N315" s="13"/>
      <c r="O315" s="13"/>
      <c r="P315" s="13"/>
    </row>
    <row r="316" spans="14:16" ht="22.5" customHeight="1" x14ac:dyDescent="0.3">
      <c r="N316" s="13"/>
      <c r="O316" s="13"/>
      <c r="P316" s="13"/>
    </row>
    <row r="317" spans="14:16" ht="22.5" customHeight="1" x14ac:dyDescent="0.3">
      <c r="N317" s="13"/>
      <c r="O317" s="13"/>
      <c r="P317" s="13"/>
    </row>
    <row r="318" spans="14:16" ht="22.5" customHeight="1" x14ac:dyDescent="0.3">
      <c r="N318" s="13"/>
      <c r="O318" s="13"/>
      <c r="P318" s="13"/>
    </row>
    <row r="319" spans="14:16" ht="22.5" customHeight="1" x14ac:dyDescent="0.3">
      <c r="N319" s="13"/>
      <c r="O319" s="13"/>
      <c r="P319" s="13"/>
    </row>
    <row r="320" spans="14:16" ht="22.5" customHeight="1" x14ac:dyDescent="0.3">
      <c r="N320" s="13"/>
      <c r="O320" s="13"/>
      <c r="P320" s="13"/>
    </row>
    <row r="321" spans="14:16" ht="22.5" customHeight="1" x14ac:dyDescent="0.3">
      <c r="N321" s="13"/>
      <c r="O321" s="13"/>
      <c r="P321" s="13"/>
    </row>
    <row r="322" spans="14:16" ht="22.5" customHeight="1" x14ac:dyDescent="0.3">
      <c r="N322" s="13"/>
      <c r="O322" s="13"/>
      <c r="P322" s="13"/>
    </row>
    <row r="323" spans="14:16" ht="22.5" customHeight="1" x14ac:dyDescent="0.3">
      <c r="N323" s="13"/>
      <c r="O323" s="13"/>
      <c r="P323" s="13"/>
    </row>
    <row r="324" spans="14:16" ht="22.5" customHeight="1" x14ac:dyDescent="0.3">
      <c r="N324" s="13"/>
      <c r="O324" s="13"/>
      <c r="P324" s="13"/>
    </row>
    <row r="325" spans="14:16" ht="22.5" customHeight="1" x14ac:dyDescent="0.3">
      <c r="N325" s="13"/>
      <c r="O325" s="13"/>
      <c r="P325" s="13"/>
    </row>
    <row r="326" spans="14:16" ht="22.5" customHeight="1" x14ac:dyDescent="0.3">
      <c r="N326" s="13"/>
      <c r="O326" s="13"/>
      <c r="P326" s="13"/>
    </row>
    <row r="327" spans="14:16" ht="22.5" customHeight="1" x14ac:dyDescent="0.3">
      <c r="N327" s="13"/>
      <c r="O327" s="13"/>
      <c r="P327" s="13"/>
    </row>
    <row r="328" spans="14:16" ht="22.5" customHeight="1" x14ac:dyDescent="0.3">
      <c r="N328" s="13"/>
      <c r="O328" s="13"/>
      <c r="P328" s="13"/>
    </row>
    <row r="329" spans="14:16" ht="22.5" customHeight="1" x14ac:dyDescent="0.3">
      <c r="N329" s="13"/>
      <c r="O329" s="13"/>
      <c r="P329" s="13"/>
    </row>
    <row r="330" spans="14:16" ht="22.5" customHeight="1" x14ac:dyDescent="0.3">
      <c r="N330" s="13"/>
      <c r="O330" s="13"/>
      <c r="P330" s="13"/>
    </row>
    <row r="331" spans="14:16" ht="22.5" customHeight="1" x14ac:dyDescent="0.3">
      <c r="N331" s="13"/>
      <c r="O331" s="13"/>
      <c r="P331" s="13"/>
    </row>
    <row r="332" spans="14:16" ht="22.5" customHeight="1" x14ac:dyDescent="0.3">
      <c r="N332" s="13"/>
      <c r="O332" s="13"/>
      <c r="P332" s="13"/>
    </row>
    <row r="333" spans="14:16" ht="22.5" customHeight="1" x14ac:dyDescent="0.3">
      <c r="N333" s="13"/>
      <c r="O333" s="13"/>
      <c r="P333" s="13"/>
    </row>
    <row r="334" spans="14:16" ht="22.5" customHeight="1" x14ac:dyDescent="0.3">
      <c r="N334" s="13"/>
      <c r="O334" s="13"/>
      <c r="P334" s="13"/>
    </row>
    <row r="335" spans="14:16" ht="22.5" customHeight="1" x14ac:dyDescent="0.3">
      <c r="N335" s="13"/>
      <c r="O335" s="13"/>
      <c r="P335" s="13"/>
    </row>
    <row r="336" spans="14:16" ht="22.5" customHeight="1" x14ac:dyDescent="0.3">
      <c r="N336" s="13"/>
      <c r="O336" s="13"/>
      <c r="P336" s="13"/>
    </row>
    <row r="337" spans="14:16" ht="22.5" customHeight="1" x14ac:dyDescent="0.3">
      <c r="N337" s="13"/>
      <c r="O337" s="13"/>
      <c r="P337" s="13"/>
    </row>
    <row r="338" spans="14:16" ht="22.5" customHeight="1" x14ac:dyDescent="0.3">
      <c r="N338" s="13"/>
      <c r="O338" s="13"/>
      <c r="P338" s="13"/>
    </row>
    <row r="339" spans="14:16" ht="22.5" customHeight="1" x14ac:dyDescent="0.3">
      <c r="N339" s="13"/>
      <c r="O339" s="13"/>
      <c r="P339" s="13"/>
    </row>
    <row r="340" spans="14:16" ht="22.5" customHeight="1" x14ac:dyDescent="0.3">
      <c r="N340" s="13"/>
      <c r="O340" s="13"/>
      <c r="P340" s="13"/>
    </row>
    <row r="341" spans="14:16" ht="22.5" customHeight="1" x14ac:dyDescent="0.3">
      <c r="N341" s="13"/>
      <c r="O341" s="13"/>
      <c r="P341" s="13"/>
    </row>
    <row r="342" spans="14:16" ht="22.5" customHeight="1" x14ac:dyDescent="0.3">
      <c r="N342" s="13"/>
      <c r="O342" s="13"/>
      <c r="P342" s="13"/>
    </row>
    <row r="343" spans="14:16" ht="22.5" customHeight="1" x14ac:dyDescent="0.3">
      <c r="N343" s="13"/>
      <c r="O343" s="13"/>
      <c r="P343" s="13"/>
    </row>
    <row r="344" spans="14:16" ht="22.5" customHeight="1" x14ac:dyDescent="0.3">
      <c r="N344" s="13"/>
      <c r="O344" s="13"/>
      <c r="P344" s="13"/>
    </row>
    <row r="345" spans="14:16" ht="22.5" customHeight="1" x14ac:dyDescent="0.3">
      <c r="N345" s="13"/>
      <c r="O345" s="13"/>
      <c r="P345" s="13"/>
    </row>
    <row r="346" spans="14:16" ht="22.5" customHeight="1" x14ac:dyDescent="0.3">
      <c r="N346" s="13"/>
      <c r="O346" s="13"/>
      <c r="P346" s="13"/>
    </row>
    <row r="347" spans="14:16" ht="22.5" customHeight="1" x14ac:dyDescent="0.3">
      <c r="N347" s="13"/>
      <c r="O347" s="13"/>
      <c r="P347" s="13"/>
    </row>
    <row r="348" spans="14:16" ht="22.5" customHeight="1" x14ac:dyDescent="0.3">
      <c r="N348" s="13"/>
      <c r="O348" s="13"/>
      <c r="P348" s="13"/>
    </row>
    <row r="349" spans="14:16" ht="22.5" customHeight="1" x14ac:dyDescent="0.3">
      <c r="N349" s="13"/>
      <c r="O349" s="13"/>
      <c r="P349" s="13"/>
    </row>
    <row r="350" spans="14:16" ht="22.5" customHeight="1" x14ac:dyDescent="0.3">
      <c r="N350" s="13"/>
      <c r="O350" s="13"/>
      <c r="P350" s="13"/>
    </row>
    <row r="351" spans="14:16" ht="22.5" customHeight="1" x14ac:dyDescent="0.3">
      <c r="N351" s="13"/>
      <c r="O351" s="13"/>
      <c r="P351" s="13"/>
    </row>
    <row r="352" spans="14:16" ht="22.5" customHeight="1" x14ac:dyDescent="0.3">
      <c r="N352" s="13"/>
      <c r="O352" s="13"/>
      <c r="P352" s="13"/>
    </row>
  </sheetData>
  <mergeCells count="312">
    <mergeCell ref="M21:M23"/>
    <mergeCell ref="L21:L23"/>
    <mergeCell ref="E13:E14"/>
    <mergeCell ref="F13:J14"/>
    <mergeCell ref="F15:J15"/>
    <mergeCell ref="C18:K18"/>
    <mergeCell ref="C19:K19"/>
    <mergeCell ref="J75:J82"/>
    <mergeCell ref="K75:K82"/>
    <mergeCell ref="K64:K71"/>
    <mergeCell ref="L32:L34"/>
    <mergeCell ref="L40:L42"/>
    <mergeCell ref="H50:H51"/>
    <mergeCell ref="J56:J62"/>
    <mergeCell ref="D48:D55"/>
    <mergeCell ref="E48:E55"/>
    <mergeCell ref="F48:F55"/>
    <mergeCell ref="K72:K74"/>
    <mergeCell ref="L56:L63"/>
    <mergeCell ref="I56:I63"/>
    <mergeCell ref="I48:I55"/>
    <mergeCell ref="J48:J55"/>
    <mergeCell ref="K48:K55"/>
    <mergeCell ref="M24:M26"/>
    <mergeCell ref="J83:J90"/>
    <mergeCell ref="K83:K90"/>
    <mergeCell ref="A24:A31"/>
    <mergeCell ref="B24:B31"/>
    <mergeCell ref="C24:C31"/>
    <mergeCell ref="D24:D31"/>
    <mergeCell ref="E24:E31"/>
    <mergeCell ref="F24:F31"/>
    <mergeCell ref="G21:I21"/>
    <mergeCell ref="J21:J23"/>
    <mergeCell ref="K21:K23"/>
    <mergeCell ref="B21:B23"/>
    <mergeCell ref="C21:C23"/>
    <mergeCell ref="D21:D23"/>
    <mergeCell ref="E21:E23"/>
    <mergeCell ref="F21:F23"/>
    <mergeCell ref="I24:I31"/>
    <mergeCell ref="J24:J31"/>
    <mergeCell ref="K24:K31"/>
    <mergeCell ref="G22:G23"/>
    <mergeCell ref="H22:H23"/>
    <mergeCell ref="I22:I23"/>
    <mergeCell ref="H24:H26"/>
    <mergeCell ref="J64:J71"/>
    <mergeCell ref="B32:B39"/>
    <mergeCell ref="C32:C39"/>
    <mergeCell ref="D32:D39"/>
    <mergeCell ref="E32:E39"/>
    <mergeCell ref="F32:F39"/>
    <mergeCell ref="I32:I39"/>
    <mergeCell ref="J32:J39"/>
    <mergeCell ref="K32:K39"/>
    <mergeCell ref="B40:B47"/>
    <mergeCell ref="C40:C47"/>
    <mergeCell ref="D40:D47"/>
    <mergeCell ref="E40:E47"/>
    <mergeCell ref="F40:F47"/>
    <mergeCell ref="I40:I47"/>
    <mergeCell ref="J40:J47"/>
    <mergeCell ref="K40:K47"/>
    <mergeCell ref="H32:H34"/>
    <mergeCell ref="B64:B71"/>
    <mergeCell ref="C64:C71"/>
    <mergeCell ref="D64:D71"/>
    <mergeCell ref="E64:E71"/>
    <mergeCell ref="F64:F71"/>
    <mergeCell ref="I64:I71"/>
    <mergeCell ref="B48:B55"/>
    <mergeCell ref="C48:C55"/>
    <mergeCell ref="J72:J74"/>
    <mergeCell ref="B72:B74"/>
    <mergeCell ref="C72:C74"/>
    <mergeCell ref="D72:D74"/>
    <mergeCell ref="E72:E74"/>
    <mergeCell ref="F72:F74"/>
    <mergeCell ref="G72:I72"/>
    <mergeCell ref="G73:G74"/>
    <mergeCell ref="H73:H74"/>
    <mergeCell ref="I73:I74"/>
    <mergeCell ref="B56:B63"/>
    <mergeCell ref="C56:C63"/>
    <mergeCell ref="D56:D63"/>
    <mergeCell ref="E56:E63"/>
    <mergeCell ref="F56:F63"/>
    <mergeCell ref="H56:H63"/>
    <mergeCell ref="B83:B90"/>
    <mergeCell ref="C83:C90"/>
    <mergeCell ref="D83:D90"/>
    <mergeCell ref="E83:E90"/>
    <mergeCell ref="F83:F90"/>
    <mergeCell ref="I83:I90"/>
    <mergeCell ref="B75:B82"/>
    <mergeCell ref="C75:C82"/>
    <mergeCell ref="D75:D82"/>
    <mergeCell ref="E75:E82"/>
    <mergeCell ref="F75:F82"/>
    <mergeCell ref="I75:I82"/>
    <mergeCell ref="J99:J101"/>
    <mergeCell ref="K99:K101"/>
    <mergeCell ref="B91:B98"/>
    <mergeCell ref="C91:C98"/>
    <mergeCell ref="D91:D98"/>
    <mergeCell ref="E91:E98"/>
    <mergeCell ref="F91:F98"/>
    <mergeCell ref="I91:I98"/>
    <mergeCell ref="J91:J98"/>
    <mergeCell ref="K91:K98"/>
    <mergeCell ref="B99:B101"/>
    <mergeCell ref="C99:C101"/>
    <mergeCell ref="D99:D101"/>
    <mergeCell ref="E99:E101"/>
    <mergeCell ref="F99:F101"/>
    <mergeCell ref="G99:I99"/>
    <mergeCell ref="G100:G101"/>
    <mergeCell ref="H100:H101"/>
    <mergeCell ref="I100:I101"/>
    <mergeCell ref="B110:B117"/>
    <mergeCell ref="C110:C117"/>
    <mergeCell ref="D110:D117"/>
    <mergeCell ref="E110:E117"/>
    <mergeCell ref="F110:F117"/>
    <mergeCell ref="I110:I117"/>
    <mergeCell ref="M110:M111"/>
    <mergeCell ref="B102:B109"/>
    <mergeCell ref="C102:C109"/>
    <mergeCell ref="D102:D109"/>
    <mergeCell ref="E102:E109"/>
    <mergeCell ref="F102:F109"/>
    <mergeCell ref="I102:I109"/>
    <mergeCell ref="J102:J109"/>
    <mergeCell ref="K102:K109"/>
    <mergeCell ref="J110:J117"/>
    <mergeCell ref="K110:K117"/>
    <mergeCell ref="B118:B125"/>
    <mergeCell ref="C118:C125"/>
    <mergeCell ref="D118:D125"/>
    <mergeCell ref="E118:E125"/>
    <mergeCell ref="F118:F125"/>
    <mergeCell ref="J118:J125"/>
    <mergeCell ref="I118:I121"/>
    <mergeCell ref="G127:G128"/>
    <mergeCell ref="H127:H128"/>
    <mergeCell ref="I127:I128"/>
    <mergeCell ref="G126:I126"/>
    <mergeCell ref="J126:J128"/>
    <mergeCell ref="B126:B128"/>
    <mergeCell ref="C126:C128"/>
    <mergeCell ref="D126:D128"/>
    <mergeCell ref="E126:E128"/>
    <mergeCell ref="F126:F128"/>
    <mergeCell ref="I129:I136"/>
    <mergeCell ref="J129:J136"/>
    <mergeCell ref="K129:K136"/>
    <mergeCell ref="B129:B136"/>
    <mergeCell ref="C129:C136"/>
    <mergeCell ref="D129:D136"/>
    <mergeCell ref="E129:E136"/>
    <mergeCell ref="F129:F136"/>
    <mergeCell ref="H129:H136"/>
    <mergeCell ref="B137:B144"/>
    <mergeCell ref="C137:C144"/>
    <mergeCell ref="D137:D144"/>
    <mergeCell ref="E137:E144"/>
    <mergeCell ref="F137:F144"/>
    <mergeCell ref="I137:I144"/>
    <mergeCell ref="J137:J144"/>
    <mergeCell ref="K137:K144"/>
    <mergeCell ref="M137:M144"/>
    <mergeCell ref="H141:H142"/>
    <mergeCell ref="B145:B152"/>
    <mergeCell ref="C145:C152"/>
    <mergeCell ref="D145:D152"/>
    <mergeCell ref="E145:E152"/>
    <mergeCell ref="F145:F152"/>
    <mergeCell ref="H145:H152"/>
    <mergeCell ref="I145:I152"/>
    <mergeCell ref="J145:J152"/>
    <mergeCell ref="B153:B160"/>
    <mergeCell ref="C153:C160"/>
    <mergeCell ref="D153:D160"/>
    <mergeCell ref="I153:I160"/>
    <mergeCell ref="J153:J160"/>
    <mergeCell ref="E153:E160"/>
    <mergeCell ref="F153:F160"/>
    <mergeCell ref="H153:H160"/>
    <mergeCell ref="B169:B176"/>
    <mergeCell ref="C169:C176"/>
    <mergeCell ref="D169:D176"/>
    <mergeCell ref="E169:E176"/>
    <mergeCell ref="F169:F176"/>
    <mergeCell ref="I169:I176"/>
    <mergeCell ref="J169:J176"/>
    <mergeCell ref="H161:H166"/>
    <mergeCell ref="K169:K176"/>
    <mergeCell ref="B161:B168"/>
    <mergeCell ref="C161:C168"/>
    <mergeCell ref="D161:D168"/>
    <mergeCell ref="E161:E168"/>
    <mergeCell ref="F161:F168"/>
    <mergeCell ref="I161:I168"/>
    <mergeCell ref="J161:J168"/>
    <mergeCell ref="K161:K168"/>
    <mergeCell ref="G186:G187"/>
    <mergeCell ref="H186:H187"/>
    <mergeCell ref="I186:I187"/>
    <mergeCell ref="B185:B187"/>
    <mergeCell ref="C185:C187"/>
    <mergeCell ref="D185:D187"/>
    <mergeCell ref="E185:E187"/>
    <mergeCell ref="F185:F187"/>
    <mergeCell ref="G185:I185"/>
    <mergeCell ref="I177:I183"/>
    <mergeCell ref="J177:J184"/>
    <mergeCell ref="K177:K184"/>
    <mergeCell ref="H177:H183"/>
    <mergeCell ref="L177:L180"/>
    <mergeCell ref="B177:B184"/>
    <mergeCell ref="C177:C184"/>
    <mergeCell ref="D177:D184"/>
    <mergeCell ref="E177:E184"/>
    <mergeCell ref="F177:F184"/>
    <mergeCell ref="J188:J195"/>
    <mergeCell ref="H188:H189"/>
    <mergeCell ref="I188:I191"/>
    <mergeCell ref="J196:J203"/>
    <mergeCell ref="K196:K203"/>
    <mergeCell ref="I196:I197"/>
    <mergeCell ref="L188:L189"/>
    <mergeCell ref="M204:M206"/>
    <mergeCell ref="J185:J187"/>
    <mergeCell ref="K185:K187"/>
    <mergeCell ref="B196:B203"/>
    <mergeCell ref="C196:C203"/>
    <mergeCell ref="D196:D203"/>
    <mergeCell ref="E196:E203"/>
    <mergeCell ref="F196:F203"/>
    <mergeCell ref="B188:B195"/>
    <mergeCell ref="C188:C195"/>
    <mergeCell ref="D188:D195"/>
    <mergeCell ref="E188:E195"/>
    <mergeCell ref="F188:F195"/>
    <mergeCell ref="B220:B227"/>
    <mergeCell ref="C220:C227"/>
    <mergeCell ref="D220:D227"/>
    <mergeCell ref="E220:E227"/>
    <mergeCell ref="F220:F227"/>
    <mergeCell ref="J220:J227"/>
    <mergeCell ref="F212:F219"/>
    <mergeCell ref="B204:B211"/>
    <mergeCell ref="C204:C211"/>
    <mergeCell ref="D204:D211"/>
    <mergeCell ref="E204:E211"/>
    <mergeCell ref="F204:F211"/>
    <mergeCell ref="J204:J211"/>
    <mergeCell ref="J212:J219"/>
    <mergeCell ref="I204:I206"/>
    <mergeCell ref="I212:I213"/>
    <mergeCell ref="B212:B219"/>
    <mergeCell ref="C212:C219"/>
    <mergeCell ref="D212:D219"/>
    <mergeCell ref="E212:E219"/>
    <mergeCell ref="L64:L65"/>
    <mergeCell ref="L91:L94"/>
    <mergeCell ref="L118:L120"/>
    <mergeCell ref="M56:M63"/>
    <mergeCell ref="K220:K227"/>
    <mergeCell ref="L75:L76"/>
    <mergeCell ref="L102:L103"/>
    <mergeCell ref="L110:L111"/>
    <mergeCell ref="L196:L197"/>
    <mergeCell ref="L204:L206"/>
    <mergeCell ref="L212:L213"/>
    <mergeCell ref="K56:K63"/>
    <mergeCell ref="K212:K219"/>
    <mergeCell ref="K204:K211"/>
    <mergeCell ref="K188:K195"/>
    <mergeCell ref="K145:K152"/>
    <mergeCell ref="K126:K128"/>
    <mergeCell ref="K118:K125"/>
    <mergeCell ref="M212:M213"/>
    <mergeCell ref="K153:K160"/>
    <mergeCell ref="L145:L151"/>
    <mergeCell ref="L154:L158"/>
    <mergeCell ref="L137:L144"/>
    <mergeCell ref="N25:DJ25"/>
    <mergeCell ref="N32:DH32"/>
    <mergeCell ref="N24:DF24"/>
    <mergeCell ref="N228:DF228"/>
    <mergeCell ref="N33:CR33"/>
    <mergeCell ref="L129:L136"/>
    <mergeCell ref="M129:M136"/>
    <mergeCell ref="L24:L26"/>
    <mergeCell ref="M118:M120"/>
    <mergeCell ref="M145:M151"/>
    <mergeCell ref="M154:M158"/>
    <mergeCell ref="M169:M170"/>
    <mergeCell ref="M177:M180"/>
    <mergeCell ref="M188:M189"/>
    <mergeCell ref="M196:M197"/>
    <mergeCell ref="M32:M34"/>
    <mergeCell ref="M40:M42"/>
    <mergeCell ref="M48:M51"/>
    <mergeCell ref="M64:M65"/>
    <mergeCell ref="M75:M76"/>
    <mergeCell ref="M91:M94"/>
    <mergeCell ref="M102:M103"/>
    <mergeCell ref="L169:L170"/>
    <mergeCell ref="L48:L51"/>
  </mergeCells>
  <dataValidations count="1">
    <dataValidation type="list" allowBlank="1" showInputMessage="1" showErrorMessage="1" sqref="F177:F184 J75:J98 J102:J125 F75:F98 J177 F102:F125 J228 F40:F71 F228:F235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5:P160"/>
  <sheetViews>
    <sheetView showGridLines="0" tabSelected="1" topLeftCell="H121" zoomScale="78" zoomScaleNormal="78" workbookViewId="0">
      <selection activeCell="I14" sqref="I14:I15"/>
    </sheetView>
  </sheetViews>
  <sheetFormatPr baseColWidth="10" defaultColWidth="3.140625" defaultRowHeight="22.5" customHeight="1" x14ac:dyDescent="0.3"/>
  <cols>
    <col min="1" max="1" width="2.5703125" style="13" customWidth="1"/>
    <col min="2" max="2" width="5.5703125" style="13" customWidth="1"/>
    <col min="3" max="3" width="42.5703125" style="13" customWidth="1"/>
    <col min="4" max="4" width="27.5703125" style="13" customWidth="1"/>
    <col min="5" max="5" width="145.7109375" style="13" customWidth="1"/>
    <col min="6" max="6" width="7.42578125" style="13" customWidth="1"/>
    <col min="7" max="7" width="3.5703125" style="13" bestFit="1" customWidth="1"/>
    <col min="8" max="8" width="65.5703125" style="13" customWidth="1"/>
    <col min="9" max="9" width="134" style="13" customWidth="1"/>
    <col min="10" max="10" width="7.42578125" style="13" customWidth="1"/>
    <col min="11" max="11" width="13.5703125" style="13" customWidth="1"/>
    <col min="12" max="12" width="35.5703125" style="75" customWidth="1"/>
    <col min="13" max="13" width="7.5703125" style="75" customWidth="1"/>
    <col min="14" max="14" width="6.28515625" style="76" customWidth="1"/>
    <col min="15" max="15" width="6.28515625" style="101" customWidth="1"/>
    <col min="16" max="16" width="3.140625" style="102" customWidth="1"/>
    <col min="17" max="16364" width="3.140625" style="13" customWidth="1"/>
    <col min="16365" max="16384" width="3.140625" style="13"/>
  </cols>
  <sheetData>
    <row r="5" spans="2:16" ht="9.9499999999999993" customHeight="1" x14ac:dyDescent="0.3"/>
    <row r="6" spans="2:16" ht="31.5" customHeight="1" x14ac:dyDescent="0.3"/>
    <row r="7" spans="2:16" ht="30.75" customHeight="1" x14ac:dyDescent="0.3">
      <c r="E7" s="17"/>
      <c r="F7" s="17"/>
    </row>
    <row r="8" spans="2:16" ht="20.25" customHeight="1" x14ac:dyDescent="0.3"/>
    <row r="9" spans="2:16" ht="9.9499999999999993" customHeight="1" x14ac:dyDescent="0.3"/>
    <row r="10" spans="2:16" ht="19.7" customHeight="1" x14ac:dyDescent="0.3">
      <c r="C10" s="530" t="s">
        <v>152</v>
      </c>
      <c r="D10" s="530"/>
      <c r="E10" s="530"/>
      <c r="F10" s="530"/>
      <c r="G10" s="530"/>
      <c r="H10" s="530"/>
      <c r="I10" s="530"/>
      <c r="J10" s="530"/>
      <c r="K10" s="530"/>
    </row>
    <row r="11" spans="2:16" ht="71.25" customHeight="1" x14ac:dyDescent="0.3">
      <c r="C11" s="531" t="s">
        <v>153</v>
      </c>
      <c r="D11" s="531"/>
      <c r="E11" s="531"/>
      <c r="F11" s="531"/>
      <c r="G11" s="531"/>
      <c r="H11" s="531"/>
      <c r="I11" s="531"/>
      <c r="J11" s="531"/>
      <c r="K11" s="531"/>
    </row>
    <row r="12" spans="2:16" ht="9.75" customHeight="1" x14ac:dyDescent="0.3">
      <c r="C12" s="14"/>
      <c r="D12" s="14"/>
      <c r="F12" s="15"/>
    </row>
    <row r="13" spans="2:16" ht="36.75" customHeight="1" x14ac:dyDescent="0.3">
      <c r="B13" s="506" t="s">
        <v>111</v>
      </c>
      <c r="C13" s="576" t="s">
        <v>154</v>
      </c>
      <c r="D13" s="536" t="s">
        <v>8</v>
      </c>
      <c r="E13" s="536" t="s">
        <v>155</v>
      </c>
      <c r="F13" s="519" t="s">
        <v>156</v>
      </c>
      <c r="G13" s="534" t="s">
        <v>113</v>
      </c>
      <c r="H13" s="535"/>
      <c r="I13" s="535"/>
      <c r="J13" s="519" t="s">
        <v>157</v>
      </c>
      <c r="K13" s="519" t="s">
        <v>124</v>
      </c>
      <c r="L13" s="579"/>
      <c r="M13" s="580"/>
      <c r="N13" s="502"/>
      <c r="O13" s="583"/>
      <c r="P13" s="585"/>
    </row>
    <row r="14" spans="2:16" ht="29.25" customHeight="1" x14ac:dyDescent="0.3">
      <c r="B14" s="507"/>
      <c r="C14" s="507"/>
      <c r="D14" s="540"/>
      <c r="E14" s="540"/>
      <c r="F14" s="519"/>
      <c r="G14" s="574" t="s">
        <v>13</v>
      </c>
      <c r="H14" s="536" t="s">
        <v>15</v>
      </c>
      <c r="I14" s="536" t="s">
        <v>17</v>
      </c>
      <c r="J14" s="519"/>
      <c r="K14" s="519"/>
      <c r="L14" s="579"/>
      <c r="M14" s="580"/>
      <c r="N14" s="502"/>
      <c r="O14" s="583"/>
      <c r="P14" s="585"/>
    </row>
    <row r="15" spans="2:16" ht="99.75" customHeight="1" thickBot="1" x14ac:dyDescent="0.35">
      <c r="B15" s="508"/>
      <c r="C15" s="508"/>
      <c r="D15" s="541"/>
      <c r="E15" s="541"/>
      <c r="F15" s="520"/>
      <c r="G15" s="575"/>
      <c r="H15" s="537"/>
      <c r="I15" s="537"/>
      <c r="J15" s="520"/>
      <c r="K15" s="520"/>
      <c r="L15" s="579"/>
      <c r="M15" s="580"/>
      <c r="N15" s="502"/>
      <c r="O15" s="583"/>
      <c r="P15" s="585"/>
    </row>
    <row r="16" spans="2:16" ht="74.25" customHeight="1" x14ac:dyDescent="0.3">
      <c r="B16" s="342" t="str">
        <f>+LEFT(C16,3)</f>
        <v>6.1</v>
      </c>
      <c r="C16" s="521" t="s">
        <v>158</v>
      </c>
      <c r="D16" s="524" t="s">
        <v>159</v>
      </c>
      <c r="E16" s="363" t="s">
        <v>608</v>
      </c>
      <c r="F16" s="357">
        <v>3</v>
      </c>
      <c r="G16" s="106">
        <v>1</v>
      </c>
      <c r="H16" s="145" t="s">
        <v>444</v>
      </c>
      <c r="I16" s="542" t="s">
        <v>727</v>
      </c>
      <c r="J16" s="422">
        <v>3</v>
      </c>
      <c r="K16" s="339"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577">
        <f>+IF(K16="",75,IF(K16="Deficiencia de control mayor (diseño y ejecución)",80,IF(K16="Deficiencia de control (diseño o ejecución)",100,IF(K16="Oportunidad de mejora",120,140))))</f>
        <v>140</v>
      </c>
      <c r="M16" s="581">
        <v>1.7896000000000001</v>
      </c>
      <c r="N16" s="500">
        <f>+L16+M16</f>
        <v>141.78960000000001</v>
      </c>
      <c r="P16" s="586"/>
    </row>
    <row r="17" spans="2:16" ht="121.5" customHeight="1" thickBot="1" x14ac:dyDescent="0.35">
      <c r="B17" s="343"/>
      <c r="C17" s="522"/>
      <c r="D17" s="525"/>
      <c r="E17" s="538"/>
      <c r="F17" s="358"/>
      <c r="G17" s="104">
        <v>2</v>
      </c>
      <c r="H17" s="128" t="s">
        <v>609</v>
      </c>
      <c r="I17" s="543"/>
      <c r="J17" s="423"/>
      <c r="K17" s="340"/>
      <c r="L17" s="577"/>
      <c r="M17" s="581"/>
      <c r="N17" s="500"/>
      <c r="P17" s="586"/>
    </row>
    <row r="18" spans="2:16" ht="26.25" hidden="1" customHeight="1" thickBot="1" x14ac:dyDescent="0.35">
      <c r="B18" s="343"/>
      <c r="C18" s="522"/>
      <c r="D18" s="525"/>
      <c r="E18" s="538"/>
      <c r="F18" s="358"/>
      <c r="G18" s="104">
        <v>3</v>
      </c>
      <c r="H18" s="104"/>
      <c r="I18" s="543"/>
      <c r="J18" s="423"/>
      <c r="K18" s="340"/>
      <c r="L18" s="577"/>
      <c r="M18" s="581"/>
      <c r="N18" s="500"/>
      <c r="P18" s="586"/>
    </row>
    <row r="19" spans="2:16" ht="26.25" hidden="1" customHeight="1" thickBot="1" x14ac:dyDescent="0.35">
      <c r="B19" s="343"/>
      <c r="C19" s="522"/>
      <c r="D19" s="525"/>
      <c r="E19" s="538"/>
      <c r="F19" s="358"/>
      <c r="G19" s="104">
        <v>4</v>
      </c>
      <c r="H19" s="104"/>
      <c r="I19" s="543"/>
      <c r="J19" s="423"/>
      <c r="K19" s="340"/>
      <c r="L19" s="577"/>
      <c r="M19" s="581"/>
      <c r="N19" s="500"/>
      <c r="P19" s="586"/>
    </row>
    <row r="20" spans="2:16" ht="26.25" hidden="1" customHeight="1" thickBot="1" x14ac:dyDescent="0.35">
      <c r="B20" s="343"/>
      <c r="C20" s="522"/>
      <c r="D20" s="525"/>
      <c r="E20" s="538"/>
      <c r="F20" s="358"/>
      <c r="G20" s="104">
        <v>5</v>
      </c>
      <c r="H20" s="104"/>
      <c r="I20" s="543"/>
      <c r="J20" s="423"/>
      <c r="K20" s="340"/>
      <c r="L20" s="577"/>
      <c r="M20" s="581"/>
      <c r="N20" s="500"/>
      <c r="P20" s="586"/>
    </row>
    <row r="21" spans="2:16" ht="24" hidden="1" customHeight="1" thickBot="1" x14ac:dyDescent="0.35">
      <c r="B21" s="343"/>
      <c r="C21" s="522"/>
      <c r="D21" s="525"/>
      <c r="E21" s="538"/>
      <c r="F21" s="358"/>
      <c r="G21" s="104">
        <v>6</v>
      </c>
      <c r="H21" s="104"/>
      <c r="I21" s="543"/>
      <c r="J21" s="423"/>
      <c r="K21" s="340"/>
      <c r="L21" s="577"/>
      <c r="M21" s="581"/>
      <c r="N21" s="500"/>
      <c r="P21" s="586"/>
    </row>
    <row r="22" spans="2:16" ht="26.25" hidden="1" customHeight="1" thickBot="1" x14ac:dyDescent="0.35">
      <c r="B22" s="343"/>
      <c r="C22" s="522"/>
      <c r="D22" s="525"/>
      <c r="E22" s="538"/>
      <c r="F22" s="358"/>
      <c r="G22" s="104">
        <v>7</v>
      </c>
      <c r="H22" s="104"/>
      <c r="I22" s="543"/>
      <c r="J22" s="423"/>
      <c r="K22" s="340"/>
      <c r="L22" s="577"/>
      <c r="M22" s="581"/>
      <c r="N22" s="500"/>
      <c r="P22" s="586"/>
    </row>
    <row r="23" spans="2:16" ht="0.75" hidden="1" customHeight="1" thickBot="1" x14ac:dyDescent="0.35">
      <c r="B23" s="344"/>
      <c r="C23" s="523"/>
      <c r="D23" s="526"/>
      <c r="E23" s="539"/>
      <c r="F23" s="359"/>
      <c r="G23" s="105">
        <v>8</v>
      </c>
      <c r="H23" s="105"/>
      <c r="I23" s="544"/>
      <c r="J23" s="424"/>
      <c r="K23" s="341"/>
      <c r="L23" s="577"/>
      <c r="M23" s="581"/>
      <c r="N23" s="500"/>
      <c r="P23" s="586"/>
    </row>
    <row r="24" spans="2:16" ht="102" customHeight="1" x14ac:dyDescent="0.3">
      <c r="B24" s="509" t="str">
        <f>+LEFT(C24,3)</f>
        <v>6.2</v>
      </c>
      <c r="C24" s="512" t="s">
        <v>160</v>
      </c>
      <c r="D24" s="524" t="s">
        <v>161</v>
      </c>
      <c r="E24" s="363" t="s">
        <v>611</v>
      </c>
      <c r="F24" s="357">
        <v>3</v>
      </c>
      <c r="G24" s="106">
        <v>1</v>
      </c>
      <c r="H24" s="145" t="s">
        <v>681</v>
      </c>
      <c r="I24" s="545" t="s">
        <v>728</v>
      </c>
      <c r="J24" s="357">
        <v>3</v>
      </c>
      <c r="K24" s="339"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577">
        <f t="shared" ref="L24" si="2">+IF(K24="",75,IF(K24="Deficiencia de control mayor (diseño y ejecución)",80,IF(K24="Deficiencia de control (diseño o ejecución)",100,IF(K24="Oportunidad de mejora",120,140))))</f>
        <v>140</v>
      </c>
      <c r="M24" s="581">
        <v>1.8895999999999999</v>
      </c>
      <c r="N24" s="500">
        <f t="shared" ref="N24" si="3">+L24+M24</f>
        <v>141.8896</v>
      </c>
      <c r="O24" s="584"/>
      <c r="P24" s="586"/>
    </row>
    <row r="25" spans="2:16" ht="69.75" customHeight="1" x14ac:dyDescent="0.3">
      <c r="B25" s="510"/>
      <c r="C25" s="513"/>
      <c r="D25" s="525"/>
      <c r="E25" s="364"/>
      <c r="F25" s="358"/>
      <c r="G25" s="104">
        <v>2</v>
      </c>
      <c r="H25" s="128" t="s">
        <v>610</v>
      </c>
      <c r="I25" s="546"/>
      <c r="J25" s="358"/>
      <c r="K25" s="340"/>
      <c r="L25" s="577"/>
      <c r="M25" s="581"/>
      <c r="N25" s="500"/>
      <c r="O25" s="584"/>
      <c r="P25" s="586"/>
    </row>
    <row r="26" spans="2:16" ht="65.25" customHeight="1" thickBot="1" x14ac:dyDescent="0.35">
      <c r="B26" s="510"/>
      <c r="C26" s="513"/>
      <c r="D26" s="525"/>
      <c r="E26" s="364"/>
      <c r="F26" s="358"/>
      <c r="G26" s="104">
        <v>3</v>
      </c>
      <c r="H26" s="128" t="s">
        <v>492</v>
      </c>
      <c r="I26" s="546"/>
      <c r="J26" s="358"/>
      <c r="K26" s="340"/>
      <c r="L26" s="577"/>
      <c r="M26" s="581"/>
      <c r="N26" s="500"/>
      <c r="O26" s="584"/>
      <c r="P26" s="586"/>
    </row>
    <row r="27" spans="2:16" ht="0.75" hidden="1" customHeight="1" thickBot="1" x14ac:dyDescent="0.35">
      <c r="B27" s="510"/>
      <c r="C27" s="513"/>
      <c r="D27" s="525"/>
      <c r="E27" s="364"/>
      <c r="F27" s="358"/>
      <c r="G27" s="104">
        <v>4</v>
      </c>
      <c r="H27" s="104"/>
      <c r="I27" s="546"/>
      <c r="J27" s="358"/>
      <c r="K27" s="340"/>
      <c r="L27" s="577"/>
      <c r="M27" s="581"/>
      <c r="N27" s="500"/>
      <c r="O27" s="584"/>
      <c r="P27" s="586"/>
    </row>
    <row r="28" spans="2:16" ht="22.5" hidden="1" customHeight="1" thickBot="1" x14ac:dyDescent="0.35">
      <c r="B28" s="510"/>
      <c r="C28" s="513"/>
      <c r="D28" s="525"/>
      <c r="E28" s="364"/>
      <c r="F28" s="358"/>
      <c r="G28" s="104">
        <v>5</v>
      </c>
      <c r="H28" s="104"/>
      <c r="I28" s="546"/>
      <c r="J28" s="358"/>
      <c r="K28" s="340"/>
      <c r="L28" s="577"/>
      <c r="M28" s="581"/>
      <c r="N28" s="500"/>
      <c r="O28" s="584"/>
      <c r="P28" s="586"/>
    </row>
    <row r="29" spans="2:16" ht="22.5" hidden="1" customHeight="1" thickBot="1" x14ac:dyDescent="0.35">
      <c r="B29" s="510"/>
      <c r="C29" s="513"/>
      <c r="D29" s="525"/>
      <c r="E29" s="364"/>
      <c r="F29" s="358"/>
      <c r="G29" s="104">
        <v>6</v>
      </c>
      <c r="H29" s="104"/>
      <c r="I29" s="546"/>
      <c r="J29" s="358"/>
      <c r="K29" s="340"/>
      <c r="L29" s="577"/>
      <c r="M29" s="581"/>
      <c r="N29" s="500"/>
      <c r="O29" s="584"/>
      <c r="P29" s="586"/>
    </row>
    <row r="30" spans="2:16" ht="22.5" hidden="1" customHeight="1" thickBot="1" x14ac:dyDescent="0.35">
      <c r="B30" s="510"/>
      <c r="C30" s="513"/>
      <c r="D30" s="525"/>
      <c r="E30" s="364"/>
      <c r="F30" s="358"/>
      <c r="G30" s="104">
        <v>7</v>
      </c>
      <c r="H30" s="104"/>
      <c r="I30" s="546"/>
      <c r="J30" s="358"/>
      <c r="K30" s="340"/>
      <c r="L30" s="577"/>
      <c r="M30" s="581"/>
      <c r="N30" s="500"/>
      <c r="O30" s="584"/>
      <c r="P30" s="586"/>
    </row>
    <row r="31" spans="2:16" ht="22.5" hidden="1" customHeight="1" thickBot="1" x14ac:dyDescent="0.35">
      <c r="B31" s="511"/>
      <c r="C31" s="514"/>
      <c r="D31" s="526"/>
      <c r="E31" s="365"/>
      <c r="F31" s="359"/>
      <c r="G31" s="105">
        <v>8</v>
      </c>
      <c r="H31" s="105"/>
      <c r="I31" s="547"/>
      <c r="J31" s="359"/>
      <c r="K31" s="341"/>
      <c r="L31" s="577"/>
      <c r="M31" s="581"/>
      <c r="N31" s="500"/>
      <c r="O31" s="584"/>
      <c r="P31" s="586"/>
    </row>
    <row r="32" spans="2:16" ht="72.75" customHeight="1" x14ac:dyDescent="0.3">
      <c r="B32" s="512" t="str">
        <f>+LEFT(C32,3)</f>
        <v>6.3</v>
      </c>
      <c r="C32" s="512" t="s">
        <v>162</v>
      </c>
      <c r="D32" s="524" t="s">
        <v>163</v>
      </c>
      <c r="E32" s="363" t="s">
        <v>679</v>
      </c>
      <c r="F32" s="357">
        <v>3</v>
      </c>
      <c r="G32" s="106">
        <v>1</v>
      </c>
      <c r="H32" s="145" t="s">
        <v>680</v>
      </c>
      <c r="I32" s="568" t="s">
        <v>729</v>
      </c>
      <c r="J32" s="357">
        <v>3</v>
      </c>
      <c r="K32" s="339" t="str">
        <f t="shared" si="1"/>
        <v>Mantenimiento del control</v>
      </c>
      <c r="L32" s="577">
        <f t="shared" ref="L32" si="4">+IF(K32="",75,IF(K32="Deficiencia de control mayor (diseño y ejecución)",80,IF(K32="Deficiencia de control (diseño o ejecución)",100,IF(K32="Oportunidad de mejora",120,140))))</f>
        <v>140</v>
      </c>
      <c r="M32" s="581">
        <v>1.9754</v>
      </c>
      <c r="N32" s="500">
        <f t="shared" ref="N32" si="5">+L32+M32</f>
        <v>141.97540000000001</v>
      </c>
      <c r="O32" s="584"/>
      <c r="P32" s="586"/>
    </row>
    <row r="33" spans="1:16" ht="81" customHeight="1" x14ac:dyDescent="0.3">
      <c r="B33" s="513"/>
      <c r="C33" s="513"/>
      <c r="D33" s="525"/>
      <c r="E33" s="364"/>
      <c r="F33" s="358"/>
      <c r="G33" s="104">
        <v>2</v>
      </c>
      <c r="H33" s="128" t="s">
        <v>612</v>
      </c>
      <c r="I33" s="569"/>
      <c r="J33" s="358"/>
      <c r="K33" s="340"/>
      <c r="L33" s="577"/>
      <c r="M33" s="581"/>
      <c r="N33" s="500"/>
      <c r="O33" s="584"/>
      <c r="P33" s="586"/>
    </row>
    <row r="34" spans="1:16" ht="2.25" hidden="1" customHeight="1" x14ac:dyDescent="0.3">
      <c r="B34" s="513"/>
      <c r="C34" s="513"/>
      <c r="D34" s="525"/>
      <c r="E34" s="364"/>
      <c r="F34" s="358"/>
      <c r="G34" s="104">
        <v>3</v>
      </c>
      <c r="H34" s="104"/>
      <c r="I34" s="569"/>
      <c r="J34" s="358"/>
      <c r="K34" s="340"/>
      <c r="L34" s="577"/>
      <c r="M34" s="581"/>
      <c r="N34" s="500"/>
      <c r="O34" s="584"/>
      <c r="P34" s="586"/>
    </row>
    <row r="35" spans="1:16" ht="22.5" hidden="1" customHeight="1" x14ac:dyDescent="0.3">
      <c r="B35" s="513"/>
      <c r="C35" s="513"/>
      <c r="D35" s="525"/>
      <c r="E35" s="364"/>
      <c r="F35" s="358"/>
      <c r="G35" s="104">
        <v>4</v>
      </c>
      <c r="H35" s="104"/>
      <c r="I35" s="569"/>
      <c r="J35" s="358"/>
      <c r="K35" s="340"/>
      <c r="L35" s="577"/>
      <c r="M35" s="581"/>
      <c r="N35" s="500"/>
      <c r="O35" s="584"/>
      <c r="P35" s="586"/>
    </row>
    <row r="36" spans="1:16" ht="2.25" hidden="1" customHeight="1" x14ac:dyDescent="0.3">
      <c r="B36" s="513"/>
      <c r="C36" s="513"/>
      <c r="D36" s="525"/>
      <c r="E36" s="364"/>
      <c r="F36" s="358"/>
      <c r="G36" s="104">
        <v>5</v>
      </c>
      <c r="H36" s="104"/>
      <c r="I36" s="569"/>
      <c r="J36" s="358"/>
      <c r="K36" s="340"/>
      <c r="L36" s="577"/>
      <c r="M36" s="581"/>
      <c r="N36" s="500"/>
      <c r="O36" s="584"/>
      <c r="P36" s="586"/>
    </row>
    <row r="37" spans="1:16" ht="2.25" customHeight="1" x14ac:dyDescent="0.3">
      <c r="B37" s="513"/>
      <c r="C37" s="513"/>
      <c r="D37" s="525"/>
      <c r="E37" s="364"/>
      <c r="F37" s="358"/>
      <c r="G37" s="104">
        <v>6</v>
      </c>
      <c r="H37" s="104"/>
      <c r="I37" s="569"/>
      <c r="J37" s="358"/>
      <c r="K37" s="340"/>
      <c r="L37" s="577"/>
      <c r="M37" s="581"/>
      <c r="N37" s="500"/>
      <c r="O37" s="584"/>
      <c r="P37" s="586"/>
    </row>
    <row r="38" spans="1:16" ht="22.5" hidden="1" customHeight="1" x14ac:dyDescent="0.3">
      <c r="B38" s="513"/>
      <c r="C38" s="513"/>
      <c r="D38" s="525"/>
      <c r="E38" s="364"/>
      <c r="F38" s="358"/>
      <c r="G38" s="104">
        <v>7</v>
      </c>
      <c r="H38" s="104"/>
      <c r="I38" s="569"/>
      <c r="J38" s="358"/>
      <c r="K38" s="340"/>
      <c r="L38" s="577"/>
      <c r="M38" s="581"/>
      <c r="N38" s="500"/>
      <c r="O38" s="584"/>
      <c r="P38" s="586"/>
    </row>
    <row r="39" spans="1:16" ht="22.5" hidden="1" customHeight="1" thickBot="1" x14ac:dyDescent="0.35">
      <c r="B39" s="514"/>
      <c r="C39" s="514"/>
      <c r="D39" s="526"/>
      <c r="E39" s="365"/>
      <c r="F39" s="359"/>
      <c r="G39" s="105">
        <v>8</v>
      </c>
      <c r="H39" s="105"/>
      <c r="I39" s="570"/>
      <c r="J39" s="359"/>
      <c r="K39" s="341"/>
      <c r="L39" s="577"/>
      <c r="M39" s="581"/>
      <c r="N39" s="500"/>
      <c r="O39" s="584"/>
      <c r="P39" s="586"/>
    </row>
    <row r="40" spans="1:16" ht="22.5" customHeight="1" x14ac:dyDescent="0.3">
      <c r="B40" s="516"/>
      <c r="C40" s="516" t="s">
        <v>682</v>
      </c>
      <c r="D40" s="557" t="s">
        <v>8</v>
      </c>
      <c r="E40" s="551" t="s">
        <v>683</v>
      </c>
      <c r="F40" s="549" t="s">
        <v>684</v>
      </c>
      <c r="G40" s="555" t="s">
        <v>113</v>
      </c>
      <c r="H40" s="556"/>
      <c r="I40" s="556"/>
      <c r="J40" s="549" t="s">
        <v>687</v>
      </c>
      <c r="K40" s="532" t="s">
        <v>124</v>
      </c>
      <c r="L40" s="578"/>
      <c r="M40" s="582"/>
      <c r="N40" s="501"/>
      <c r="O40" s="583"/>
      <c r="P40" s="585"/>
    </row>
    <row r="41" spans="1:16" ht="22.5" customHeight="1" x14ac:dyDescent="0.3">
      <c r="B41" s="517"/>
      <c r="C41" s="517"/>
      <c r="D41" s="558"/>
      <c r="E41" s="566"/>
      <c r="F41" s="549"/>
      <c r="G41" s="553" t="s">
        <v>13</v>
      </c>
      <c r="H41" s="551" t="s">
        <v>15</v>
      </c>
      <c r="I41" s="551" t="s">
        <v>17</v>
      </c>
      <c r="J41" s="549"/>
      <c r="K41" s="532"/>
      <c r="L41" s="578"/>
      <c r="M41" s="582"/>
      <c r="N41" s="501"/>
      <c r="O41" s="583"/>
      <c r="P41" s="585"/>
    </row>
    <row r="42" spans="1:16" ht="51" customHeight="1" thickBot="1" x14ac:dyDescent="0.35">
      <c r="B42" s="518"/>
      <c r="C42" s="518"/>
      <c r="D42" s="559"/>
      <c r="E42" s="567"/>
      <c r="F42" s="550"/>
      <c r="G42" s="554"/>
      <c r="H42" s="552"/>
      <c r="I42" s="552"/>
      <c r="J42" s="550"/>
      <c r="K42" s="533"/>
      <c r="L42" s="578"/>
      <c r="M42" s="582"/>
      <c r="N42" s="501"/>
      <c r="O42" s="583"/>
      <c r="P42" s="585"/>
    </row>
    <row r="43" spans="1:16" ht="21" customHeight="1" x14ac:dyDescent="0.3">
      <c r="B43" s="503" t="str">
        <f>+LEFT(C43,3)</f>
        <v>7.1</v>
      </c>
      <c r="C43" s="512" t="s">
        <v>164</v>
      </c>
      <c r="D43" s="563" t="s">
        <v>159</v>
      </c>
      <c r="E43" s="363" t="s">
        <v>613</v>
      </c>
      <c r="F43" s="357">
        <v>3</v>
      </c>
      <c r="G43" s="106">
        <v>1</v>
      </c>
      <c r="H43" s="145"/>
      <c r="I43" s="545" t="s">
        <v>730</v>
      </c>
      <c r="J43" s="357">
        <v>3</v>
      </c>
      <c r="K43" s="339"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577">
        <f t="shared" ref="L43:L75" si="7">+IF(K43="",75,IF(K43="Deficiencia de control mayor (diseño y ejecución)",80,IF(K43="Deficiencia de control (diseño o ejecución)",100,IF(K43="Oportunidad de mejora",120,140))))</f>
        <v>140</v>
      </c>
      <c r="M43" s="581">
        <v>2.0895999999999999</v>
      </c>
      <c r="N43" s="500">
        <f>+L43+M43</f>
        <v>142.08959999999999</v>
      </c>
      <c r="O43" s="584"/>
      <c r="P43" s="586"/>
    </row>
    <row r="44" spans="1:16" s="203" customFormat="1" ht="96" customHeight="1" thickBot="1" x14ac:dyDescent="0.35">
      <c r="A44" s="13"/>
      <c r="B44" s="504"/>
      <c r="C44" s="513"/>
      <c r="D44" s="564"/>
      <c r="E44" s="364"/>
      <c r="F44" s="358"/>
      <c r="G44" s="104">
        <v>2</v>
      </c>
      <c r="H44" s="128" t="s">
        <v>445</v>
      </c>
      <c r="I44" s="546"/>
      <c r="J44" s="358"/>
      <c r="K44" s="340"/>
      <c r="L44" s="577"/>
      <c r="M44" s="581"/>
      <c r="N44" s="500"/>
      <c r="O44" s="584"/>
      <c r="P44" s="586"/>
    </row>
    <row r="45" spans="1:16" ht="62.25" hidden="1" customHeight="1" thickBot="1" x14ac:dyDescent="0.35">
      <c r="B45" s="504"/>
      <c r="C45" s="513"/>
      <c r="D45" s="564"/>
      <c r="E45" s="364"/>
      <c r="F45" s="358"/>
      <c r="G45" s="104">
        <v>3</v>
      </c>
      <c r="H45" s="128"/>
      <c r="I45" s="546"/>
      <c r="J45" s="358"/>
      <c r="K45" s="340"/>
      <c r="L45" s="577"/>
      <c r="M45" s="581"/>
      <c r="N45" s="500"/>
      <c r="O45" s="584"/>
      <c r="P45" s="586"/>
    </row>
    <row r="46" spans="1:16" ht="0.75" hidden="1" customHeight="1" thickBot="1" x14ac:dyDescent="0.35">
      <c r="B46" s="504"/>
      <c r="C46" s="513"/>
      <c r="D46" s="564"/>
      <c r="E46" s="364"/>
      <c r="F46" s="358"/>
      <c r="G46" s="104">
        <v>4</v>
      </c>
      <c r="H46" s="104"/>
      <c r="I46" s="546"/>
      <c r="J46" s="358"/>
      <c r="K46" s="340"/>
      <c r="L46" s="577"/>
      <c r="M46" s="581"/>
      <c r="N46" s="500"/>
      <c r="O46" s="584"/>
      <c r="P46" s="586"/>
    </row>
    <row r="47" spans="1:16" ht="22.5" hidden="1" customHeight="1" thickBot="1" x14ac:dyDescent="0.35">
      <c r="B47" s="504"/>
      <c r="C47" s="513"/>
      <c r="D47" s="564"/>
      <c r="E47" s="364"/>
      <c r="F47" s="358"/>
      <c r="G47" s="104">
        <v>5</v>
      </c>
      <c r="H47" s="104"/>
      <c r="I47" s="546"/>
      <c r="J47" s="358"/>
      <c r="K47" s="340"/>
      <c r="L47" s="577"/>
      <c r="M47" s="581"/>
      <c r="N47" s="500"/>
      <c r="O47" s="584"/>
      <c r="P47" s="586"/>
    </row>
    <row r="48" spans="1:16" ht="22.5" hidden="1" customHeight="1" thickBot="1" x14ac:dyDescent="0.35">
      <c r="B48" s="504"/>
      <c r="C48" s="513"/>
      <c r="D48" s="564"/>
      <c r="E48" s="364"/>
      <c r="F48" s="358"/>
      <c r="G48" s="104">
        <v>6</v>
      </c>
      <c r="H48" s="104"/>
      <c r="I48" s="546"/>
      <c r="J48" s="358"/>
      <c r="K48" s="340"/>
      <c r="L48" s="577"/>
      <c r="M48" s="581"/>
      <c r="N48" s="500"/>
      <c r="O48" s="584"/>
      <c r="P48" s="586"/>
    </row>
    <row r="49" spans="2:16" ht="134.25" hidden="1" customHeight="1" thickBot="1" x14ac:dyDescent="0.35">
      <c r="B49" s="504"/>
      <c r="C49" s="513"/>
      <c r="D49" s="564"/>
      <c r="E49" s="364"/>
      <c r="F49" s="358"/>
      <c r="G49" s="104">
        <v>7</v>
      </c>
      <c r="H49" s="104"/>
      <c r="I49" s="546"/>
      <c r="J49" s="358"/>
      <c r="K49" s="340"/>
      <c r="L49" s="577"/>
      <c r="M49" s="581"/>
      <c r="N49" s="500"/>
      <c r="O49" s="584"/>
      <c r="P49" s="586"/>
    </row>
    <row r="50" spans="2:16" ht="115.5" hidden="1" customHeight="1" thickBot="1" x14ac:dyDescent="0.35">
      <c r="B50" s="505"/>
      <c r="C50" s="514"/>
      <c r="D50" s="565"/>
      <c r="E50" s="365"/>
      <c r="F50" s="359"/>
      <c r="G50" s="105">
        <v>8</v>
      </c>
      <c r="H50" s="105"/>
      <c r="I50" s="547"/>
      <c r="J50" s="359"/>
      <c r="K50" s="341"/>
      <c r="L50" s="577"/>
      <c r="M50" s="581"/>
      <c r="N50" s="500"/>
      <c r="O50" s="584"/>
      <c r="P50" s="586"/>
    </row>
    <row r="51" spans="2:16" ht="57" customHeight="1" x14ac:dyDescent="0.3">
      <c r="B51" s="503" t="str">
        <f>+LEFT(C51,3)</f>
        <v>7.2</v>
      </c>
      <c r="C51" s="512" t="s">
        <v>165</v>
      </c>
      <c r="D51" s="524" t="s">
        <v>166</v>
      </c>
      <c r="E51" s="363" t="s">
        <v>493</v>
      </c>
      <c r="F51" s="357">
        <v>3</v>
      </c>
      <c r="G51" s="106">
        <v>1</v>
      </c>
      <c r="H51" s="145" t="s">
        <v>446</v>
      </c>
      <c r="I51" s="545" t="s">
        <v>731</v>
      </c>
      <c r="J51" s="357">
        <v>3</v>
      </c>
      <c r="K51" s="339" t="str">
        <f t="shared" si="6"/>
        <v>Mantenimiento del control</v>
      </c>
      <c r="L51" s="577">
        <f t="shared" si="7"/>
        <v>140</v>
      </c>
      <c r="M51" s="581">
        <v>2.1456</v>
      </c>
      <c r="N51" s="500">
        <f t="shared" ref="N51:N75" si="8">+L51+M51</f>
        <v>142.1456</v>
      </c>
      <c r="O51" s="584"/>
      <c r="P51" s="586"/>
    </row>
    <row r="52" spans="2:16" ht="63" customHeight="1" thickBot="1" x14ac:dyDescent="0.35">
      <c r="B52" s="504"/>
      <c r="C52" s="513"/>
      <c r="D52" s="525"/>
      <c r="E52" s="364"/>
      <c r="F52" s="358"/>
      <c r="G52" s="104">
        <v>2</v>
      </c>
      <c r="H52" s="128" t="s">
        <v>447</v>
      </c>
      <c r="I52" s="352"/>
      <c r="J52" s="358"/>
      <c r="K52" s="340"/>
      <c r="L52" s="577"/>
      <c r="M52" s="581"/>
      <c r="N52" s="500"/>
      <c r="O52" s="584"/>
      <c r="P52" s="586"/>
    </row>
    <row r="53" spans="2:16" ht="38.25" hidden="1" customHeight="1" thickBot="1" x14ac:dyDescent="0.35">
      <c r="B53" s="504"/>
      <c r="C53" s="513"/>
      <c r="D53" s="525"/>
      <c r="E53" s="364"/>
      <c r="F53" s="358"/>
      <c r="G53" s="104">
        <v>3</v>
      </c>
      <c r="H53" s="104"/>
      <c r="I53" s="352"/>
      <c r="J53" s="358"/>
      <c r="K53" s="340"/>
      <c r="L53" s="577"/>
      <c r="M53" s="581"/>
      <c r="N53" s="500"/>
      <c r="O53" s="584"/>
      <c r="P53" s="586"/>
    </row>
    <row r="54" spans="2:16" ht="7.5" hidden="1" customHeight="1" thickBot="1" x14ac:dyDescent="0.35">
      <c r="B54" s="504"/>
      <c r="C54" s="513"/>
      <c r="D54" s="525"/>
      <c r="E54" s="364"/>
      <c r="F54" s="358"/>
      <c r="G54" s="104">
        <v>4</v>
      </c>
      <c r="H54" s="104"/>
      <c r="I54" s="352"/>
      <c r="J54" s="358"/>
      <c r="K54" s="340"/>
      <c r="L54" s="577"/>
      <c r="M54" s="581"/>
      <c r="N54" s="500"/>
      <c r="O54" s="584"/>
      <c r="P54" s="586"/>
    </row>
    <row r="55" spans="2:16" ht="38.25" hidden="1" customHeight="1" thickBot="1" x14ac:dyDescent="0.35">
      <c r="B55" s="504"/>
      <c r="C55" s="513"/>
      <c r="D55" s="525"/>
      <c r="E55" s="364"/>
      <c r="F55" s="358"/>
      <c r="G55" s="104">
        <v>5</v>
      </c>
      <c r="H55" s="104"/>
      <c r="I55" s="352"/>
      <c r="J55" s="358"/>
      <c r="K55" s="340"/>
      <c r="L55" s="577"/>
      <c r="M55" s="581"/>
      <c r="N55" s="500"/>
      <c r="O55" s="584"/>
      <c r="P55" s="586"/>
    </row>
    <row r="56" spans="2:16" ht="38.25" hidden="1" customHeight="1" thickBot="1" x14ac:dyDescent="0.35">
      <c r="B56" s="504"/>
      <c r="C56" s="513"/>
      <c r="D56" s="525"/>
      <c r="E56" s="364"/>
      <c r="F56" s="358"/>
      <c r="G56" s="104">
        <v>6</v>
      </c>
      <c r="H56" s="104"/>
      <c r="I56" s="352"/>
      <c r="J56" s="358"/>
      <c r="K56" s="340"/>
      <c r="L56" s="577"/>
      <c r="M56" s="581"/>
      <c r="N56" s="500"/>
      <c r="O56" s="584"/>
      <c r="P56" s="586"/>
    </row>
    <row r="57" spans="2:16" ht="38.25" hidden="1" customHeight="1" thickBot="1" x14ac:dyDescent="0.35">
      <c r="B57" s="504"/>
      <c r="C57" s="513"/>
      <c r="D57" s="525"/>
      <c r="E57" s="364"/>
      <c r="F57" s="358"/>
      <c r="G57" s="104">
        <v>7</v>
      </c>
      <c r="H57" s="104"/>
      <c r="I57" s="352"/>
      <c r="J57" s="358"/>
      <c r="K57" s="340"/>
      <c r="L57" s="577"/>
      <c r="M57" s="581"/>
      <c r="N57" s="500"/>
      <c r="O57" s="584"/>
      <c r="P57" s="586"/>
    </row>
    <row r="58" spans="2:16" ht="38.25" hidden="1" customHeight="1" thickBot="1" x14ac:dyDescent="0.35">
      <c r="B58" s="505"/>
      <c r="C58" s="514"/>
      <c r="D58" s="526"/>
      <c r="E58" s="365"/>
      <c r="F58" s="359"/>
      <c r="G58" s="175">
        <v>8</v>
      </c>
      <c r="H58" s="175"/>
      <c r="I58" s="353"/>
      <c r="J58" s="359"/>
      <c r="K58" s="341"/>
      <c r="L58" s="577"/>
      <c r="M58" s="581"/>
      <c r="N58" s="500"/>
      <c r="O58" s="584"/>
      <c r="P58" s="586"/>
    </row>
    <row r="59" spans="2:16" s="194" customFormat="1" ht="104.25" customHeight="1" thickBot="1" x14ac:dyDescent="0.35">
      <c r="B59" s="503" t="str">
        <f>+LEFT(C59,3)</f>
        <v>7.3</v>
      </c>
      <c r="C59" s="512" t="s">
        <v>167</v>
      </c>
      <c r="D59" s="524" t="s">
        <v>166</v>
      </c>
      <c r="E59" s="363" t="s">
        <v>614</v>
      </c>
      <c r="F59" s="357">
        <v>3</v>
      </c>
      <c r="G59" s="192">
        <v>1</v>
      </c>
      <c r="H59" s="193" t="s">
        <v>615</v>
      </c>
      <c r="I59" s="545" t="s">
        <v>732</v>
      </c>
      <c r="J59" s="357">
        <v>3</v>
      </c>
      <c r="K59" s="339" t="str">
        <f t="shared" si="6"/>
        <v>Mantenimiento del control</v>
      </c>
      <c r="L59" s="577">
        <f t="shared" si="7"/>
        <v>140</v>
      </c>
      <c r="M59" s="581">
        <v>2.2364999999999999</v>
      </c>
      <c r="N59" s="500">
        <f t="shared" si="8"/>
        <v>142.23650000000001</v>
      </c>
      <c r="O59" s="584"/>
      <c r="P59" s="586"/>
    </row>
    <row r="60" spans="2:16" ht="27" hidden="1" customHeight="1" x14ac:dyDescent="0.3">
      <c r="B60" s="504"/>
      <c r="C60" s="513"/>
      <c r="D60" s="525"/>
      <c r="E60" s="364"/>
      <c r="F60" s="358"/>
      <c r="G60" s="103">
        <v>2</v>
      </c>
      <c r="H60" s="103"/>
      <c r="I60" s="546"/>
      <c r="J60" s="358"/>
      <c r="K60" s="340"/>
      <c r="L60" s="577"/>
      <c r="M60" s="581"/>
      <c r="N60" s="500"/>
      <c r="O60" s="584"/>
      <c r="P60" s="586"/>
    </row>
    <row r="61" spans="2:16" ht="24" hidden="1" customHeight="1" x14ac:dyDescent="0.3">
      <c r="B61" s="504"/>
      <c r="C61" s="513"/>
      <c r="D61" s="525"/>
      <c r="E61" s="364"/>
      <c r="F61" s="358"/>
      <c r="G61" s="104">
        <v>3</v>
      </c>
      <c r="H61" s="104"/>
      <c r="I61" s="546"/>
      <c r="J61" s="358"/>
      <c r="K61" s="340"/>
      <c r="L61" s="577"/>
      <c r="M61" s="581"/>
      <c r="N61" s="500"/>
      <c r="O61" s="584"/>
      <c r="P61" s="586"/>
    </row>
    <row r="62" spans="2:16" ht="27" hidden="1" customHeight="1" x14ac:dyDescent="0.3">
      <c r="B62" s="504"/>
      <c r="C62" s="513"/>
      <c r="D62" s="525"/>
      <c r="E62" s="364"/>
      <c r="F62" s="358"/>
      <c r="G62" s="104">
        <v>4</v>
      </c>
      <c r="H62" s="104"/>
      <c r="I62" s="546"/>
      <c r="J62" s="358"/>
      <c r="K62" s="340"/>
      <c r="L62" s="577"/>
      <c r="M62" s="581"/>
      <c r="N62" s="500"/>
      <c r="O62" s="584"/>
      <c r="P62" s="586"/>
    </row>
    <row r="63" spans="2:16" ht="27" hidden="1" customHeight="1" x14ac:dyDescent="0.3">
      <c r="B63" s="504"/>
      <c r="C63" s="513"/>
      <c r="D63" s="525"/>
      <c r="E63" s="364"/>
      <c r="F63" s="358"/>
      <c r="G63" s="104">
        <v>5</v>
      </c>
      <c r="H63" s="104"/>
      <c r="I63" s="546"/>
      <c r="J63" s="358"/>
      <c r="K63" s="340"/>
      <c r="L63" s="577"/>
      <c r="M63" s="581"/>
      <c r="N63" s="500"/>
      <c r="O63" s="584"/>
      <c r="P63" s="586"/>
    </row>
    <row r="64" spans="2:16" ht="27" hidden="1" customHeight="1" x14ac:dyDescent="0.3">
      <c r="B64" s="504"/>
      <c r="C64" s="513"/>
      <c r="D64" s="525"/>
      <c r="E64" s="364"/>
      <c r="F64" s="358"/>
      <c r="G64" s="104">
        <v>6</v>
      </c>
      <c r="H64" s="104"/>
      <c r="I64" s="546"/>
      <c r="J64" s="358"/>
      <c r="K64" s="340"/>
      <c r="L64" s="577"/>
      <c r="M64" s="581"/>
      <c r="N64" s="500"/>
      <c r="O64" s="584"/>
      <c r="P64" s="586"/>
    </row>
    <row r="65" spans="2:16" ht="27" hidden="1" customHeight="1" x14ac:dyDescent="0.3">
      <c r="B65" s="504"/>
      <c r="C65" s="513"/>
      <c r="D65" s="525"/>
      <c r="E65" s="364"/>
      <c r="F65" s="358"/>
      <c r="G65" s="104">
        <v>7</v>
      </c>
      <c r="H65" s="104"/>
      <c r="I65" s="546"/>
      <c r="J65" s="358"/>
      <c r="K65" s="340"/>
      <c r="L65" s="577"/>
      <c r="M65" s="581"/>
      <c r="N65" s="500"/>
      <c r="O65" s="584"/>
      <c r="P65" s="586"/>
    </row>
    <row r="66" spans="2:16" ht="138.75" hidden="1" customHeight="1" thickBot="1" x14ac:dyDescent="0.35">
      <c r="B66" s="515"/>
      <c r="C66" s="561"/>
      <c r="D66" s="560"/>
      <c r="E66" s="562"/>
      <c r="F66" s="359"/>
      <c r="G66" s="105">
        <v>8</v>
      </c>
      <c r="H66" s="105"/>
      <c r="I66" s="547"/>
      <c r="J66" s="359"/>
      <c r="K66" s="341"/>
      <c r="L66" s="577"/>
      <c r="M66" s="581"/>
      <c r="N66" s="500"/>
      <c r="O66" s="584"/>
      <c r="P66" s="586"/>
    </row>
    <row r="67" spans="2:16" ht="12.75" customHeight="1" x14ac:dyDescent="0.3">
      <c r="B67" s="504" t="str">
        <f>+LEFT(C67,3)</f>
        <v>7.4</v>
      </c>
      <c r="C67" s="571" t="s">
        <v>168</v>
      </c>
      <c r="D67" s="525" t="s">
        <v>169</v>
      </c>
      <c r="E67" s="369" t="s">
        <v>616</v>
      </c>
      <c r="F67" s="357">
        <v>3</v>
      </c>
      <c r="G67" s="106">
        <v>1</v>
      </c>
      <c r="H67" s="106"/>
      <c r="I67" s="587" t="s">
        <v>733</v>
      </c>
      <c r="J67" s="357">
        <v>3</v>
      </c>
      <c r="K67" s="339" t="str">
        <f t="shared" si="6"/>
        <v>Mantenimiento del control</v>
      </c>
      <c r="L67" s="577">
        <f t="shared" si="7"/>
        <v>140</v>
      </c>
      <c r="M67" s="581">
        <v>2.3896000000000002</v>
      </c>
      <c r="N67" s="500">
        <f t="shared" si="8"/>
        <v>142.3896</v>
      </c>
      <c r="O67" s="584"/>
      <c r="P67" s="586"/>
    </row>
    <row r="68" spans="2:16" ht="8.25" customHeight="1" x14ac:dyDescent="0.3">
      <c r="B68" s="504"/>
      <c r="C68" s="572"/>
      <c r="D68" s="525"/>
      <c r="E68" s="364"/>
      <c r="F68" s="358"/>
      <c r="G68" s="104">
        <v>2</v>
      </c>
      <c r="H68" s="104"/>
      <c r="I68" s="588"/>
      <c r="J68" s="358"/>
      <c r="K68" s="340"/>
      <c r="L68" s="577"/>
      <c r="M68" s="581"/>
      <c r="N68" s="500"/>
      <c r="O68" s="584"/>
      <c r="P68" s="586"/>
    </row>
    <row r="69" spans="2:16" ht="27" hidden="1" customHeight="1" x14ac:dyDescent="0.3">
      <c r="B69" s="504"/>
      <c r="C69" s="572"/>
      <c r="D69" s="525"/>
      <c r="E69" s="364"/>
      <c r="F69" s="358"/>
      <c r="G69" s="104">
        <v>3</v>
      </c>
      <c r="H69" s="104"/>
      <c r="I69" s="588"/>
      <c r="J69" s="358"/>
      <c r="K69" s="340"/>
      <c r="L69" s="577"/>
      <c r="M69" s="581"/>
      <c r="N69" s="500"/>
      <c r="O69" s="584"/>
      <c r="P69" s="586"/>
    </row>
    <row r="70" spans="2:16" ht="98.25" customHeight="1" thickBot="1" x14ac:dyDescent="0.35">
      <c r="B70" s="504"/>
      <c r="C70" s="572"/>
      <c r="D70" s="525"/>
      <c r="E70" s="364"/>
      <c r="F70" s="358"/>
      <c r="G70" s="104">
        <v>4</v>
      </c>
      <c r="H70" s="128" t="s">
        <v>617</v>
      </c>
      <c r="I70" s="588"/>
      <c r="J70" s="358"/>
      <c r="K70" s="340"/>
      <c r="L70" s="577"/>
      <c r="M70" s="581"/>
      <c r="N70" s="500"/>
      <c r="O70" s="584"/>
      <c r="P70" s="586"/>
    </row>
    <row r="71" spans="2:16" ht="3.75" hidden="1" customHeight="1" thickBot="1" x14ac:dyDescent="0.35">
      <c r="B71" s="504"/>
      <c r="C71" s="572"/>
      <c r="D71" s="525"/>
      <c r="E71" s="364"/>
      <c r="F71" s="358"/>
      <c r="G71" s="104">
        <v>5</v>
      </c>
      <c r="H71" s="104"/>
      <c r="I71" s="588"/>
      <c r="J71" s="358"/>
      <c r="K71" s="340"/>
      <c r="L71" s="577"/>
      <c r="M71" s="581"/>
      <c r="N71" s="500"/>
      <c r="O71" s="584"/>
      <c r="P71" s="586"/>
    </row>
    <row r="72" spans="2:16" ht="27" hidden="1" customHeight="1" thickBot="1" x14ac:dyDescent="0.35">
      <c r="B72" s="504"/>
      <c r="C72" s="572"/>
      <c r="D72" s="525"/>
      <c r="E72" s="364"/>
      <c r="F72" s="358"/>
      <c r="G72" s="104">
        <v>6</v>
      </c>
      <c r="H72" s="104"/>
      <c r="I72" s="588"/>
      <c r="J72" s="358"/>
      <c r="K72" s="340"/>
      <c r="L72" s="577"/>
      <c r="M72" s="581"/>
      <c r="N72" s="500"/>
      <c r="O72" s="584"/>
      <c r="P72" s="586"/>
    </row>
    <row r="73" spans="2:16" ht="27" hidden="1" customHeight="1" thickBot="1" x14ac:dyDescent="0.35">
      <c r="B73" s="504"/>
      <c r="C73" s="572"/>
      <c r="D73" s="525"/>
      <c r="E73" s="364"/>
      <c r="F73" s="358"/>
      <c r="G73" s="104">
        <v>7</v>
      </c>
      <c r="H73" s="104"/>
      <c r="I73" s="588"/>
      <c r="J73" s="358"/>
      <c r="K73" s="340"/>
      <c r="L73" s="577"/>
      <c r="M73" s="581"/>
      <c r="N73" s="500"/>
      <c r="O73" s="584"/>
      <c r="P73" s="586"/>
    </row>
    <row r="74" spans="2:16" ht="15.75" hidden="1" customHeight="1" thickBot="1" x14ac:dyDescent="0.35">
      <c r="B74" s="505"/>
      <c r="C74" s="573"/>
      <c r="D74" s="526"/>
      <c r="E74" s="365"/>
      <c r="F74" s="359"/>
      <c r="G74" s="105">
        <v>8</v>
      </c>
      <c r="H74" s="105"/>
      <c r="I74" s="589"/>
      <c r="J74" s="359"/>
      <c r="K74" s="341"/>
      <c r="L74" s="577"/>
      <c r="M74" s="581"/>
      <c r="N74" s="500"/>
      <c r="O74" s="584"/>
      <c r="P74" s="586"/>
    </row>
    <row r="75" spans="2:16" ht="117" customHeight="1" x14ac:dyDescent="0.3">
      <c r="B75" s="503" t="str">
        <f>+LEFT(C75,3)</f>
        <v>7.5</v>
      </c>
      <c r="C75" s="512" t="s">
        <v>170</v>
      </c>
      <c r="D75" s="524" t="s">
        <v>171</v>
      </c>
      <c r="E75" s="363" t="s">
        <v>618</v>
      </c>
      <c r="F75" s="357">
        <v>3</v>
      </c>
      <c r="G75" s="106">
        <v>1</v>
      </c>
      <c r="H75" s="145" t="s">
        <v>619</v>
      </c>
      <c r="I75" s="545" t="s">
        <v>734</v>
      </c>
      <c r="J75" s="357">
        <v>3</v>
      </c>
      <c r="K75" s="339" t="str">
        <f t="shared" si="6"/>
        <v>Mantenimiento del control</v>
      </c>
      <c r="L75" s="577">
        <f t="shared" si="7"/>
        <v>140</v>
      </c>
      <c r="M75" s="581">
        <v>2.4563000000000001</v>
      </c>
      <c r="N75" s="500">
        <f t="shared" si="8"/>
        <v>142.4563</v>
      </c>
      <c r="O75" s="584"/>
      <c r="P75" s="586"/>
    </row>
    <row r="76" spans="2:16" ht="0.75" hidden="1" customHeight="1" x14ac:dyDescent="0.3">
      <c r="B76" s="504"/>
      <c r="C76" s="513"/>
      <c r="D76" s="525"/>
      <c r="E76" s="364"/>
      <c r="F76" s="358"/>
      <c r="G76" s="104">
        <v>2</v>
      </c>
      <c r="H76" s="104"/>
      <c r="I76" s="352"/>
      <c r="J76" s="358"/>
      <c r="K76" s="340"/>
      <c r="L76" s="577"/>
      <c r="M76" s="581"/>
      <c r="N76" s="500"/>
      <c r="O76" s="584"/>
      <c r="P76" s="586"/>
    </row>
    <row r="77" spans="2:16" ht="27.75" hidden="1" customHeight="1" x14ac:dyDescent="0.3">
      <c r="B77" s="504"/>
      <c r="C77" s="513"/>
      <c r="D77" s="525"/>
      <c r="E77" s="364"/>
      <c r="F77" s="358"/>
      <c r="G77" s="104">
        <v>3</v>
      </c>
      <c r="H77" s="155"/>
      <c r="I77" s="352"/>
      <c r="J77" s="358"/>
      <c r="K77" s="340"/>
      <c r="L77" s="577"/>
      <c r="M77" s="581"/>
      <c r="N77" s="500"/>
      <c r="O77" s="584"/>
      <c r="P77" s="586"/>
    </row>
    <row r="78" spans="2:16" ht="2.25" hidden="1" customHeight="1" x14ac:dyDescent="0.3">
      <c r="B78" s="504"/>
      <c r="C78" s="513"/>
      <c r="D78" s="525"/>
      <c r="E78" s="364"/>
      <c r="F78" s="358"/>
      <c r="G78" s="104">
        <v>4</v>
      </c>
      <c r="H78" s="127"/>
      <c r="I78" s="352"/>
      <c r="J78" s="358"/>
      <c r="K78" s="340"/>
      <c r="L78" s="577"/>
      <c r="M78" s="581"/>
      <c r="N78" s="500"/>
      <c r="O78" s="584"/>
      <c r="P78" s="586"/>
    </row>
    <row r="79" spans="2:16" ht="3" customHeight="1" x14ac:dyDescent="0.3">
      <c r="B79" s="504"/>
      <c r="C79" s="513"/>
      <c r="D79" s="525"/>
      <c r="E79" s="364"/>
      <c r="F79" s="358"/>
      <c r="G79" s="104">
        <v>5</v>
      </c>
      <c r="H79" s="104"/>
      <c r="I79" s="352"/>
      <c r="J79" s="358"/>
      <c r="K79" s="340"/>
      <c r="L79" s="577"/>
      <c r="M79" s="581"/>
      <c r="N79" s="500"/>
      <c r="O79" s="584"/>
      <c r="P79" s="586"/>
    </row>
    <row r="80" spans="2:16" ht="27.75" hidden="1" customHeight="1" x14ac:dyDescent="0.3">
      <c r="B80" s="504"/>
      <c r="C80" s="513"/>
      <c r="D80" s="525"/>
      <c r="E80" s="364"/>
      <c r="F80" s="358"/>
      <c r="G80" s="104">
        <v>6</v>
      </c>
      <c r="H80" s="104"/>
      <c r="I80" s="352"/>
      <c r="J80" s="358"/>
      <c r="K80" s="340"/>
      <c r="L80" s="577"/>
      <c r="M80" s="581"/>
      <c r="N80" s="500"/>
      <c r="O80" s="584"/>
      <c r="P80" s="586"/>
    </row>
    <row r="81" spans="2:16" ht="27.75" hidden="1" customHeight="1" x14ac:dyDescent="0.3">
      <c r="B81" s="504"/>
      <c r="C81" s="513"/>
      <c r="D81" s="525"/>
      <c r="E81" s="364"/>
      <c r="F81" s="358"/>
      <c r="G81" s="104">
        <v>7</v>
      </c>
      <c r="H81" s="104"/>
      <c r="I81" s="352"/>
      <c r="J81" s="358"/>
      <c r="K81" s="340"/>
      <c r="L81" s="577"/>
      <c r="M81" s="581"/>
      <c r="N81" s="500"/>
      <c r="O81" s="584"/>
      <c r="P81" s="586"/>
    </row>
    <row r="82" spans="2:16" ht="27.75" hidden="1" customHeight="1" thickBot="1" x14ac:dyDescent="0.35">
      <c r="B82" s="505"/>
      <c r="C82" s="514"/>
      <c r="D82" s="526"/>
      <c r="E82" s="365"/>
      <c r="F82" s="359"/>
      <c r="G82" s="105">
        <v>8</v>
      </c>
      <c r="H82" s="105"/>
      <c r="I82" s="353"/>
      <c r="J82" s="359"/>
      <c r="K82" s="341"/>
      <c r="L82" s="577"/>
      <c r="M82" s="581"/>
      <c r="N82" s="500"/>
      <c r="O82" s="584"/>
      <c r="P82" s="586"/>
    </row>
    <row r="83" spans="2:16" ht="22.5" customHeight="1" x14ac:dyDescent="0.3">
      <c r="B83" s="527"/>
      <c r="C83" s="527" t="s">
        <v>685</v>
      </c>
      <c r="D83" s="557" t="s">
        <v>8</v>
      </c>
      <c r="E83" s="551" t="s">
        <v>683</v>
      </c>
      <c r="F83" s="549" t="s">
        <v>684</v>
      </c>
      <c r="G83" s="555" t="s">
        <v>113</v>
      </c>
      <c r="H83" s="556"/>
      <c r="I83" s="556"/>
      <c r="J83" s="549" t="s">
        <v>687</v>
      </c>
      <c r="K83" s="532" t="s">
        <v>124</v>
      </c>
      <c r="L83" s="578"/>
      <c r="M83" s="582"/>
      <c r="N83" s="501"/>
      <c r="O83" s="583"/>
      <c r="P83" s="585"/>
    </row>
    <row r="84" spans="2:16" ht="22.5" customHeight="1" x14ac:dyDescent="0.3">
      <c r="B84" s="528"/>
      <c r="C84" s="528"/>
      <c r="D84" s="558"/>
      <c r="E84" s="566"/>
      <c r="F84" s="549"/>
      <c r="G84" s="553" t="s">
        <v>13</v>
      </c>
      <c r="H84" s="551" t="s">
        <v>15</v>
      </c>
      <c r="I84" s="551" t="s">
        <v>17</v>
      </c>
      <c r="J84" s="549"/>
      <c r="K84" s="532"/>
      <c r="L84" s="578"/>
      <c r="M84" s="582"/>
      <c r="N84" s="501"/>
      <c r="O84" s="583"/>
      <c r="P84" s="585"/>
    </row>
    <row r="85" spans="2:16" ht="65.25" customHeight="1" thickBot="1" x14ac:dyDescent="0.35">
      <c r="B85" s="529"/>
      <c r="C85" s="529"/>
      <c r="D85" s="559"/>
      <c r="E85" s="567"/>
      <c r="F85" s="550"/>
      <c r="G85" s="554"/>
      <c r="H85" s="552"/>
      <c r="I85" s="552"/>
      <c r="J85" s="550"/>
      <c r="K85" s="533"/>
      <c r="L85" s="578"/>
      <c r="M85" s="582"/>
      <c r="N85" s="501"/>
      <c r="O85" s="583"/>
      <c r="P85" s="585"/>
    </row>
    <row r="86" spans="2:16" ht="83.25" customHeight="1" x14ac:dyDescent="0.3">
      <c r="B86" s="503" t="str">
        <f>+LEFT(C86,3)</f>
        <v>8.1</v>
      </c>
      <c r="C86" s="512" t="s">
        <v>172</v>
      </c>
      <c r="D86" s="524" t="s">
        <v>159</v>
      </c>
      <c r="E86" s="363" t="s">
        <v>620</v>
      </c>
      <c r="F86" s="357">
        <v>3</v>
      </c>
      <c r="G86" s="106">
        <v>1</v>
      </c>
      <c r="H86" s="145" t="s">
        <v>621</v>
      </c>
      <c r="I86" s="545" t="s">
        <v>735</v>
      </c>
      <c r="J86" s="357">
        <v>3</v>
      </c>
      <c r="K86" s="339"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577">
        <f t="shared" ref="L86:L110" si="10">+IF(K86="",75,IF(K86="Deficiencia de control mayor (diseño y ejecución)",80,IF(K86="Deficiencia de control (diseño o ejecución)",100,IF(K86="Oportunidad de mejora",120,140))))</f>
        <v>140</v>
      </c>
      <c r="M86" s="581">
        <v>2.5457999999999998</v>
      </c>
      <c r="N86" s="500">
        <f t="shared" ref="N86:N110" si="11">+L86+M86</f>
        <v>142.54579999999999</v>
      </c>
      <c r="O86" s="584"/>
      <c r="P86" s="586"/>
    </row>
    <row r="87" spans="2:16" ht="27" customHeight="1" x14ac:dyDescent="0.3">
      <c r="B87" s="504"/>
      <c r="C87" s="513"/>
      <c r="D87" s="525"/>
      <c r="E87" s="364"/>
      <c r="F87" s="358"/>
      <c r="G87" s="104">
        <v>2</v>
      </c>
      <c r="H87" s="104"/>
      <c r="I87" s="546"/>
      <c r="J87" s="358"/>
      <c r="K87" s="340"/>
      <c r="L87" s="577"/>
      <c r="M87" s="581"/>
      <c r="N87" s="500"/>
      <c r="O87" s="584"/>
      <c r="P87" s="586"/>
    </row>
    <row r="88" spans="2:16" ht="0.75" customHeight="1" thickBot="1" x14ac:dyDescent="0.35">
      <c r="B88" s="504"/>
      <c r="C88" s="513"/>
      <c r="D88" s="525"/>
      <c r="E88" s="364"/>
      <c r="F88" s="358"/>
      <c r="G88" s="104">
        <v>3</v>
      </c>
      <c r="H88" s="104"/>
      <c r="I88" s="546"/>
      <c r="J88" s="358"/>
      <c r="K88" s="340"/>
      <c r="L88" s="577"/>
      <c r="M88" s="581"/>
      <c r="N88" s="500"/>
      <c r="O88" s="584"/>
      <c r="P88" s="586"/>
    </row>
    <row r="89" spans="2:16" ht="28.5" hidden="1" customHeight="1" thickBot="1" x14ac:dyDescent="0.35">
      <c r="B89" s="504"/>
      <c r="C89" s="513"/>
      <c r="D89" s="525"/>
      <c r="E89" s="364"/>
      <c r="F89" s="358"/>
      <c r="G89" s="104">
        <v>4</v>
      </c>
      <c r="H89" s="104"/>
      <c r="I89" s="546"/>
      <c r="J89" s="358"/>
      <c r="K89" s="340"/>
      <c r="L89" s="577"/>
      <c r="M89" s="581"/>
      <c r="N89" s="500"/>
      <c r="O89" s="584"/>
      <c r="P89" s="586"/>
    </row>
    <row r="90" spans="2:16" ht="28.5" hidden="1" customHeight="1" thickBot="1" x14ac:dyDescent="0.35">
      <c r="B90" s="504"/>
      <c r="C90" s="513"/>
      <c r="D90" s="525"/>
      <c r="E90" s="364"/>
      <c r="F90" s="358"/>
      <c r="G90" s="104">
        <v>5</v>
      </c>
      <c r="H90" s="104"/>
      <c r="I90" s="546"/>
      <c r="J90" s="358"/>
      <c r="K90" s="340"/>
      <c r="L90" s="577"/>
      <c r="M90" s="581"/>
      <c r="N90" s="500"/>
      <c r="O90" s="584"/>
      <c r="P90" s="586"/>
    </row>
    <row r="91" spans="2:16" ht="28.5" hidden="1" customHeight="1" thickBot="1" x14ac:dyDescent="0.35">
      <c r="B91" s="504"/>
      <c r="C91" s="513"/>
      <c r="D91" s="525"/>
      <c r="E91" s="364"/>
      <c r="F91" s="358"/>
      <c r="G91" s="104">
        <v>6</v>
      </c>
      <c r="H91" s="104"/>
      <c r="I91" s="546"/>
      <c r="J91" s="358"/>
      <c r="K91" s="340"/>
      <c r="L91" s="577"/>
      <c r="M91" s="581"/>
      <c r="N91" s="500"/>
      <c r="O91" s="584"/>
      <c r="P91" s="586"/>
    </row>
    <row r="92" spans="2:16" ht="28.5" hidden="1" customHeight="1" thickBot="1" x14ac:dyDescent="0.35">
      <c r="B92" s="504"/>
      <c r="C92" s="513"/>
      <c r="D92" s="525"/>
      <c r="E92" s="364"/>
      <c r="F92" s="358"/>
      <c r="G92" s="104">
        <v>7</v>
      </c>
      <c r="H92" s="104"/>
      <c r="I92" s="546"/>
      <c r="J92" s="358"/>
      <c r="K92" s="340"/>
      <c r="L92" s="577"/>
      <c r="M92" s="581"/>
      <c r="N92" s="500"/>
      <c r="O92" s="584"/>
      <c r="P92" s="586"/>
    </row>
    <row r="93" spans="2:16" ht="28.5" hidden="1" customHeight="1" thickBot="1" x14ac:dyDescent="0.35">
      <c r="B93" s="505"/>
      <c r="C93" s="514"/>
      <c r="D93" s="526"/>
      <c r="E93" s="365"/>
      <c r="F93" s="359"/>
      <c r="G93" s="105">
        <v>8</v>
      </c>
      <c r="H93" s="105"/>
      <c r="I93" s="547"/>
      <c r="J93" s="359"/>
      <c r="K93" s="341"/>
      <c r="L93" s="577"/>
      <c r="M93" s="581"/>
      <c r="N93" s="500"/>
      <c r="O93" s="584"/>
      <c r="P93" s="586"/>
    </row>
    <row r="94" spans="2:16" ht="79.5" customHeight="1" x14ac:dyDescent="0.3">
      <c r="B94" s="503" t="str">
        <f>+LEFT(C94,3)</f>
        <v>8.2</v>
      </c>
      <c r="C94" s="512" t="s">
        <v>173</v>
      </c>
      <c r="D94" s="524" t="s">
        <v>174</v>
      </c>
      <c r="E94" s="363" t="s">
        <v>622</v>
      </c>
      <c r="F94" s="357">
        <v>3</v>
      </c>
      <c r="G94" s="106">
        <v>1</v>
      </c>
      <c r="H94" s="145" t="s">
        <v>448</v>
      </c>
      <c r="I94" s="545" t="s">
        <v>736</v>
      </c>
      <c r="J94" s="357">
        <v>3</v>
      </c>
      <c r="K94" s="339" t="str">
        <f t="shared" si="9"/>
        <v>Mantenimiento del control</v>
      </c>
      <c r="L94" s="577">
        <f t="shared" si="10"/>
        <v>140</v>
      </c>
      <c r="M94" s="581">
        <v>2.6320999999999999</v>
      </c>
      <c r="N94" s="500">
        <f t="shared" si="11"/>
        <v>142.63210000000001</v>
      </c>
      <c r="O94" s="584"/>
      <c r="P94" s="586"/>
    </row>
    <row r="95" spans="2:16" ht="0.75" customHeight="1" thickBot="1" x14ac:dyDescent="0.35">
      <c r="B95" s="504"/>
      <c r="C95" s="513"/>
      <c r="D95" s="525"/>
      <c r="E95" s="364"/>
      <c r="F95" s="358"/>
      <c r="G95" s="104">
        <v>2</v>
      </c>
      <c r="H95" s="104"/>
      <c r="I95" s="546"/>
      <c r="J95" s="358"/>
      <c r="K95" s="340"/>
      <c r="L95" s="577"/>
      <c r="M95" s="581"/>
      <c r="N95" s="500"/>
      <c r="O95" s="584"/>
      <c r="P95" s="586"/>
    </row>
    <row r="96" spans="2:16" ht="28.5" hidden="1" customHeight="1" thickBot="1" x14ac:dyDescent="0.35">
      <c r="B96" s="504"/>
      <c r="C96" s="513"/>
      <c r="D96" s="525"/>
      <c r="E96" s="364"/>
      <c r="F96" s="358"/>
      <c r="G96" s="104">
        <v>3</v>
      </c>
      <c r="H96" s="104"/>
      <c r="I96" s="546"/>
      <c r="J96" s="358"/>
      <c r="K96" s="340"/>
      <c r="L96" s="577"/>
      <c r="M96" s="581"/>
      <c r="N96" s="500"/>
      <c r="O96" s="584"/>
      <c r="P96" s="586"/>
    </row>
    <row r="97" spans="2:16" ht="28.5" hidden="1" customHeight="1" thickBot="1" x14ac:dyDescent="0.35">
      <c r="B97" s="504"/>
      <c r="C97" s="513"/>
      <c r="D97" s="525"/>
      <c r="E97" s="364"/>
      <c r="F97" s="358"/>
      <c r="G97" s="104">
        <v>4</v>
      </c>
      <c r="H97" s="104"/>
      <c r="I97" s="546"/>
      <c r="J97" s="358"/>
      <c r="K97" s="340"/>
      <c r="L97" s="577"/>
      <c r="M97" s="581"/>
      <c r="N97" s="500"/>
      <c r="O97" s="584"/>
      <c r="P97" s="586"/>
    </row>
    <row r="98" spans="2:16" ht="28.5" hidden="1" customHeight="1" thickBot="1" x14ac:dyDescent="0.35">
      <c r="B98" s="504"/>
      <c r="C98" s="513"/>
      <c r="D98" s="525"/>
      <c r="E98" s="364"/>
      <c r="F98" s="358"/>
      <c r="G98" s="104">
        <v>5</v>
      </c>
      <c r="H98" s="104"/>
      <c r="I98" s="546"/>
      <c r="J98" s="358"/>
      <c r="K98" s="340"/>
      <c r="L98" s="577"/>
      <c r="M98" s="581"/>
      <c r="N98" s="500"/>
      <c r="O98" s="584"/>
      <c r="P98" s="586"/>
    </row>
    <row r="99" spans="2:16" ht="28.5" hidden="1" customHeight="1" thickBot="1" x14ac:dyDescent="0.35">
      <c r="B99" s="504"/>
      <c r="C99" s="513"/>
      <c r="D99" s="525"/>
      <c r="E99" s="364"/>
      <c r="F99" s="358"/>
      <c r="G99" s="104">
        <v>6</v>
      </c>
      <c r="H99" s="104"/>
      <c r="I99" s="546"/>
      <c r="J99" s="358"/>
      <c r="K99" s="340"/>
      <c r="L99" s="577"/>
      <c r="M99" s="581"/>
      <c r="N99" s="500"/>
      <c r="O99" s="584"/>
      <c r="P99" s="586"/>
    </row>
    <row r="100" spans="2:16" ht="28.5" hidden="1" customHeight="1" thickBot="1" x14ac:dyDescent="0.35">
      <c r="B100" s="504"/>
      <c r="C100" s="513"/>
      <c r="D100" s="525"/>
      <c r="E100" s="364"/>
      <c r="F100" s="358"/>
      <c r="G100" s="104">
        <v>7</v>
      </c>
      <c r="H100" s="104"/>
      <c r="I100" s="546"/>
      <c r="J100" s="358"/>
      <c r="K100" s="340"/>
      <c r="L100" s="577"/>
      <c r="M100" s="581"/>
      <c r="N100" s="500"/>
      <c r="O100" s="584"/>
      <c r="P100" s="586"/>
    </row>
    <row r="101" spans="2:16" ht="28.5" hidden="1" customHeight="1" thickBot="1" x14ac:dyDescent="0.35">
      <c r="B101" s="505"/>
      <c r="C101" s="514"/>
      <c r="D101" s="526"/>
      <c r="E101" s="365"/>
      <c r="F101" s="359"/>
      <c r="G101" s="105">
        <v>8</v>
      </c>
      <c r="H101" s="105"/>
      <c r="I101" s="547"/>
      <c r="J101" s="359"/>
      <c r="K101" s="341"/>
      <c r="L101" s="577"/>
      <c r="M101" s="581"/>
      <c r="N101" s="500"/>
      <c r="O101" s="584"/>
      <c r="P101" s="586"/>
    </row>
    <row r="102" spans="2:16" ht="83.25" customHeight="1" x14ac:dyDescent="0.3">
      <c r="B102" s="503" t="str">
        <f>+LEFT(C102,3)</f>
        <v>8.3</v>
      </c>
      <c r="C102" s="512" t="s">
        <v>175</v>
      </c>
      <c r="D102" s="524" t="s">
        <v>176</v>
      </c>
      <c r="E102" s="363" t="s">
        <v>623</v>
      </c>
      <c r="F102" s="357">
        <v>3</v>
      </c>
      <c r="G102" s="106">
        <v>1</v>
      </c>
      <c r="H102" s="145" t="s">
        <v>494</v>
      </c>
      <c r="I102" s="545" t="s">
        <v>624</v>
      </c>
      <c r="J102" s="357">
        <v>3</v>
      </c>
      <c r="K102" s="339" t="str">
        <f t="shared" si="9"/>
        <v>Mantenimiento del control</v>
      </c>
      <c r="L102" s="577">
        <f t="shared" si="10"/>
        <v>140</v>
      </c>
      <c r="M102" s="581">
        <v>2.7456</v>
      </c>
      <c r="N102" s="500">
        <f t="shared" si="11"/>
        <v>142.7456</v>
      </c>
      <c r="O102" s="584"/>
      <c r="P102" s="586"/>
    </row>
    <row r="103" spans="2:16" ht="2.25" customHeight="1" thickBot="1" x14ac:dyDescent="0.35">
      <c r="B103" s="504"/>
      <c r="C103" s="513"/>
      <c r="D103" s="525"/>
      <c r="E103" s="364"/>
      <c r="F103" s="358"/>
      <c r="G103" s="104">
        <v>2</v>
      </c>
      <c r="H103" s="104"/>
      <c r="I103" s="546"/>
      <c r="J103" s="358"/>
      <c r="K103" s="340"/>
      <c r="L103" s="577"/>
      <c r="M103" s="581"/>
      <c r="N103" s="500"/>
      <c r="O103" s="584"/>
      <c r="P103" s="586"/>
    </row>
    <row r="104" spans="2:16" ht="28.5" hidden="1" customHeight="1" thickBot="1" x14ac:dyDescent="0.35">
      <c r="B104" s="504"/>
      <c r="C104" s="513"/>
      <c r="D104" s="525"/>
      <c r="E104" s="364"/>
      <c r="F104" s="358"/>
      <c r="G104" s="104">
        <v>3</v>
      </c>
      <c r="H104" s="104"/>
      <c r="I104" s="546"/>
      <c r="J104" s="358"/>
      <c r="K104" s="340"/>
      <c r="L104" s="577"/>
      <c r="M104" s="581"/>
      <c r="N104" s="500"/>
      <c r="O104" s="584"/>
      <c r="P104" s="586"/>
    </row>
    <row r="105" spans="2:16" ht="28.5" hidden="1" customHeight="1" thickBot="1" x14ac:dyDescent="0.35">
      <c r="B105" s="504"/>
      <c r="C105" s="513"/>
      <c r="D105" s="525"/>
      <c r="E105" s="364"/>
      <c r="F105" s="358"/>
      <c r="G105" s="104">
        <v>4</v>
      </c>
      <c r="H105" s="104"/>
      <c r="I105" s="546"/>
      <c r="J105" s="358"/>
      <c r="K105" s="340"/>
      <c r="L105" s="577"/>
      <c r="M105" s="581"/>
      <c r="N105" s="500"/>
      <c r="O105" s="584"/>
      <c r="P105" s="586"/>
    </row>
    <row r="106" spans="2:16" ht="28.5" hidden="1" customHeight="1" thickBot="1" x14ac:dyDescent="0.35">
      <c r="B106" s="504"/>
      <c r="C106" s="513"/>
      <c r="D106" s="525"/>
      <c r="E106" s="364"/>
      <c r="F106" s="358"/>
      <c r="G106" s="104">
        <v>5</v>
      </c>
      <c r="H106" s="104"/>
      <c r="I106" s="546"/>
      <c r="J106" s="358"/>
      <c r="K106" s="340"/>
      <c r="L106" s="577"/>
      <c r="M106" s="581"/>
      <c r="N106" s="500"/>
      <c r="O106" s="584"/>
      <c r="P106" s="586"/>
    </row>
    <row r="107" spans="2:16" ht="28.5" hidden="1" customHeight="1" thickBot="1" x14ac:dyDescent="0.35">
      <c r="B107" s="504"/>
      <c r="C107" s="513"/>
      <c r="D107" s="525"/>
      <c r="E107" s="364"/>
      <c r="F107" s="358"/>
      <c r="G107" s="104">
        <v>6</v>
      </c>
      <c r="H107" s="104"/>
      <c r="I107" s="546"/>
      <c r="J107" s="358"/>
      <c r="K107" s="340"/>
      <c r="L107" s="577"/>
      <c r="M107" s="581"/>
      <c r="N107" s="500"/>
      <c r="O107" s="584"/>
      <c r="P107" s="586"/>
    </row>
    <row r="108" spans="2:16" ht="28.5" hidden="1" customHeight="1" thickBot="1" x14ac:dyDescent="0.35">
      <c r="B108" s="504"/>
      <c r="C108" s="513"/>
      <c r="D108" s="525"/>
      <c r="E108" s="364"/>
      <c r="F108" s="358"/>
      <c r="G108" s="104">
        <v>7</v>
      </c>
      <c r="H108" s="104"/>
      <c r="I108" s="546"/>
      <c r="J108" s="358"/>
      <c r="K108" s="340"/>
      <c r="L108" s="577"/>
      <c r="M108" s="581"/>
      <c r="N108" s="500"/>
      <c r="O108" s="584"/>
      <c r="P108" s="586"/>
    </row>
    <row r="109" spans="2:16" ht="28.5" hidden="1" customHeight="1" thickBot="1" x14ac:dyDescent="0.35">
      <c r="B109" s="505"/>
      <c r="C109" s="514"/>
      <c r="D109" s="526"/>
      <c r="E109" s="365"/>
      <c r="F109" s="359"/>
      <c r="G109" s="105">
        <v>8</v>
      </c>
      <c r="H109" s="105"/>
      <c r="I109" s="547"/>
      <c r="J109" s="359"/>
      <c r="K109" s="341"/>
      <c r="L109" s="577"/>
      <c r="M109" s="581"/>
      <c r="N109" s="500"/>
      <c r="O109" s="584"/>
      <c r="P109" s="586"/>
    </row>
    <row r="110" spans="2:16" ht="100.5" customHeight="1" x14ac:dyDescent="0.3">
      <c r="B110" s="503" t="str">
        <f>+LEFT(C110,3)</f>
        <v>8.4</v>
      </c>
      <c r="C110" s="512" t="s">
        <v>177</v>
      </c>
      <c r="D110" s="524" t="s">
        <v>174</v>
      </c>
      <c r="E110" s="363" t="s">
        <v>625</v>
      </c>
      <c r="F110" s="357">
        <v>3</v>
      </c>
      <c r="G110" s="106">
        <v>1</v>
      </c>
      <c r="H110" s="145" t="s">
        <v>626</v>
      </c>
      <c r="I110" s="545" t="s">
        <v>737</v>
      </c>
      <c r="J110" s="357">
        <v>3</v>
      </c>
      <c r="K110" s="339" t="str">
        <f t="shared" si="9"/>
        <v>Mantenimiento del control</v>
      </c>
      <c r="L110" s="577">
        <f t="shared" si="10"/>
        <v>140</v>
      </c>
      <c r="M110" s="581">
        <v>2.8744999999999998</v>
      </c>
      <c r="N110" s="500">
        <f t="shared" si="11"/>
        <v>142.87450000000001</v>
      </c>
      <c r="O110" s="584"/>
      <c r="P110" s="586"/>
    </row>
    <row r="111" spans="2:16" ht="2.25" hidden="1" customHeight="1" x14ac:dyDescent="0.3">
      <c r="B111" s="504"/>
      <c r="C111" s="513"/>
      <c r="D111" s="525"/>
      <c r="E111" s="364"/>
      <c r="F111" s="358"/>
      <c r="G111" s="104">
        <v>2</v>
      </c>
      <c r="H111" s="104"/>
      <c r="I111" s="546"/>
      <c r="J111" s="358"/>
      <c r="K111" s="340"/>
      <c r="L111" s="577"/>
      <c r="M111" s="581"/>
      <c r="N111" s="500"/>
      <c r="O111" s="584"/>
      <c r="P111" s="586"/>
    </row>
    <row r="112" spans="2:16" ht="30" hidden="1" customHeight="1" x14ac:dyDescent="0.3">
      <c r="B112" s="504"/>
      <c r="C112" s="513"/>
      <c r="D112" s="525"/>
      <c r="E112" s="364"/>
      <c r="F112" s="358"/>
      <c r="G112" s="104">
        <v>3</v>
      </c>
      <c r="H112" s="104"/>
      <c r="I112" s="546"/>
      <c r="J112" s="358"/>
      <c r="K112" s="340"/>
      <c r="L112" s="577"/>
      <c r="M112" s="581"/>
      <c r="N112" s="500"/>
      <c r="O112" s="584"/>
      <c r="P112" s="586"/>
    </row>
    <row r="113" spans="2:16" ht="2.25" hidden="1" customHeight="1" x14ac:dyDescent="0.3">
      <c r="B113" s="504"/>
      <c r="C113" s="513"/>
      <c r="D113" s="525"/>
      <c r="E113" s="364"/>
      <c r="F113" s="358"/>
      <c r="G113" s="104">
        <v>4</v>
      </c>
      <c r="H113" s="104"/>
      <c r="I113" s="546"/>
      <c r="J113" s="358"/>
      <c r="K113" s="340"/>
      <c r="L113" s="577"/>
      <c r="M113" s="581"/>
      <c r="N113" s="500"/>
      <c r="O113" s="584"/>
      <c r="P113" s="586"/>
    </row>
    <row r="114" spans="2:16" ht="30" hidden="1" customHeight="1" x14ac:dyDescent="0.3">
      <c r="B114" s="504"/>
      <c r="C114" s="513"/>
      <c r="D114" s="525"/>
      <c r="E114" s="364"/>
      <c r="F114" s="358"/>
      <c r="G114" s="104">
        <v>5</v>
      </c>
      <c r="H114" s="104"/>
      <c r="I114" s="546"/>
      <c r="J114" s="358"/>
      <c r="K114" s="340"/>
      <c r="L114" s="577"/>
      <c r="M114" s="581"/>
      <c r="N114" s="500"/>
      <c r="O114" s="584"/>
      <c r="P114" s="586"/>
    </row>
    <row r="115" spans="2:16" ht="30" hidden="1" customHeight="1" x14ac:dyDescent="0.3">
      <c r="B115" s="504"/>
      <c r="C115" s="513"/>
      <c r="D115" s="525"/>
      <c r="E115" s="364"/>
      <c r="F115" s="358"/>
      <c r="G115" s="104">
        <v>6</v>
      </c>
      <c r="H115" s="104"/>
      <c r="I115" s="546"/>
      <c r="J115" s="358"/>
      <c r="K115" s="340"/>
      <c r="L115" s="577"/>
      <c r="M115" s="581"/>
      <c r="N115" s="500"/>
      <c r="O115" s="584"/>
      <c r="P115" s="586"/>
    </row>
    <row r="116" spans="2:16" ht="30" hidden="1" customHeight="1" x14ac:dyDescent="0.3">
      <c r="B116" s="504"/>
      <c r="C116" s="513"/>
      <c r="D116" s="525"/>
      <c r="E116" s="364"/>
      <c r="F116" s="358"/>
      <c r="G116" s="104">
        <v>7</v>
      </c>
      <c r="H116" s="104"/>
      <c r="I116" s="546"/>
      <c r="J116" s="358"/>
      <c r="K116" s="340"/>
      <c r="L116" s="577"/>
      <c r="M116" s="581"/>
      <c r="N116" s="500"/>
      <c r="O116" s="584"/>
      <c r="P116" s="586"/>
    </row>
    <row r="117" spans="2:16" ht="49.5" hidden="1" customHeight="1" thickBot="1" x14ac:dyDescent="0.35">
      <c r="B117" s="505"/>
      <c r="C117" s="514"/>
      <c r="D117" s="526"/>
      <c r="E117" s="365"/>
      <c r="F117" s="359"/>
      <c r="G117" s="105">
        <v>8</v>
      </c>
      <c r="H117" s="105"/>
      <c r="I117" s="547"/>
      <c r="J117" s="359"/>
      <c r="K117" s="341"/>
      <c r="L117" s="577"/>
      <c r="M117" s="581"/>
      <c r="N117" s="500"/>
      <c r="O117" s="584"/>
      <c r="P117" s="586"/>
    </row>
    <row r="118" spans="2:16" ht="22.5" customHeight="1" x14ac:dyDescent="0.3">
      <c r="B118" s="517"/>
      <c r="C118" s="517" t="s">
        <v>686</v>
      </c>
      <c r="D118" s="557" t="s">
        <v>8</v>
      </c>
      <c r="E118" s="551" t="s">
        <v>683</v>
      </c>
      <c r="F118" s="549" t="s">
        <v>684</v>
      </c>
      <c r="G118" s="555" t="s">
        <v>113</v>
      </c>
      <c r="H118" s="556"/>
      <c r="I118" s="556"/>
      <c r="J118" s="549" t="s">
        <v>687</v>
      </c>
      <c r="K118" s="532" t="s">
        <v>124</v>
      </c>
      <c r="L118" s="578"/>
      <c r="M118" s="582"/>
      <c r="N118" s="501"/>
      <c r="O118" s="583"/>
      <c r="P118" s="585"/>
    </row>
    <row r="119" spans="2:16" ht="22.5" customHeight="1" x14ac:dyDescent="0.3">
      <c r="B119" s="517"/>
      <c r="C119" s="517"/>
      <c r="D119" s="558"/>
      <c r="E119" s="566"/>
      <c r="F119" s="549"/>
      <c r="G119" s="553" t="s">
        <v>13</v>
      </c>
      <c r="H119" s="551" t="s">
        <v>15</v>
      </c>
      <c r="I119" s="551" t="s">
        <v>17</v>
      </c>
      <c r="J119" s="549"/>
      <c r="K119" s="532"/>
      <c r="L119" s="578"/>
      <c r="M119" s="582"/>
      <c r="N119" s="501"/>
      <c r="O119" s="583"/>
      <c r="P119" s="585"/>
    </row>
    <row r="120" spans="2:16" ht="120.75" customHeight="1" thickBot="1" x14ac:dyDescent="0.35">
      <c r="B120" s="518"/>
      <c r="C120" s="518"/>
      <c r="D120" s="559"/>
      <c r="E120" s="567"/>
      <c r="F120" s="550"/>
      <c r="G120" s="554"/>
      <c r="H120" s="552"/>
      <c r="I120" s="552"/>
      <c r="J120" s="550"/>
      <c r="K120" s="533"/>
      <c r="L120" s="578"/>
      <c r="M120" s="582"/>
      <c r="N120" s="501"/>
      <c r="O120" s="583"/>
      <c r="P120" s="585"/>
    </row>
    <row r="121" spans="2:16" ht="89.25" customHeight="1" thickBot="1" x14ac:dyDescent="0.35">
      <c r="B121" s="503" t="str">
        <f>+LEFT(C121,3)</f>
        <v>9.1</v>
      </c>
      <c r="C121" s="512" t="s">
        <v>178</v>
      </c>
      <c r="D121" s="524" t="s">
        <v>179</v>
      </c>
      <c r="E121" s="363" t="s">
        <v>627</v>
      </c>
      <c r="F121" s="357">
        <v>3</v>
      </c>
      <c r="G121" s="106">
        <v>1</v>
      </c>
      <c r="H121" s="145" t="s">
        <v>449</v>
      </c>
      <c r="I121" s="545" t="s">
        <v>738</v>
      </c>
      <c r="J121" s="357">
        <v>3</v>
      </c>
      <c r="K121" s="339"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577">
        <f t="shared" ref="L121:L153" si="13">+IF(K121="",75,IF(K121="Deficiencia de control mayor (diseño y ejecución)",80,IF(K121="Deficiencia de control (diseño o ejecución)",100,IF(K121="Oportunidad de mejora",120,140))))</f>
        <v>140</v>
      </c>
      <c r="M121" s="581">
        <v>2.9634999999999998</v>
      </c>
      <c r="N121" s="500">
        <f t="shared" ref="N121:N153" si="14">+L121+M121</f>
        <v>142.96350000000001</v>
      </c>
      <c r="O121" s="584"/>
      <c r="P121" s="586"/>
    </row>
    <row r="122" spans="2:16" ht="0.75" hidden="1" customHeight="1" thickBot="1" x14ac:dyDescent="0.35">
      <c r="B122" s="504"/>
      <c r="C122" s="513"/>
      <c r="D122" s="525"/>
      <c r="E122" s="364"/>
      <c r="F122" s="358"/>
      <c r="G122" s="104">
        <v>2</v>
      </c>
      <c r="H122" s="104"/>
      <c r="I122" s="546"/>
      <c r="J122" s="358"/>
      <c r="K122" s="340"/>
      <c r="L122" s="577"/>
      <c r="M122" s="581"/>
      <c r="N122" s="500"/>
      <c r="O122" s="584"/>
      <c r="P122" s="586"/>
    </row>
    <row r="123" spans="2:16" ht="114.75" hidden="1" customHeight="1" thickBot="1" x14ac:dyDescent="0.35">
      <c r="B123" s="504"/>
      <c r="C123" s="513"/>
      <c r="D123" s="525"/>
      <c r="E123" s="364"/>
      <c r="F123" s="358"/>
      <c r="G123" s="104">
        <v>3</v>
      </c>
      <c r="H123" s="104"/>
      <c r="I123" s="546"/>
      <c r="J123" s="358"/>
      <c r="K123" s="340"/>
      <c r="L123" s="577"/>
      <c r="M123" s="581"/>
      <c r="N123" s="500"/>
      <c r="O123" s="584"/>
      <c r="P123" s="586"/>
    </row>
    <row r="124" spans="2:16" ht="17.25" hidden="1" customHeight="1" thickBot="1" x14ac:dyDescent="0.35">
      <c r="B124" s="504"/>
      <c r="C124" s="513"/>
      <c r="D124" s="525"/>
      <c r="E124" s="364"/>
      <c r="F124" s="358"/>
      <c r="G124" s="104">
        <v>4</v>
      </c>
      <c r="H124" s="104"/>
      <c r="I124" s="546"/>
      <c r="J124" s="358"/>
      <c r="K124" s="340"/>
      <c r="L124" s="577"/>
      <c r="M124" s="581"/>
      <c r="N124" s="500"/>
      <c r="O124" s="584"/>
      <c r="P124" s="586"/>
    </row>
    <row r="125" spans="2:16" ht="17.25" hidden="1" customHeight="1" thickBot="1" x14ac:dyDescent="0.35">
      <c r="B125" s="504"/>
      <c r="C125" s="513"/>
      <c r="D125" s="525"/>
      <c r="E125" s="364"/>
      <c r="F125" s="358"/>
      <c r="G125" s="104">
        <v>5</v>
      </c>
      <c r="H125" s="104"/>
      <c r="I125" s="546"/>
      <c r="J125" s="358"/>
      <c r="K125" s="340"/>
      <c r="L125" s="577"/>
      <c r="M125" s="581"/>
      <c r="N125" s="500"/>
      <c r="O125" s="584"/>
      <c r="P125" s="586"/>
    </row>
    <row r="126" spans="2:16" ht="17.25" hidden="1" customHeight="1" thickBot="1" x14ac:dyDescent="0.35">
      <c r="B126" s="504"/>
      <c r="C126" s="513"/>
      <c r="D126" s="525"/>
      <c r="E126" s="364"/>
      <c r="F126" s="358"/>
      <c r="G126" s="104">
        <v>6</v>
      </c>
      <c r="H126" s="104"/>
      <c r="I126" s="546"/>
      <c r="J126" s="358"/>
      <c r="K126" s="340"/>
      <c r="L126" s="577"/>
      <c r="M126" s="581"/>
      <c r="N126" s="500"/>
      <c r="O126" s="584"/>
      <c r="P126" s="586"/>
    </row>
    <row r="127" spans="2:16" ht="17.25" hidden="1" customHeight="1" thickBot="1" x14ac:dyDescent="0.35">
      <c r="B127" s="504"/>
      <c r="C127" s="513"/>
      <c r="D127" s="525"/>
      <c r="E127" s="364"/>
      <c r="F127" s="358"/>
      <c r="G127" s="104">
        <v>7</v>
      </c>
      <c r="H127" s="104"/>
      <c r="I127" s="546"/>
      <c r="J127" s="358"/>
      <c r="K127" s="340"/>
      <c r="L127" s="577"/>
      <c r="M127" s="581"/>
      <c r="N127" s="500"/>
      <c r="O127" s="584"/>
      <c r="P127" s="586"/>
    </row>
    <row r="128" spans="2:16" ht="42.75" hidden="1" customHeight="1" thickBot="1" x14ac:dyDescent="0.35">
      <c r="B128" s="505"/>
      <c r="C128" s="514"/>
      <c r="D128" s="526"/>
      <c r="E128" s="365"/>
      <c r="F128" s="359"/>
      <c r="G128" s="105">
        <v>8</v>
      </c>
      <c r="H128" s="105"/>
      <c r="I128" s="547"/>
      <c r="J128" s="359"/>
      <c r="K128" s="341"/>
      <c r="L128" s="577"/>
      <c r="M128" s="581"/>
      <c r="N128" s="500"/>
      <c r="O128" s="584"/>
      <c r="P128" s="586"/>
    </row>
    <row r="129" spans="2:16" ht="72" customHeight="1" x14ac:dyDescent="0.3">
      <c r="B129" s="503" t="str">
        <f>+LEFT(C129,3)</f>
        <v>9.2</v>
      </c>
      <c r="C129" s="512" t="s">
        <v>180</v>
      </c>
      <c r="D129" s="524" t="s">
        <v>181</v>
      </c>
      <c r="E129" s="363" t="s">
        <v>628</v>
      </c>
      <c r="F129" s="357">
        <v>3</v>
      </c>
      <c r="G129" s="106">
        <v>1</v>
      </c>
      <c r="H129" s="145" t="s">
        <v>450</v>
      </c>
      <c r="I129" s="545" t="s">
        <v>739</v>
      </c>
      <c r="J129" s="357">
        <v>3</v>
      </c>
      <c r="K129" s="339" t="str">
        <f t="shared" si="12"/>
        <v>Mantenimiento del control</v>
      </c>
      <c r="L129" s="577">
        <f t="shared" si="13"/>
        <v>140</v>
      </c>
      <c r="M129" s="581">
        <v>3.0125000000000002</v>
      </c>
      <c r="N129" s="500">
        <f t="shared" si="14"/>
        <v>143.01249999999999</v>
      </c>
      <c r="O129" s="584"/>
      <c r="P129" s="586"/>
    </row>
    <row r="130" spans="2:16" ht="9" hidden="1" customHeight="1" x14ac:dyDescent="0.3">
      <c r="B130" s="504"/>
      <c r="C130" s="513"/>
      <c r="D130" s="525"/>
      <c r="E130" s="364"/>
      <c r="F130" s="358"/>
      <c r="G130" s="104">
        <v>2</v>
      </c>
      <c r="H130" s="125"/>
      <c r="I130" s="546"/>
      <c r="J130" s="358"/>
      <c r="K130" s="340"/>
      <c r="L130" s="577"/>
      <c r="M130" s="581"/>
      <c r="N130" s="500"/>
      <c r="O130" s="584"/>
      <c r="P130" s="586"/>
    </row>
    <row r="131" spans="2:16" ht="0.75" customHeight="1" thickBot="1" x14ac:dyDescent="0.35">
      <c r="B131" s="504"/>
      <c r="C131" s="513"/>
      <c r="D131" s="525"/>
      <c r="E131" s="364"/>
      <c r="F131" s="358"/>
      <c r="G131" s="104">
        <v>3</v>
      </c>
      <c r="H131" s="104"/>
      <c r="I131" s="546"/>
      <c r="J131" s="358"/>
      <c r="K131" s="340"/>
      <c r="L131" s="577"/>
      <c r="M131" s="581"/>
      <c r="N131" s="500"/>
      <c r="O131" s="584"/>
      <c r="P131" s="586"/>
    </row>
    <row r="132" spans="2:16" ht="22.5" hidden="1" customHeight="1" thickBot="1" x14ac:dyDescent="0.35">
      <c r="B132" s="504"/>
      <c r="C132" s="513"/>
      <c r="D132" s="525"/>
      <c r="E132" s="364"/>
      <c r="F132" s="358"/>
      <c r="G132" s="104">
        <v>4</v>
      </c>
      <c r="H132" s="104"/>
      <c r="I132" s="546"/>
      <c r="J132" s="358"/>
      <c r="K132" s="340"/>
      <c r="L132" s="577"/>
      <c r="M132" s="581"/>
      <c r="N132" s="500"/>
      <c r="O132" s="584"/>
      <c r="P132" s="586"/>
    </row>
    <row r="133" spans="2:16" ht="22.5" hidden="1" customHeight="1" thickBot="1" x14ac:dyDescent="0.35">
      <c r="B133" s="504"/>
      <c r="C133" s="513"/>
      <c r="D133" s="525"/>
      <c r="E133" s="364"/>
      <c r="F133" s="358"/>
      <c r="G133" s="104">
        <v>5</v>
      </c>
      <c r="H133" s="104"/>
      <c r="I133" s="546"/>
      <c r="J133" s="358"/>
      <c r="K133" s="340"/>
      <c r="L133" s="577"/>
      <c r="M133" s="581"/>
      <c r="N133" s="500"/>
      <c r="O133" s="584"/>
      <c r="P133" s="586"/>
    </row>
    <row r="134" spans="2:16" ht="22.5" hidden="1" customHeight="1" thickBot="1" x14ac:dyDescent="0.35">
      <c r="B134" s="504"/>
      <c r="C134" s="513"/>
      <c r="D134" s="525"/>
      <c r="E134" s="364"/>
      <c r="F134" s="358"/>
      <c r="G134" s="104">
        <v>6</v>
      </c>
      <c r="H134" s="104"/>
      <c r="I134" s="546"/>
      <c r="J134" s="358"/>
      <c r="K134" s="340"/>
      <c r="L134" s="577"/>
      <c r="M134" s="581"/>
      <c r="N134" s="500"/>
      <c r="O134" s="584"/>
      <c r="P134" s="586"/>
    </row>
    <row r="135" spans="2:16" ht="22.5" hidden="1" customHeight="1" thickBot="1" x14ac:dyDescent="0.35">
      <c r="B135" s="504"/>
      <c r="C135" s="513"/>
      <c r="D135" s="525"/>
      <c r="E135" s="364"/>
      <c r="F135" s="358"/>
      <c r="G135" s="104">
        <v>7</v>
      </c>
      <c r="H135" s="104"/>
      <c r="I135" s="546"/>
      <c r="J135" s="358"/>
      <c r="K135" s="340"/>
      <c r="L135" s="577"/>
      <c r="M135" s="581"/>
      <c r="N135" s="500"/>
      <c r="O135" s="584"/>
      <c r="P135" s="586"/>
    </row>
    <row r="136" spans="2:16" ht="22.5" hidden="1" customHeight="1" thickBot="1" x14ac:dyDescent="0.35">
      <c r="B136" s="505"/>
      <c r="C136" s="514"/>
      <c r="D136" s="526"/>
      <c r="E136" s="365"/>
      <c r="F136" s="359"/>
      <c r="G136" s="105">
        <v>8</v>
      </c>
      <c r="H136" s="105"/>
      <c r="I136" s="547"/>
      <c r="J136" s="359"/>
      <c r="K136" s="341"/>
      <c r="L136" s="577"/>
      <c r="M136" s="581"/>
      <c r="N136" s="500"/>
      <c r="O136" s="584"/>
      <c r="P136" s="586"/>
    </row>
    <row r="137" spans="2:16" ht="74.25" customHeight="1" x14ac:dyDescent="0.3">
      <c r="B137" s="503" t="str">
        <f>+LEFT(C137,3)</f>
        <v>9.3</v>
      </c>
      <c r="C137" s="512" t="s">
        <v>182</v>
      </c>
      <c r="D137" s="548" t="s">
        <v>174</v>
      </c>
      <c r="E137" s="363" t="s">
        <v>451</v>
      </c>
      <c r="F137" s="357">
        <v>3</v>
      </c>
      <c r="G137" s="106">
        <v>1</v>
      </c>
      <c r="H137" s="145" t="s">
        <v>495</v>
      </c>
      <c r="I137" s="545" t="s">
        <v>740</v>
      </c>
      <c r="J137" s="357">
        <v>3</v>
      </c>
      <c r="K137" s="339" t="str">
        <f t="shared" si="12"/>
        <v>Mantenimiento del control</v>
      </c>
      <c r="L137" s="577">
        <f t="shared" si="13"/>
        <v>140</v>
      </c>
      <c r="M137" s="581">
        <v>3.1236000000000002</v>
      </c>
      <c r="N137" s="500">
        <f t="shared" si="14"/>
        <v>143.12360000000001</v>
      </c>
      <c r="O137" s="584"/>
      <c r="P137" s="586"/>
    </row>
    <row r="138" spans="2:16" ht="6" hidden="1" customHeight="1" x14ac:dyDescent="0.3">
      <c r="B138" s="504"/>
      <c r="C138" s="513"/>
      <c r="D138" s="525"/>
      <c r="E138" s="364"/>
      <c r="F138" s="358"/>
      <c r="G138" s="104">
        <v>2</v>
      </c>
      <c r="H138" s="104"/>
      <c r="I138" s="546"/>
      <c r="J138" s="358"/>
      <c r="K138" s="340"/>
      <c r="L138" s="577"/>
      <c r="M138" s="581"/>
      <c r="N138" s="500"/>
      <c r="O138" s="584"/>
      <c r="P138" s="586"/>
    </row>
    <row r="139" spans="2:16" ht="0.75" customHeight="1" thickBot="1" x14ac:dyDescent="0.35">
      <c r="B139" s="504"/>
      <c r="C139" s="513"/>
      <c r="D139" s="525"/>
      <c r="E139" s="364"/>
      <c r="F139" s="358"/>
      <c r="G139" s="104">
        <v>3</v>
      </c>
      <c r="H139" s="104"/>
      <c r="I139" s="546"/>
      <c r="J139" s="358"/>
      <c r="K139" s="340"/>
      <c r="L139" s="577"/>
      <c r="M139" s="581"/>
      <c r="N139" s="500"/>
      <c r="O139" s="584"/>
      <c r="P139" s="586"/>
    </row>
    <row r="140" spans="2:16" ht="22.5" hidden="1" customHeight="1" thickBot="1" x14ac:dyDescent="0.35">
      <c r="B140" s="504"/>
      <c r="C140" s="513"/>
      <c r="D140" s="525"/>
      <c r="E140" s="364"/>
      <c r="F140" s="358"/>
      <c r="G140" s="104">
        <v>4</v>
      </c>
      <c r="H140" s="104"/>
      <c r="I140" s="546"/>
      <c r="J140" s="358"/>
      <c r="K140" s="340"/>
      <c r="L140" s="577"/>
      <c r="M140" s="581"/>
      <c r="N140" s="500"/>
      <c r="O140" s="584"/>
      <c r="P140" s="586"/>
    </row>
    <row r="141" spans="2:16" ht="22.5" hidden="1" customHeight="1" thickBot="1" x14ac:dyDescent="0.35">
      <c r="B141" s="504"/>
      <c r="C141" s="513"/>
      <c r="D141" s="525"/>
      <c r="E141" s="364"/>
      <c r="F141" s="358"/>
      <c r="G141" s="104">
        <v>5</v>
      </c>
      <c r="H141" s="104"/>
      <c r="I141" s="546"/>
      <c r="J141" s="358"/>
      <c r="K141" s="340"/>
      <c r="L141" s="577"/>
      <c r="M141" s="581"/>
      <c r="N141" s="500"/>
      <c r="O141" s="584"/>
      <c r="P141" s="586"/>
    </row>
    <row r="142" spans="2:16" ht="22.5" hidden="1" customHeight="1" thickBot="1" x14ac:dyDescent="0.35">
      <c r="B142" s="504"/>
      <c r="C142" s="513"/>
      <c r="D142" s="525"/>
      <c r="E142" s="364"/>
      <c r="F142" s="358"/>
      <c r="G142" s="104">
        <v>6</v>
      </c>
      <c r="H142" s="104"/>
      <c r="I142" s="546"/>
      <c r="J142" s="358"/>
      <c r="K142" s="340"/>
      <c r="L142" s="577"/>
      <c r="M142" s="581"/>
      <c r="N142" s="500"/>
      <c r="O142" s="584"/>
      <c r="P142" s="586"/>
    </row>
    <row r="143" spans="2:16" ht="22.5" hidden="1" customHeight="1" thickBot="1" x14ac:dyDescent="0.35">
      <c r="B143" s="504"/>
      <c r="C143" s="513"/>
      <c r="D143" s="525"/>
      <c r="E143" s="364"/>
      <c r="F143" s="358"/>
      <c r="G143" s="104">
        <v>7</v>
      </c>
      <c r="H143" s="104"/>
      <c r="I143" s="546"/>
      <c r="J143" s="358"/>
      <c r="K143" s="340"/>
      <c r="L143" s="577"/>
      <c r="M143" s="581"/>
      <c r="N143" s="500"/>
      <c r="O143" s="584"/>
      <c r="P143" s="586"/>
    </row>
    <row r="144" spans="2:16" ht="22.5" hidden="1" customHeight="1" thickBot="1" x14ac:dyDescent="0.35">
      <c r="B144" s="505"/>
      <c r="C144" s="514"/>
      <c r="D144" s="526"/>
      <c r="E144" s="365"/>
      <c r="F144" s="359"/>
      <c r="G144" s="105">
        <v>8</v>
      </c>
      <c r="H144" s="105"/>
      <c r="I144" s="547"/>
      <c r="J144" s="359"/>
      <c r="K144" s="341"/>
      <c r="L144" s="577"/>
      <c r="M144" s="581"/>
      <c r="N144" s="500"/>
      <c r="O144" s="584"/>
      <c r="P144" s="586"/>
    </row>
    <row r="145" spans="2:16" ht="79.5" customHeight="1" x14ac:dyDescent="0.3">
      <c r="B145" s="503" t="str">
        <f>+LEFT(C145,3)</f>
        <v>9.4</v>
      </c>
      <c r="C145" s="512" t="s">
        <v>183</v>
      </c>
      <c r="D145" s="548" t="s">
        <v>181</v>
      </c>
      <c r="E145" s="363" t="s">
        <v>629</v>
      </c>
      <c r="F145" s="357">
        <v>3</v>
      </c>
      <c r="G145" s="106">
        <v>1</v>
      </c>
      <c r="H145" s="145" t="s">
        <v>630</v>
      </c>
      <c r="I145" s="545" t="s">
        <v>741</v>
      </c>
      <c r="J145" s="357">
        <v>3</v>
      </c>
      <c r="K145" s="339" t="str">
        <f t="shared" si="12"/>
        <v>Mantenimiento del control</v>
      </c>
      <c r="L145" s="577">
        <f t="shared" si="13"/>
        <v>140</v>
      </c>
      <c r="M145" s="581">
        <v>3.2456</v>
      </c>
      <c r="N145" s="500">
        <f t="shared" si="14"/>
        <v>143.2456</v>
      </c>
      <c r="O145" s="584"/>
      <c r="P145" s="586"/>
    </row>
    <row r="146" spans="2:16" ht="1.5" customHeight="1" thickBot="1" x14ac:dyDescent="0.35">
      <c r="B146" s="504"/>
      <c r="C146" s="513"/>
      <c r="D146" s="525"/>
      <c r="E146" s="364"/>
      <c r="F146" s="358"/>
      <c r="G146" s="104">
        <v>2</v>
      </c>
      <c r="H146" s="104"/>
      <c r="I146" s="546"/>
      <c r="J146" s="358"/>
      <c r="K146" s="340"/>
      <c r="L146" s="577"/>
      <c r="M146" s="581"/>
      <c r="N146" s="500"/>
      <c r="O146" s="584"/>
      <c r="P146" s="586"/>
    </row>
    <row r="147" spans="2:16" ht="22.5" hidden="1" customHeight="1" thickBot="1" x14ac:dyDescent="0.35">
      <c r="B147" s="504"/>
      <c r="C147" s="513"/>
      <c r="D147" s="525"/>
      <c r="E147" s="364"/>
      <c r="F147" s="358"/>
      <c r="G147" s="104">
        <v>3</v>
      </c>
      <c r="H147" s="104"/>
      <c r="I147" s="546"/>
      <c r="J147" s="358"/>
      <c r="K147" s="340"/>
      <c r="L147" s="577"/>
      <c r="M147" s="581"/>
      <c r="N147" s="500"/>
      <c r="O147" s="584"/>
      <c r="P147" s="586"/>
    </row>
    <row r="148" spans="2:16" ht="22.5" hidden="1" customHeight="1" thickBot="1" x14ac:dyDescent="0.35">
      <c r="B148" s="504"/>
      <c r="C148" s="513"/>
      <c r="D148" s="525"/>
      <c r="E148" s="364"/>
      <c r="F148" s="358"/>
      <c r="G148" s="104">
        <v>4</v>
      </c>
      <c r="H148" s="104"/>
      <c r="I148" s="546"/>
      <c r="J148" s="358"/>
      <c r="K148" s="340"/>
      <c r="L148" s="577"/>
      <c r="M148" s="581"/>
      <c r="N148" s="500"/>
      <c r="O148" s="584"/>
      <c r="P148" s="586"/>
    </row>
    <row r="149" spans="2:16" ht="22.5" hidden="1" customHeight="1" thickBot="1" x14ac:dyDescent="0.35">
      <c r="B149" s="504"/>
      <c r="C149" s="513"/>
      <c r="D149" s="525"/>
      <c r="E149" s="364"/>
      <c r="F149" s="358"/>
      <c r="G149" s="104">
        <v>5</v>
      </c>
      <c r="H149" s="104"/>
      <c r="I149" s="546"/>
      <c r="J149" s="358"/>
      <c r="K149" s="340"/>
      <c r="L149" s="577"/>
      <c r="M149" s="581"/>
      <c r="N149" s="500"/>
      <c r="O149" s="584"/>
      <c r="P149" s="586"/>
    </row>
    <row r="150" spans="2:16" ht="22.5" hidden="1" customHeight="1" thickBot="1" x14ac:dyDescent="0.35">
      <c r="B150" s="504"/>
      <c r="C150" s="513"/>
      <c r="D150" s="525"/>
      <c r="E150" s="364"/>
      <c r="F150" s="358"/>
      <c r="G150" s="104">
        <v>6</v>
      </c>
      <c r="H150" s="104"/>
      <c r="I150" s="546"/>
      <c r="J150" s="358"/>
      <c r="K150" s="340"/>
      <c r="L150" s="577"/>
      <c r="M150" s="581"/>
      <c r="N150" s="500"/>
      <c r="O150" s="584"/>
      <c r="P150" s="586"/>
    </row>
    <row r="151" spans="2:16" ht="22.5" hidden="1" customHeight="1" thickBot="1" x14ac:dyDescent="0.35">
      <c r="B151" s="504"/>
      <c r="C151" s="513"/>
      <c r="D151" s="525"/>
      <c r="E151" s="364"/>
      <c r="F151" s="358"/>
      <c r="G151" s="104">
        <v>7</v>
      </c>
      <c r="H151" s="104"/>
      <c r="I151" s="546"/>
      <c r="J151" s="358"/>
      <c r="K151" s="340"/>
      <c r="L151" s="577"/>
      <c r="M151" s="581"/>
      <c r="N151" s="500"/>
      <c r="O151" s="584"/>
      <c r="P151" s="586"/>
    </row>
    <row r="152" spans="2:16" ht="22.5" hidden="1" customHeight="1" thickBot="1" x14ac:dyDescent="0.35">
      <c r="B152" s="505"/>
      <c r="C152" s="514"/>
      <c r="D152" s="526"/>
      <c r="E152" s="365"/>
      <c r="F152" s="359"/>
      <c r="G152" s="105">
        <v>8</v>
      </c>
      <c r="H152" s="105"/>
      <c r="I152" s="547"/>
      <c r="J152" s="359"/>
      <c r="K152" s="341"/>
      <c r="L152" s="577"/>
      <c r="M152" s="581"/>
      <c r="N152" s="500"/>
      <c r="O152" s="584"/>
      <c r="P152" s="586"/>
    </row>
    <row r="153" spans="2:16" s="131" customFormat="1" ht="91.5" customHeight="1" x14ac:dyDescent="0.3">
      <c r="B153" s="503" t="str">
        <f>+LEFT(C153,3)</f>
        <v>9.5</v>
      </c>
      <c r="C153" s="512" t="s">
        <v>184</v>
      </c>
      <c r="D153" s="548" t="s">
        <v>185</v>
      </c>
      <c r="E153" s="363" t="s">
        <v>632</v>
      </c>
      <c r="F153" s="357">
        <v>3</v>
      </c>
      <c r="G153" s="130">
        <v>1</v>
      </c>
      <c r="H153" s="160" t="s">
        <v>631</v>
      </c>
      <c r="I153" s="545" t="s">
        <v>742</v>
      </c>
      <c r="J153" s="357">
        <v>3</v>
      </c>
      <c r="K153" s="339" t="str">
        <f t="shared" si="12"/>
        <v>Mantenimiento del control</v>
      </c>
      <c r="L153" s="577">
        <f t="shared" si="13"/>
        <v>140</v>
      </c>
      <c r="M153" s="581">
        <v>3.3654000000000002</v>
      </c>
      <c r="N153" s="500">
        <f t="shared" si="14"/>
        <v>143.36539999999999</v>
      </c>
      <c r="O153" s="584"/>
      <c r="P153" s="586"/>
    </row>
    <row r="154" spans="2:16" ht="1.5" hidden="1" customHeight="1" x14ac:dyDescent="0.3">
      <c r="B154" s="504"/>
      <c r="C154" s="513"/>
      <c r="D154" s="525"/>
      <c r="E154" s="364"/>
      <c r="F154" s="358"/>
      <c r="G154" s="103">
        <v>2</v>
      </c>
      <c r="H154" s="103"/>
      <c r="I154" s="546"/>
      <c r="J154" s="358"/>
      <c r="K154" s="340"/>
      <c r="L154" s="577"/>
      <c r="M154" s="581"/>
      <c r="N154" s="500"/>
      <c r="O154" s="584"/>
      <c r="P154" s="586"/>
    </row>
    <row r="155" spans="2:16" ht="17.25" hidden="1" customHeight="1" x14ac:dyDescent="0.3">
      <c r="B155" s="504"/>
      <c r="C155" s="513"/>
      <c r="D155" s="525"/>
      <c r="E155" s="364"/>
      <c r="F155" s="358"/>
      <c r="G155" s="104">
        <v>3</v>
      </c>
      <c r="H155" s="104"/>
      <c r="I155" s="546"/>
      <c r="J155" s="358"/>
      <c r="K155" s="340"/>
      <c r="L155" s="577"/>
      <c r="M155" s="581"/>
      <c r="N155" s="500"/>
      <c r="O155" s="584"/>
      <c r="P155" s="586"/>
    </row>
    <row r="156" spans="2:16" ht="15.75" hidden="1" customHeight="1" x14ac:dyDescent="0.3">
      <c r="B156" s="504"/>
      <c r="C156" s="513"/>
      <c r="D156" s="525"/>
      <c r="E156" s="364"/>
      <c r="F156" s="358"/>
      <c r="G156" s="104">
        <v>4</v>
      </c>
      <c r="H156" s="104"/>
      <c r="I156" s="546"/>
      <c r="J156" s="358"/>
      <c r="K156" s="340"/>
      <c r="L156" s="577"/>
      <c r="M156" s="581"/>
      <c r="N156" s="500"/>
      <c r="O156" s="584"/>
      <c r="P156" s="586"/>
    </row>
    <row r="157" spans="2:16" ht="10.5" hidden="1" customHeight="1" x14ac:dyDescent="0.3">
      <c r="B157" s="504"/>
      <c r="C157" s="513"/>
      <c r="D157" s="525"/>
      <c r="E157" s="364"/>
      <c r="F157" s="358"/>
      <c r="G157" s="104">
        <v>5</v>
      </c>
      <c r="H157" s="104"/>
      <c r="I157" s="546"/>
      <c r="J157" s="358"/>
      <c r="K157" s="340"/>
      <c r="L157" s="577"/>
      <c r="M157" s="581"/>
      <c r="N157" s="500"/>
      <c r="O157" s="584"/>
      <c r="P157" s="586"/>
    </row>
    <row r="158" spans="2:16" ht="15.75" hidden="1" customHeight="1" x14ac:dyDescent="0.3">
      <c r="B158" s="504"/>
      <c r="C158" s="513"/>
      <c r="D158" s="525"/>
      <c r="E158" s="364"/>
      <c r="F158" s="358"/>
      <c r="G158" s="104">
        <v>6</v>
      </c>
      <c r="H158" s="104"/>
      <c r="I158" s="546"/>
      <c r="J158" s="358"/>
      <c r="K158" s="340"/>
      <c r="L158" s="577"/>
      <c r="M158" s="581"/>
      <c r="N158" s="500"/>
      <c r="O158" s="584"/>
      <c r="P158" s="586"/>
    </row>
    <row r="159" spans="2:16" ht="16.5" hidden="1" customHeight="1" x14ac:dyDescent="0.3">
      <c r="B159" s="504"/>
      <c r="C159" s="513"/>
      <c r="D159" s="525"/>
      <c r="E159" s="364"/>
      <c r="F159" s="358"/>
      <c r="G159" s="104">
        <v>7</v>
      </c>
      <c r="H159" s="104"/>
      <c r="I159" s="546"/>
      <c r="J159" s="358"/>
      <c r="K159" s="340"/>
      <c r="L159" s="577"/>
      <c r="M159" s="581"/>
      <c r="N159" s="500"/>
      <c r="O159" s="584"/>
      <c r="P159" s="586"/>
    </row>
    <row r="160" spans="2:16" ht="0.75" customHeight="1" thickBot="1" x14ac:dyDescent="0.35">
      <c r="B160" s="505"/>
      <c r="C160" s="514"/>
      <c r="D160" s="526"/>
      <c r="E160" s="365"/>
      <c r="F160" s="359"/>
      <c r="G160" s="105">
        <v>8</v>
      </c>
      <c r="H160" s="105"/>
      <c r="I160" s="547"/>
      <c r="J160" s="359"/>
      <c r="K160" s="341"/>
      <c r="L160" s="577"/>
      <c r="M160" s="581"/>
      <c r="N160" s="500"/>
      <c r="O160" s="584"/>
      <c r="P160" s="586"/>
    </row>
  </sheetData>
  <sheetProtection password="D72A" sheet="1" objects="1" scenarios="1" formatCells="0" formatColumns="0" formatRows="0"/>
  <mergeCells count="28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 ref="P137:P144"/>
    <mergeCell ref="P145:P152"/>
    <mergeCell ref="P153:P160"/>
    <mergeCell ref="P75:P82"/>
    <mergeCell ref="P83:P85"/>
    <mergeCell ref="P86:P93"/>
    <mergeCell ref="P94:P101"/>
    <mergeCell ref="P102:P109"/>
    <mergeCell ref="P110:P117"/>
    <mergeCell ref="P118:P120"/>
    <mergeCell ref="P121:P128"/>
    <mergeCell ref="P129:P136"/>
    <mergeCell ref="P13:P15"/>
    <mergeCell ref="P16:P23"/>
    <mergeCell ref="P24:P31"/>
    <mergeCell ref="P32:P39"/>
    <mergeCell ref="P40:P42"/>
    <mergeCell ref="P43:P50"/>
    <mergeCell ref="P51:P58"/>
    <mergeCell ref="P59:P66"/>
    <mergeCell ref="P67:P74"/>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M75:M82"/>
    <mergeCell ref="M83:M85"/>
    <mergeCell ref="M86:M93"/>
    <mergeCell ref="M94:M101"/>
    <mergeCell ref="M102:M109"/>
    <mergeCell ref="M110:M117"/>
    <mergeCell ref="M118:M120"/>
    <mergeCell ref="M121:M128"/>
    <mergeCell ref="M129:M136"/>
    <mergeCell ref="M13:M15"/>
    <mergeCell ref="M16:M23"/>
    <mergeCell ref="M24:M31"/>
    <mergeCell ref="M32:M39"/>
    <mergeCell ref="M40:M42"/>
    <mergeCell ref="M43:M50"/>
    <mergeCell ref="M51:M58"/>
    <mergeCell ref="M59:M66"/>
    <mergeCell ref="M67:M74"/>
    <mergeCell ref="L13:L15"/>
    <mergeCell ref="L16:L23"/>
    <mergeCell ref="L24:L31"/>
    <mergeCell ref="L32:L39"/>
    <mergeCell ref="L40:L42"/>
    <mergeCell ref="L43:L50"/>
    <mergeCell ref="L51:L58"/>
    <mergeCell ref="L59:L66"/>
    <mergeCell ref="L67:L74"/>
    <mergeCell ref="L75:L82"/>
    <mergeCell ref="L83:L85"/>
    <mergeCell ref="L86:L93"/>
    <mergeCell ref="L94:L101"/>
    <mergeCell ref="L102:L109"/>
    <mergeCell ref="L110:L117"/>
    <mergeCell ref="L118:L120"/>
    <mergeCell ref="L121:L128"/>
    <mergeCell ref="L129:L136"/>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F32:F39"/>
    <mergeCell ref="D32:D39"/>
    <mergeCell ref="I41:I42"/>
    <mergeCell ref="C43:C50"/>
    <mergeCell ref="E43:E50"/>
    <mergeCell ref="G40:I40"/>
    <mergeCell ref="F40:F42"/>
    <mergeCell ref="F43:F50"/>
    <mergeCell ref="E40:E42"/>
    <mergeCell ref="I32:I39"/>
    <mergeCell ref="I43:I50"/>
    <mergeCell ref="F59:F66"/>
    <mergeCell ref="G41:G42"/>
    <mergeCell ref="C51:C58"/>
    <mergeCell ref="D40:D42"/>
    <mergeCell ref="D59:D66"/>
    <mergeCell ref="C40:C42"/>
    <mergeCell ref="C59:C66"/>
    <mergeCell ref="E59:E66"/>
    <mergeCell ref="D43:D50"/>
    <mergeCell ref="D51:D58"/>
    <mergeCell ref="E51:E58"/>
    <mergeCell ref="F51:F58"/>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B145:B152"/>
    <mergeCell ref="B153:B160"/>
    <mergeCell ref="B86:B93"/>
    <mergeCell ref="B94:B101"/>
    <mergeCell ref="B121:B128"/>
    <mergeCell ref="B129:B136"/>
    <mergeCell ref="B75:B82"/>
    <mergeCell ref="B83:B85"/>
    <mergeCell ref="B102:B109"/>
    <mergeCell ref="B110:B117"/>
    <mergeCell ref="B118:B120"/>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N137:N144"/>
    <mergeCell ref="N145:N152"/>
    <mergeCell ref="N153:N160"/>
    <mergeCell ref="N75:N82"/>
    <mergeCell ref="N83:N85"/>
    <mergeCell ref="N86:N93"/>
    <mergeCell ref="N94:N101"/>
    <mergeCell ref="N102:N109"/>
    <mergeCell ref="N110:N117"/>
    <mergeCell ref="N118:N120"/>
    <mergeCell ref="N121:N128"/>
    <mergeCell ref="N129:N136"/>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O198"/>
  <sheetViews>
    <sheetView showGridLines="0" topLeftCell="F99" zoomScale="82" zoomScaleNormal="82" workbookViewId="0">
      <selection activeCell="I29" sqref="I29:I36"/>
    </sheetView>
  </sheetViews>
  <sheetFormatPr baseColWidth="10" defaultColWidth="3.140625" defaultRowHeight="22.5" customHeight="1" x14ac:dyDescent="0.3"/>
  <cols>
    <col min="1" max="1" width="2.5703125" style="13" customWidth="1"/>
    <col min="2" max="2" width="4.42578125" style="13" hidden="1" customWidth="1"/>
    <col min="3" max="4" width="42.5703125" style="13" customWidth="1"/>
    <col min="5" max="5" width="104.140625" style="13" customWidth="1"/>
    <col min="6" max="6" width="7.42578125" style="13" customWidth="1"/>
    <col min="7" max="7" width="3.5703125" style="13" bestFit="1" customWidth="1"/>
    <col min="8" max="8" width="69.7109375" style="13" customWidth="1"/>
    <col min="9" max="9" width="117.5703125" style="13" customWidth="1"/>
    <col min="10" max="10" width="7.42578125" style="13" customWidth="1"/>
    <col min="11" max="11" width="26" style="13" customWidth="1"/>
    <col min="12" max="13" width="8" style="75" customWidth="1"/>
    <col min="14" max="14" width="12" style="75" customWidth="1"/>
    <col min="15" max="15" width="3.140625" style="46" customWidth="1"/>
    <col min="16"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9.9499999999999993" customHeight="1" x14ac:dyDescent="0.3"/>
    <row r="11" spans="3:11" ht="9.9499999999999993" customHeight="1" x14ac:dyDescent="0.3"/>
    <row r="12" spans="3:11" ht="31.5" customHeight="1" x14ac:dyDescent="0.3"/>
    <row r="13" spans="3:11" ht="24.75" customHeight="1" x14ac:dyDescent="0.3"/>
    <row r="14" spans="3:11" ht="20.25" customHeight="1" x14ac:dyDescent="0.3"/>
    <row r="15" spans="3:11" ht="20.100000000000001" customHeight="1" x14ac:dyDescent="0.3">
      <c r="C15" s="604" t="s">
        <v>186</v>
      </c>
      <c r="D15" s="604"/>
      <c r="E15" s="604"/>
      <c r="F15" s="604"/>
      <c r="G15" s="604"/>
      <c r="H15" s="604"/>
      <c r="I15" s="604"/>
      <c r="J15" s="604"/>
      <c r="K15" s="604"/>
    </row>
    <row r="16" spans="3:11" ht="37.700000000000003" customHeight="1" x14ac:dyDescent="0.3">
      <c r="C16" s="531" t="s">
        <v>187</v>
      </c>
      <c r="D16" s="531"/>
      <c r="E16" s="531"/>
      <c r="F16" s="531"/>
      <c r="G16" s="531"/>
      <c r="H16" s="531"/>
      <c r="I16" s="531"/>
      <c r="J16" s="531"/>
      <c r="K16" s="531"/>
    </row>
    <row r="17" spans="2:14" ht="9.9499999999999993" customHeight="1" thickBot="1" x14ac:dyDescent="0.35">
      <c r="C17" s="14"/>
      <c r="D17" s="14"/>
      <c r="F17" s="15"/>
    </row>
    <row r="18" spans="2:14" ht="36.75" customHeight="1" x14ac:dyDescent="0.3">
      <c r="B18" s="599" t="s">
        <v>111</v>
      </c>
      <c r="C18" s="622" t="s">
        <v>188</v>
      </c>
      <c r="D18" s="625" t="s">
        <v>8</v>
      </c>
      <c r="E18" s="625" t="s">
        <v>189</v>
      </c>
      <c r="F18" s="618" t="s">
        <v>156</v>
      </c>
      <c r="G18" s="628" t="s">
        <v>113</v>
      </c>
      <c r="H18" s="628"/>
      <c r="I18" s="628"/>
      <c r="J18" s="618" t="s">
        <v>190</v>
      </c>
      <c r="K18" s="607" t="s">
        <v>124</v>
      </c>
      <c r="L18" s="580"/>
      <c r="M18" s="580"/>
      <c r="N18" s="580"/>
    </row>
    <row r="19" spans="2:14" ht="29.25" customHeight="1" x14ac:dyDescent="0.3">
      <c r="B19" s="600"/>
      <c r="C19" s="623"/>
      <c r="D19" s="626"/>
      <c r="E19" s="626"/>
      <c r="F19" s="619"/>
      <c r="G19" s="616" t="s">
        <v>13</v>
      </c>
      <c r="H19" s="626" t="s">
        <v>15</v>
      </c>
      <c r="I19" s="626" t="s">
        <v>17</v>
      </c>
      <c r="J19" s="619"/>
      <c r="K19" s="608"/>
      <c r="L19" s="580"/>
      <c r="M19" s="580"/>
      <c r="N19" s="580"/>
    </row>
    <row r="20" spans="2:14" ht="63.75" customHeight="1" thickBot="1" x14ac:dyDescent="0.35">
      <c r="B20" s="601"/>
      <c r="C20" s="624"/>
      <c r="D20" s="627"/>
      <c r="E20" s="627"/>
      <c r="F20" s="620"/>
      <c r="G20" s="617"/>
      <c r="H20" s="617"/>
      <c r="I20" s="617"/>
      <c r="J20" s="620"/>
      <c r="K20" s="609"/>
      <c r="L20" s="580"/>
      <c r="M20" s="580"/>
      <c r="N20" s="580"/>
    </row>
    <row r="21" spans="2:14" ht="134.25" customHeight="1" thickBot="1" x14ac:dyDescent="0.35">
      <c r="B21" s="342" t="str">
        <f>+LEFT(C21,4)</f>
        <v>10.1</v>
      </c>
      <c r="C21" s="614" t="s">
        <v>191</v>
      </c>
      <c r="D21" s="594" t="s">
        <v>181</v>
      </c>
      <c r="E21" s="369" t="s">
        <v>633</v>
      </c>
      <c r="F21" s="615">
        <v>3</v>
      </c>
      <c r="G21" s="199">
        <v>1</v>
      </c>
      <c r="H21" s="159" t="s">
        <v>634</v>
      </c>
      <c r="I21" s="352" t="s">
        <v>783</v>
      </c>
      <c r="J21" s="621">
        <v>3</v>
      </c>
      <c r="K21" s="610"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667">
        <f>+IF(K21="",152,IF(K21="Deficiencia de control mayor (diseño y ejecución)",160,IF(K21="Deficiencia de control (diseño o ejecución)",180,IF(K21="Oportunidad de mejora",200,220))))</f>
        <v>220</v>
      </c>
      <c r="M21" s="581">
        <v>3.4569000000000001</v>
      </c>
      <c r="N21" s="581">
        <f>+L21+M21</f>
        <v>223.45689999999999</v>
      </c>
    </row>
    <row r="22" spans="2:14" ht="14.25" hidden="1" customHeight="1" thickBot="1" x14ac:dyDescent="0.35">
      <c r="B22" s="343"/>
      <c r="C22" s="375"/>
      <c r="D22" s="594"/>
      <c r="E22" s="364"/>
      <c r="F22" s="358"/>
      <c r="G22" s="155">
        <v>2</v>
      </c>
      <c r="H22" s="155"/>
      <c r="I22" s="352"/>
      <c r="J22" s="423"/>
      <c r="K22" s="340"/>
      <c r="L22" s="667"/>
      <c r="M22" s="581"/>
      <c r="N22" s="581"/>
    </row>
    <row r="23" spans="2:14" ht="1.5" hidden="1" customHeight="1" thickBot="1" x14ac:dyDescent="0.35">
      <c r="B23" s="343"/>
      <c r="C23" s="375"/>
      <c r="D23" s="594"/>
      <c r="E23" s="364"/>
      <c r="F23" s="358"/>
      <c r="G23" s="155">
        <v>3</v>
      </c>
      <c r="H23" s="155"/>
      <c r="I23" s="352"/>
      <c r="J23" s="423"/>
      <c r="K23" s="340"/>
      <c r="L23" s="667"/>
      <c r="M23" s="581"/>
      <c r="N23" s="581"/>
    </row>
    <row r="24" spans="2:14" ht="39.75" hidden="1" customHeight="1" thickBot="1" x14ac:dyDescent="0.35">
      <c r="B24" s="343"/>
      <c r="C24" s="375"/>
      <c r="D24" s="594"/>
      <c r="E24" s="364"/>
      <c r="F24" s="358"/>
      <c r="G24" s="155">
        <v>4</v>
      </c>
      <c r="H24" s="155"/>
      <c r="I24" s="352"/>
      <c r="J24" s="423"/>
      <c r="K24" s="340"/>
      <c r="L24" s="667"/>
      <c r="M24" s="581"/>
      <c r="N24" s="581"/>
    </row>
    <row r="25" spans="2:14" ht="36.75" hidden="1" customHeight="1" thickBot="1" x14ac:dyDescent="0.35">
      <c r="B25" s="343"/>
      <c r="C25" s="375"/>
      <c r="D25" s="594"/>
      <c r="E25" s="364"/>
      <c r="F25" s="358"/>
      <c r="G25" s="155">
        <v>5</v>
      </c>
      <c r="H25" s="155"/>
      <c r="I25" s="352"/>
      <c r="J25" s="423"/>
      <c r="K25" s="340"/>
      <c r="L25" s="667"/>
      <c r="M25" s="581"/>
      <c r="N25" s="581"/>
    </row>
    <row r="26" spans="2:14" ht="37.5" hidden="1" customHeight="1" thickBot="1" x14ac:dyDescent="0.35">
      <c r="B26" s="343"/>
      <c r="C26" s="375"/>
      <c r="D26" s="594"/>
      <c r="E26" s="364"/>
      <c r="F26" s="358"/>
      <c r="G26" s="155">
        <v>6</v>
      </c>
      <c r="H26" s="155"/>
      <c r="I26" s="352"/>
      <c r="J26" s="423"/>
      <c r="K26" s="340"/>
      <c r="L26" s="667"/>
      <c r="M26" s="581"/>
      <c r="N26" s="581"/>
    </row>
    <row r="27" spans="2:14" ht="37.5" hidden="1" customHeight="1" thickBot="1" x14ac:dyDescent="0.35">
      <c r="B27" s="343"/>
      <c r="C27" s="375"/>
      <c r="D27" s="594"/>
      <c r="E27" s="364"/>
      <c r="F27" s="358"/>
      <c r="G27" s="155">
        <v>7</v>
      </c>
      <c r="H27" s="155"/>
      <c r="I27" s="352"/>
      <c r="J27" s="423"/>
      <c r="K27" s="340"/>
      <c r="L27" s="667"/>
      <c r="M27" s="581"/>
      <c r="N27" s="581"/>
    </row>
    <row r="28" spans="2:14" ht="45" hidden="1" customHeight="1" thickBot="1" x14ac:dyDescent="0.35">
      <c r="B28" s="344"/>
      <c r="C28" s="376"/>
      <c r="D28" s="595"/>
      <c r="E28" s="365"/>
      <c r="F28" s="359"/>
      <c r="G28" s="198">
        <v>8</v>
      </c>
      <c r="H28" s="198"/>
      <c r="I28" s="353"/>
      <c r="J28" s="424"/>
      <c r="K28" s="341"/>
      <c r="L28" s="667"/>
      <c r="M28" s="581"/>
      <c r="N28" s="581"/>
    </row>
    <row r="29" spans="2:14" ht="179.25" customHeight="1" thickBot="1" x14ac:dyDescent="0.35">
      <c r="B29" s="342" t="str">
        <f>+LEFT(C29,4)</f>
        <v>10.2</v>
      </c>
      <c r="C29" s="374" t="s">
        <v>192</v>
      </c>
      <c r="D29" s="593" t="s">
        <v>181</v>
      </c>
      <c r="E29" s="363" t="s">
        <v>635</v>
      </c>
      <c r="F29" s="357">
        <v>3</v>
      </c>
      <c r="G29" s="154">
        <v>1</v>
      </c>
      <c r="H29" s="145" t="s">
        <v>496</v>
      </c>
      <c r="I29" s="545" t="s">
        <v>743</v>
      </c>
      <c r="J29" s="422">
        <v>3</v>
      </c>
      <c r="K29" s="339"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667">
        <f t="shared" ref="L29" si="2">+IF(K29="",152,IF(K29="Deficiencia de control mayor (diseño y ejecución)",160,IF(K29="Deficiencia de control (diseño o ejecución)",180,IF(K29="Oportunidad de mejora",200,220))))</f>
        <v>220</v>
      </c>
      <c r="M29" s="581">
        <v>3.5478000000000001</v>
      </c>
      <c r="N29" s="581">
        <f>+L29+M29</f>
        <v>223.5478</v>
      </c>
    </row>
    <row r="30" spans="2:14" ht="6" hidden="1" customHeight="1" thickBot="1" x14ac:dyDescent="0.35">
      <c r="B30" s="343"/>
      <c r="C30" s="375"/>
      <c r="D30" s="594"/>
      <c r="E30" s="364"/>
      <c r="F30" s="358"/>
      <c r="G30" s="155">
        <v>2</v>
      </c>
      <c r="H30" s="155"/>
      <c r="I30" s="546"/>
      <c r="J30" s="423"/>
      <c r="K30" s="340"/>
      <c r="L30" s="667"/>
      <c r="M30" s="581"/>
      <c r="N30" s="581"/>
    </row>
    <row r="31" spans="2:14" ht="21" hidden="1" customHeight="1" thickBot="1" x14ac:dyDescent="0.35">
      <c r="B31" s="343"/>
      <c r="C31" s="375"/>
      <c r="D31" s="594"/>
      <c r="E31" s="364"/>
      <c r="F31" s="358"/>
      <c r="G31" s="155">
        <v>3</v>
      </c>
      <c r="H31" s="155"/>
      <c r="I31" s="546"/>
      <c r="J31" s="423"/>
      <c r="K31" s="340"/>
      <c r="L31" s="667"/>
      <c r="M31" s="581"/>
      <c r="N31" s="581"/>
    </row>
    <row r="32" spans="2:14" ht="21" hidden="1" customHeight="1" thickBot="1" x14ac:dyDescent="0.35">
      <c r="B32" s="343"/>
      <c r="C32" s="375"/>
      <c r="D32" s="594"/>
      <c r="E32" s="364"/>
      <c r="F32" s="358"/>
      <c r="G32" s="155">
        <v>4</v>
      </c>
      <c r="H32" s="155"/>
      <c r="I32" s="546"/>
      <c r="J32" s="423"/>
      <c r="K32" s="340"/>
      <c r="L32" s="667"/>
      <c r="M32" s="581"/>
      <c r="N32" s="581"/>
    </row>
    <row r="33" spans="2:14" ht="21" hidden="1" customHeight="1" thickBot="1" x14ac:dyDescent="0.35">
      <c r="B33" s="343"/>
      <c r="C33" s="375"/>
      <c r="D33" s="594"/>
      <c r="E33" s="364"/>
      <c r="F33" s="358"/>
      <c r="G33" s="155">
        <v>5</v>
      </c>
      <c r="H33" s="155"/>
      <c r="I33" s="546"/>
      <c r="J33" s="423"/>
      <c r="K33" s="340"/>
      <c r="L33" s="667"/>
      <c r="M33" s="581"/>
      <c r="N33" s="581"/>
    </row>
    <row r="34" spans="2:14" ht="21" hidden="1" customHeight="1" thickBot="1" x14ac:dyDescent="0.35">
      <c r="B34" s="343"/>
      <c r="C34" s="375"/>
      <c r="D34" s="594"/>
      <c r="E34" s="364"/>
      <c r="F34" s="358"/>
      <c r="G34" s="155">
        <v>6</v>
      </c>
      <c r="H34" s="155"/>
      <c r="I34" s="546"/>
      <c r="J34" s="423"/>
      <c r="K34" s="340"/>
      <c r="L34" s="667"/>
      <c r="M34" s="581"/>
      <c r="N34" s="581"/>
    </row>
    <row r="35" spans="2:14" ht="25.5" hidden="1" customHeight="1" thickBot="1" x14ac:dyDescent="0.35">
      <c r="B35" s="343"/>
      <c r="C35" s="375"/>
      <c r="D35" s="594"/>
      <c r="E35" s="364"/>
      <c r="F35" s="358"/>
      <c r="G35" s="155">
        <v>7</v>
      </c>
      <c r="H35" s="155"/>
      <c r="I35" s="546"/>
      <c r="J35" s="423"/>
      <c r="K35" s="340"/>
      <c r="L35" s="667"/>
      <c r="M35" s="581"/>
      <c r="N35" s="581"/>
    </row>
    <row r="36" spans="2:14" ht="13.5" hidden="1" customHeight="1" thickBot="1" x14ac:dyDescent="0.35">
      <c r="B36" s="344"/>
      <c r="C36" s="376"/>
      <c r="D36" s="595"/>
      <c r="E36" s="365"/>
      <c r="F36" s="359"/>
      <c r="G36" s="198">
        <v>8</v>
      </c>
      <c r="H36" s="198"/>
      <c r="I36" s="547"/>
      <c r="J36" s="424"/>
      <c r="K36" s="341"/>
      <c r="L36" s="667"/>
      <c r="M36" s="581"/>
      <c r="N36" s="581"/>
    </row>
    <row r="37" spans="2:14" ht="234.75" customHeight="1" thickBot="1" x14ac:dyDescent="0.35">
      <c r="B37" s="342" t="str">
        <f>+LEFT(C37,4)</f>
        <v>10.3</v>
      </c>
      <c r="C37" s="374" t="s">
        <v>193</v>
      </c>
      <c r="D37" s="648" t="s">
        <v>194</v>
      </c>
      <c r="E37" s="363" t="s">
        <v>636</v>
      </c>
      <c r="F37" s="357">
        <v>3</v>
      </c>
      <c r="G37" s="154">
        <v>1</v>
      </c>
      <c r="H37" s="145" t="s">
        <v>637</v>
      </c>
      <c r="I37" s="545" t="s">
        <v>744</v>
      </c>
      <c r="J37" s="422">
        <v>3</v>
      </c>
      <c r="K37" s="339" t="str">
        <f t="shared" si="1"/>
        <v>Mantenimiento del control</v>
      </c>
      <c r="L37" s="667">
        <f t="shared" ref="L37" si="3">+IF(K37="",152,IF(K37="Deficiencia de control mayor (diseño y ejecución)",160,IF(K37="Deficiencia de control (diseño o ejecución)",180,IF(K37="Oportunidad de mejora",200,220))))</f>
        <v>220</v>
      </c>
      <c r="M37" s="581">
        <v>3.6457999999999999</v>
      </c>
      <c r="N37" s="581">
        <f>+L37+M37</f>
        <v>223.64580000000001</v>
      </c>
    </row>
    <row r="38" spans="2:14" ht="41.25" hidden="1" customHeight="1" thickBot="1" x14ac:dyDescent="0.35">
      <c r="B38" s="343"/>
      <c r="C38" s="375"/>
      <c r="D38" s="649"/>
      <c r="E38" s="364"/>
      <c r="F38" s="358"/>
      <c r="G38" s="155">
        <v>2</v>
      </c>
      <c r="H38" s="155"/>
      <c r="I38" s="546"/>
      <c r="J38" s="423"/>
      <c r="K38" s="340"/>
      <c r="L38" s="667"/>
      <c r="M38" s="581"/>
      <c r="N38" s="581"/>
    </row>
    <row r="39" spans="2:14" ht="21" hidden="1" customHeight="1" thickBot="1" x14ac:dyDescent="0.35">
      <c r="B39" s="343"/>
      <c r="C39" s="375"/>
      <c r="D39" s="649"/>
      <c r="E39" s="364"/>
      <c r="F39" s="358"/>
      <c r="G39" s="155">
        <v>3</v>
      </c>
      <c r="H39" s="155"/>
      <c r="I39" s="546"/>
      <c r="J39" s="423"/>
      <c r="K39" s="340"/>
      <c r="L39" s="667"/>
      <c r="M39" s="581"/>
      <c r="N39" s="581"/>
    </row>
    <row r="40" spans="2:14" ht="21" hidden="1" customHeight="1" thickBot="1" x14ac:dyDescent="0.35">
      <c r="B40" s="343"/>
      <c r="C40" s="375"/>
      <c r="D40" s="649"/>
      <c r="E40" s="364"/>
      <c r="F40" s="358"/>
      <c r="G40" s="155">
        <v>4</v>
      </c>
      <c r="H40" s="155"/>
      <c r="I40" s="546"/>
      <c r="J40" s="423"/>
      <c r="K40" s="340"/>
      <c r="L40" s="667"/>
      <c r="M40" s="581"/>
      <c r="N40" s="581"/>
    </row>
    <row r="41" spans="2:14" ht="21" hidden="1" customHeight="1" thickBot="1" x14ac:dyDescent="0.35">
      <c r="B41" s="343"/>
      <c r="C41" s="375"/>
      <c r="D41" s="649"/>
      <c r="E41" s="364"/>
      <c r="F41" s="358"/>
      <c r="G41" s="155">
        <v>5</v>
      </c>
      <c r="H41" s="155"/>
      <c r="I41" s="546"/>
      <c r="J41" s="423"/>
      <c r="K41" s="340"/>
      <c r="L41" s="667"/>
      <c r="M41" s="581"/>
      <c r="N41" s="581"/>
    </row>
    <row r="42" spans="2:14" ht="21" hidden="1" customHeight="1" thickBot="1" x14ac:dyDescent="0.35">
      <c r="B42" s="343"/>
      <c r="C42" s="375"/>
      <c r="D42" s="649"/>
      <c r="E42" s="364"/>
      <c r="F42" s="358"/>
      <c r="G42" s="155">
        <v>6</v>
      </c>
      <c r="H42" s="155"/>
      <c r="I42" s="546"/>
      <c r="J42" s="423"/>
      <c r="K42" s="340"/>
      <c r="L42" s="667"/>
      <c r="M42" s="581"/>
      <c r="N42" s="581"/>
    </row>
    <row r="43" spans="2:14" ht="21" hidden="1" customHeight="1" thickBot="1" x14ac:dyDescent="0.35">
      <c r="B43" s="343"/>
      <c r="C43" s="375"/>
      <c r="D43" s="649"/>
      <c r="E43" s="364"/>
      <c r="F43" s="358"/>
      <c r="G43" s="155">
        <v>7</v>
      </c>
      <c r="H43" s="155"/>
      <c r="I43" s="546"/>
      <c r="J43" s="423"/>
      <c r="K43" s="340"/>
      <c r="L43" s="667"/>
      <c r="M43" s="581"/>
      <c r="N43" s="581"/>
    </row>
    <row r="44" spans="2:14" ht="21" hidden="1" customHeight="1" thickBot="1" x14ac:dyDescent="0.35">
      <c r="B44" s="344"/>
      <c r="C44" s="376"/>
      <c r="D44" s="650"/>
      <c r="E44" s="365"/>
      <c r="F44" s="359"/>
      <c r="G44" s="198">
        <v>8</v>
      </c>
      <c r="H44" s="198"/>
      <c r="I44" s="547"/>
      <c r="J44" s="424"/>
      <c r="K44" s="341"/>
      <c r="L44" s="667"/>
      <c r="M44" s="581"/>
      <c r="N44" s="581"/>
    </row>
    <row r="45" spans="2:14" ht="27" customHeight="1" x14ac:dyDescent="0.3">
      <c r="B45" s="602"/>
      <c r="C45" s="651" t="s">
        <v>690</v>
      </c>
      <c r="D45" s="654" t="s">
        <v>8</v>
      </c>
      <c r="E45" s="657" t="s">
        <v>691</v>
      </c>
      <c r="F45" s="660" t="s">
        <v>684</v>
      </c>
      <c r="G45" s="663" t="s">
        <v>113</v>
      </c>
      <c r="H45" s="664"/>
      <c r="I45" s="664"/>
      <c r="J45" s="660" t="s">
        <v>692</v>
      </c>
      <c r="K45" s="611" t="s">
        <v>124</v>
      </c>
      <c r="L45" s="582"/>
      <c r="M45" s="582"/>
      <c r="N45" s="582"/>
    </row>
    <row r="46" spans="2:14" ht="33" customHeight="1" x14ac:dyDescent="0.3">
      <c r="B46" s="602"/>
      <c r="C46" s="652"/>
      <c r="D46" s="655"/>
      <c r="E46" s="658"/>
      <c r="F46" s="661"/>
      <c r="G46" s="665" t="s">
        <v>13</v>
      </c>
      <c r="H46" s="637" t="s">
        <v>15</v>
      </c>
      <c r="I46" s="637" t="s">
        <v>17</v>
      </c>
      <c r="J46" s="661"/>
      <c r="K46" s="612"/>
      <c r="L46" s="582"/>
      <c r="M46" s="582"/>
      <c r="N46" s="582"/>
    </row>
    <row r="47" spans="2:14" ht="46.5" customHeight="1" thickBot="1" x14ac:dyDescent="0.35">
      <c r="B47" s="603"/>
      <c r="C47" s="653"/>
      <c r="D47" s="656"/>
      <c r="E47" s="659"/>
      <c r="F47" s="662"/>
      <c r="G47" s="666"/>
      <c r="H47" s="638"/>
      <c r="I47" s="638"/>
      <c r="J47" s="662"/>
      <c r="K47" s="613"/>
      <c r="L47" s="582"/>
      <c r="M47" s="582"/>
      <c r="N47" s="582"/>
    </row>
    <row r="48" spans="2:14" ht="189.75" customHeight="1" x14ac:dyDescent="0.3">
      <c r="B48" s="342" t="str">
        <f>+LEFT(C48,4)</f>
        <v>11.1</v>
      </c>
      <c r="C48" s="374" t="s">
        <v>195</v>
      </c>
      <c r="D48" s="593" t="s">
        <v>196</v>
      </c>
      <c r="E48" s="351" t="s">
        <v>638</v>
      </c>
      <c r="F48" s="422">
        <v>3</v>
      </c>
      <c r="G48" s="154">
        <v>1</v>
      </c>
      <c r="H48" s="145" t="s">
        <v>497</v>
      </c>
      <c r="I48" s="670" t="s">
        <v>784</v>
      </c>
      <c r="J48" s="422">
        <v>3</v>
      </c>
      <c r="K48" s="339"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667">
        <f t="shared" ref="L48" si="5">+IF(K48="",152,IF(K48="Deficiencia de control mayor (diseño y ejecución)",160,IF(K48="Deficiencia de control (diseño o ejecución)",180,IF(K48="Oportunidad de mejora",200,220))))</f>
        <v>220</v>
      </c>
      <c r="M48" s="581">
        <v>3.7896000000000001</v>
      </c>
      <c r="N48" s="581">
        <f>+L48+M48</f>
        <v>223.78960000000001</v>
      </c>
    </row>
    <row r="49" spans="1:15" ht="26.25" hidden="1" customHeight="1" thickBot="1" x14ac:dyDescent="0.35">
      <c r="B49" s="343"/>
      <c r="C49" s="375"/>
      <c r="D49" s="594"/>
      <c r="E49" s="352"/>
      <c r="F49" s="423"/>
      <c r="G49" s="155">
        <v>2</v>
      </c>
      <c r="H49" s="126"/>
      <c r="I49" s="543"/>
      <c r="J49" s="423"/>
      <c r="K49" s="340"/>
      <c r="L49" s="667"/>
      <c r="M49" s="581"/>
      <c r="N49" s="581"/>
    </row>
    <row r="50" spans="1:15" ht="136.5" hidden="1" customHeight="1" thickBot="1" x14ac:dyDescent="0.35">
      <c r="B50" s="343"/>
      <c r="C50" s="375"/>
      <c r="D50" s="594"/>
      <c r="E50" s="352"/>
      <c r="F50" s="423"/>
      <c r="G50" s="155">
        <v>3</v>
      </c>
      <c r="H50" s="126"/>
      <c r="I50" s="543"/>
      <c r="J50" s="423"/>
      <c r="K50" s="340"/>
      <c r="L50" s="667"/>
      <c r="M50" s="581"/>
      <c r="N50" s="581"/>
    </row>
    <row r="51" spans="1:15" ht="1.5" hidden="1" customHeight="1" thickBot="1" x14ac:dyDescent="0.35">
      <c r="B51" s="343"/>
      <c r="C51" s="375"/>
      <c r="D51" s="594"/>
      <c r="E51" s="352"/>
      <c r="F51" s="423"/>
      <c r="G51" s="155">
        <v>4</v>
      </c>
      <c r="H51" s="155"/>
      <c r="I51" s="543"/>
      <c r="J51" s="423"/>
      <c r="K51" s="340"/>
      <c r="L51" s="667"/>
      <c r="M51" s="581"/>
      <c r="N51" s="581"/>
    </row>
    <row r="52" spans="1:15" ht="21" hidden="1" customHeight="1" thickBot="1" x14ac:dyDescent="0.35">
      <c r="B52" s="343"/>
      <c r="C52" s="375"/>
      <c r="D52" s="594"/>
      <c r="E52" s="352"/>
      <c r="F52" s="423"/>
      <c r="G52" s="155">
        <v>5</v>
      </c>
      <c r="H52" s="155"/>
      <c r="I52" s="543"/>
      <c r="J52" s="423"/>
      <c r="K52" s="340"/>
      <c r="L52" s="667"/>
      <c r="M52" s="581"/>
      <c r="N52" s="581"/>
    </row>
    <row r="53" spans="1:15" ht="21" hidden="1" customHeight="1" thickBot="1" x14ac:dyDescent="0.35">
      <c r="B53" s="343"/>
      <c r="C53" s="375"/>
      <c r="D53" s="594"/>
      <c r="E53" s="352"/>
      <c r="F53" s="423"/>
      <c r="G53" s="155">
        <v>6</v>
      </c>
      <c r="H53" s="155"/>
      <c r="I53" s="543"/>
      <c r="J53" s="423"/>
      <c r="K53" s="340"/>
      <c r="L53" s="667"/>
      <c r="M53" s="581"/>
      <c r="N53" s="581"/>
    </row>
    <row r="54" spans="1:15" ht="21" hidden="1" customHeight="1" thickBot="1" x14ac:dyDescent="0.35">
      <c r="B54" s="343"/>
      <c r="C54" s="375"/>
      <c r="D54" s="594"/>
      <c r="E54" s="352"/>
      <c r="F54" s="423"/>
      <c r="G54" s="155">
        <v>7</v>
      </c>
      <c r="H54" s="155"/>
      <c r="I54" s="543"/>
      <c r="J54" s="423"/>
      <c r="K54" s="340"/>
      <c r="L54" s="667"/>
      <c r="M54" s="581"/>
      <c r="N54" s="581"/>
    </row>
    <row r="55" spans="1:15" ht="12" customHeight="1" thickBot="1" x14ac:dyDescent="0.35">
      <c r="B55" s="344"/>
      <c r="C55" s="376"/>
      <c r="D55" s="595"/>
      <c r="E55" s="353"/>
      <c r="F55" s="424"/>
      <c r="G55" s="198">
        <v>8</v>
      </c>
      <c r="H55" s="198"/>
      <c r="I55" s="544"/>
      <c r="J55" s="424"/>
      <c r="K55" s="341"/>
      <c r="L55" s="667"/>
      <c r="M55" s="581"/>
      <c r="N55" s="581"/>
    </row>
    <row r="56" spans="1:15" ht="37.5" customHeight="1" x14ac:dyDescent="0.3">
      <c r="B56" s="342" t="str">
        <f>+LEFT(C56,4)</f>
        <v>11.2</v>
      </c>
      <c r="C56" s="374" t="s">
        <v>197</v>
      </c>
      <c r="D56" s="593" t="s">
        <v>196</v>
      </c>
      <c r="E56" s="363" t="s">
        <v>498</v>
      </c>
      <c r="F56" s="422">
        <v>3</v>
      </c>
      <c r="G56" s="154">
        <v>1</v>
      </c>
      <c r="H56" s="145" t="s">
        <v>454</v>
      </c>
      <c r="I56" s="545" t="s">
        <v>745</v>
      </c>
      <c r="J56" s="422">
        <v>3</v>
      </c>
      <c r="K56" s="339" t="str">
        <f t="shared" si="4"/>
        <v>Mantenimiento del control</v>
      </c>
      <c r="L56" s="667">
        <f t="shared" ref="L56" si="6">+IF(K56="",152,IF(K56="Deficiencia de control mayor (diseño y ejecución)",160,IF(K56="Deficiencia de control (diseño o ejecución)",180,IF(K56="Oportunidad de mejora",200,220))))</f>
        <v>220</v>
      </c>
      <c r="M56" s="581">
        <v>3.8456000000000001</v>
      </c>
      <c r="N56" s="581">
        <f>+L56+M56</f>
        <v>223.84559999999999</v>
      </c>
    </row>
    <row r="57" spans="1:15" s="205" customFormat="1" ht="79.5" customHeight="1" thickBot="1" x14ac:dyDescent="0.25">
      <c r="A57" s="53"/>
      <c r="B57" s="343"/>
      <c r="C57" s="375"/>
      <c r="D57" s="594"/>
      <c r="E57" s="364"/>
      <c r="F57" s="423"/>
      <c r="G57" s="155">
        <v>2</v>
      </c>
      <c r="H57" s="128" t="s">
        <v>455</v>
      </c>
      <c r="I57" s="352"/>
      <c r="J57" s="423"/>
      <c r="K57" s="340"/>
      <c r="L57" s="667"/>
      <c r="M57" s="581"/>
      <c r="N57" s="581"/>
      <c r="O57" s="204"/>
    </row>
    <row r="58" spans="1:15" ht="21.75" hidden="1" customHeight="1" thickBot="1" x14ac:dyDescent="0.35">
      <c r="B58" s="343"/>
      <c r="C58" s="375"/>
      <c r="D58" s="594"/>
      <c r="E58" s="364"/>
      <c r="F58" s="423"/>
      <c r="G58" s="155">
        <v>3</v>
      </c>
      <c r="H58" s="155"/>
      <c r="I58" s="352"/>
      <c r="J58" s="423"/>
      <c r="K58" s="340"/>
      <c r="L58" s="667"/>
      <c r="M58" s="581"/>
      <c r="N58" s="581"/>
    </row>
    <row r="59" spans="1:15" ht="21.75" hidden="1" customHeight="1" thickBot="1" x14ac:dyDescent="0.35">
      <c r="B59" s="343"/>
      <c r="C59" s="375"/>
      <c r="D59" s="594"/>
      <c r="E59" s="364"/>
      <c r="F59" s="423"/>
      <c r="G59" s="155">
        <v>4</v>
      </c>
      <c r="H59" s="155"/>
      <c r="I59" s="352"/>
      <c r="J59" s="423"/>
      <c r="K59" s="340"/>
      <c r="L59" s="667"/>
      <c r="M59" s="581"/>
      <c r="N59" s="581"/>
    </row>
    <row r="60" spans="1:15" ht="21.75" hidden="1" customHeight="1" thickBot="1" x14ac:dyDescent="0.35">
      <c r="B60" s="343"/>
      <c r="C60" s="375"/>
      <c r="D60" s="594"/>
      <c r="E60" s="364"/>
      <c r="F60" s="423"/>
      <c r="G60" s="155">
        <v>5</v>
      </c>
      <c r="H60" s="155"/>
      <c r="I60" s="352"/>
      <c r="J60" s="423"/>
      <c r="K60" s="340"/>
      <c r="L60" s="667"/>
      <c r="M60" s="581"/>
      <c r="N60" s="581"/>
    </row>
    <row r="61" spans="1:15" ht="21.75" hidden="1" customHeight="1" thickBot="1" x14ac:dyDescent="0.35">
      <c r="B61" s="343"/>
      <c r="C61" s="375"/>
      <c r="D61" s="594"/>
      <c r="E61" s="364"/>
      <c r="F61" s="423"/>
      <c r="G61" s="155">
        <v>6</v>
      </c>
      <c r="H61" s="155"/>
      <c r="I61" s="352"/>
      <c r="J61" s="423"/>
      <c r="K61" s="340"/>
      <c r="L61" s="667"/>
      <c r="M61" s="581"/>
      <c r="N61" s="581"/>
    </row>
    <row r="62" spans="1:15" ht="21.75" hidden="1" customHeight="1" thickBot="1" x14ac:dyDescent="0.35">
      <c r="B62" s="343"/>
      <c r="C62" s="375"/>
      <c r="D62" s="594"/>
      <c r="E62" s="364"/>
      <c r="F62" s="423"/>
      <c r="G62" s="155">
        <v>7</v>
      </c>
      <c r="H62" s="155"/>
      <c r="I62" s="352"/>
      <c r="J62" s="423"/>
      <c r="K62" s="340"/>
      <c r="L62" s="667"/>
      <c r="M62" s="581"/>
      <c r="N62" s="581"/>
    </row>
    <row r="63" spans="1:15" ht="21.75" hidden="1" customHeight="1" thickBot="1" x14ac:dyDescent="0.35">
      <c r="B63" s="344"/>
      <c r="C63" s="376"/>
      <c r="D63" s="595"/>
      <c r="E63" s="365"/>
      <c r="F63" s="424"/>
      <c r="G63" s="198">
        <v>8</v>
      </c>
      <c r="H63" s="198"/>
      <c r="I63" s="353"/>
      <c r="J63" s="424"/>
      <c r="K63" s="341"/>
      <c r="L63" s="667"/>
      <c r="M63" s="581"/>
      <c r="N63" s="581"/>
    </row>
    <row r="64" spans="1:15" ht="144.75" customHeight="1" x14ac:dyDescent="0.3">
      <c r="B64" s="342" t="str">
        <f>+LEFT(C64,4)</f>
        <v>11.3</v>
      </c>
      <c r="C64" s="374" t="s">
        <v>198</v>
      </c>
      <c r="D64" s="593" t="s">
        <v>199</v>
      </c>
      <c r="E64" s="363" t="s">
        <v>639</v>
      </c>
      <c r="F64" s="422">
        <v>3</v>
      </c>
      <c r="G64" s="154">
        <v>1</v>
      </c>
      <c r="H64" s="145" t="s">
        <v>499</v>
      </c>
      <c r="I64" s="545" t="s">
        <v>746</v>
      </c>
      <c r="J64" s="422">
        <v>3</v>
      </c>
      <c r="K64" s="339" t="str">
        <f t="shared" si="4"/>
        <v>Mantenimiento del control</v>
      </c>
      <c r="L64" s="667">
        <f t="shared" ref="L64" si="7">+IF(K64="",152,IF(K64="Deficiencia de control mayor (diseño y ejecución)",160,IF(K64="Deficiencia de control (diseño o ejecución)",180,IF(K64="Oportunidad de mejora",200,220))))</f>
        <v>220</v>
      </c>
      <c r="M64" s="581">
        <v>3.9653999999999998</v>
      </c>
      <c r="N64" s="581">
        <f>+L64+M64</f>
        <v>223.96539999999999</v>
      </c>
    </row>
    <row r="65" spans="2:14" ht="21.75" hidden="1" customHeight="1" x14ac:dyDescent="0.3">
      <c r="B65" s="343"/>
      <c r="C65" s="375"/>
      <c r="D65" s="594"/>
      <c r="E65" s="364"/>
      <c r="F65" s="423"/>
      <c r="G65" s="155">
        <v>2</v>
      </c>
      <c r="H65" s="155"/>
      <c r="I65" s="546"/>
      <c r="J65" s="423"/>
      <c r="K65" s="340"/>
      <c r="L65" s="667"/>
      <c r="M65" s="581"/>
      <c r="N65" s="581"/>
    </row>
    <row r="66" spans="2:14" ht="0.75" customHeight="1" thickBot="1" x14ac:dyDescent="0.35">
      <c r="B66" s="343"/>
      <c r="C66" s="375"/>
      <c r="D66" s="594"/>
      <c r="E66" s="364"/>
      <c r="F66" s="423"/>
      <c r="G66" s="155">
        <v>3</v>
      </c>
      <c r="H66" s="155"/>
      <c r="I66" s="546"/>
      <c r="J66" s="423"/>
      <c r="K66" s="340"/>
      <c r="L66" s="667"/>
      <c r="M66" s="581"/>
      <c r="N66" s="581"/>
    </row>
    <row r="67" spans="2:14" ht="21.75" hidden="1" customHeight="1" thickBot="1" x14ac:dyDescent="0.35">
      <c r="B67" s="343"/>
      <c r="C67" s="375"/>
      <c r="D67" s="594"/>
      <c r="E67" s="364"/>
      <c r="F67" s="423"/>
      <c r="G67" s="155">
        <v>4</v>
      </c>
      <c r="H67" s="155"/>
      <c r="I67" s="546"/>
      <c r="J67" s="423"/>
      <c r="K67" s="340"/>
      <c r="L67" s="667"/>
      <c r="M67" s="581"/>
      <c r="N67" s="581"/>
    </row>
    <row r="68" spans="2:14" ht="21.75" hidden="1" customHeight="1" thickBot="1" x14ac:dyDescent="0.35">
      <c r="B68" s="343"/>
      <c r="C68" s="375"/>
      <c r="D68" s="594"/>
      <c r="E68" s="364"/>
      <c r="F68" s="423"/>
      <c r="G68" s="155">
        <v>5</v>
      </c>
      <c r="H68" s="155"/>
      <c r="I68" s="546"/>
      <c r="J68" s="423"/>
      <c r="K68" s="340"/>
      <c r="L68" s="667"/>
      <c r="M68" s="581"/>
      <c r="N68" s="581"/>
    </row>
    <row r="69" spans="2:14" ht="21.75" hidden="1" customHeight="1" thickBot="1" x14ac:dyDescent="0.35">
      <c r="B69" s="343"/>
      <c r="C69" s="375"/>
      <c r="D69" s="594"/>
      <c r="E69" s="364"/>
      <c r="F69" s="423"/>
      <c r="G69" s="155">
        <v>6</v>
      </c>
      <c r="H69" s="155"/>
      <c r="I69" s="546"/>
      <c r="J69" s="423"/>
      <c r="K69" s="340"/>
      <c r="L69" s="667"/>
      <c r="M69" s="581"/>
      <c r="N69" s="581"/>
    </row>
    <row r="70" spans="2:14" ht="21.75" hidden="1" customHeight="1" thickBot="1" x14ac:dyDescent="0.35">
      <c r="B70" s="343"/>
      <c r="C70" s="375"/>
      <c r="D70" s="594"/>
      <c r="E70" s="364"/>
      <c r="F70" s="423"/>
      <c r="G70" s="155">
        <v>7</v>
      </c>
      <c r="H70" s="155"/>
      <c r="I70" s="546"/>
      <c r="J70" s="423"/>
      <c r="K70" s="340"/>
      <c r="L70" s="667"/>
      <c r="M70" s="581"/>
      <c r="N70" s="581"/>
    </row>
    <row r="71" spans="2:14" ht="61.5" hidden="1" customHeight="1" thickBot="1" x14ac:dyDescent="0.35">
      <c r="B71" s="344"/>
      <c r="C71" s="376"/>
      <c r="D71" s="595"/>
      <c r="E71" s="365"/>
      <c r="F71" s="424"/>
      <c r="G71" s="198">
        <v>8</v>
      </c>
      <c r="H71" s="198"/>
      <c r="I71" s="547"/>
      <c r="J71" s="424"/>
      <c r="K71" s="341"/>
      <c r="L71" s="667"/>
      <c r="M71" s="581"/>
      <c r="N71" s="581"/>
    </row>
    <row r="72" spans="2:14" ht="75" customHeight="1" x14ac:dyDescent="0.3">
      <c r="B72" s="342" t="str">
        <f>+LEFT(C72,4)</f>
        <v>11.4</v>
      </c>
      <c r="C72" s="645" t="s">
        <v>200</v>
      </c>
      <c r="D72" s="593" t="s">
        <v>201</v>
      </c>
      <c r="E72" s="363" t="s">
        <v>640</v>
      </c>
      <c r="F72" s="422">
        <v>3</v>
      </c>
      <c r="G72" s="154">
        <v>1</v>
      </c>
      <c r="H72" s="145" t="s">
        <v>641</v>
      </c>
      <c r="I72" s="545" t="s">
        <v>747</v>
      </c>
      <c r="J72" s="422">
        <v>3</v>
      </c>
      <c r="K72" s="339" t="str">
        <f t="shared" si="4"/>
        <v>Mantenimiento del control</v>
      </c>
      <c r="L72" s="667">
        <f t="shared" ref="L72" si="8">+IF(K72="",152,IF(K72="Deficiencia de control mayor (diseño y ejecución)",160,IF(K72="Deficiencia de control (diseño o ejecución)",180,IF(K72="Oportunidad de mejora",200,220))))</f>
        <v>220</v>
      </c>
      <c r="M72" s="581">
        <v>4.0122999999999998</v>
      </c>
      <c r="N72" s="581">
        <f>+L72+M72</f>
        <v>224.01230000000001</v>
      </c>
    </row>
    <row r="73" spans="2:14" ht="16.5" hidden="1" customHeight="1" x14ac:dyDescent="0.3">
      <c r="B73" s="343"/>
      <c r="C73" s="646"/>
      <c r="D73" s="594"/>
      <c r="E73" s="364"/>
      <c r="F73" s="423"/>
      <c r="G73" s="155">
        <v>2</v>
      </c>
      <c r="H73" s="155"/>
      <c r="I73" s="546"/>
      <c r="J73" s="423"/>
      <c r="K73" s="340"/>
      <c r="L73" s="667"/>
      <c r="M73" s="581"/>
      <c r="N73" s="581"/>
    </row>
    <row r="74" spans="2:14" ht="14.25" hidden="1" customHeight="1" x14ac:dyDescent="0.3">
      <c r="B74" s="343"/>
      <c r="C74" s="646"/>
      <c r="D74" s="594"/>
      <c r="E74" s="364"/>
      <c r="F74" s="423"/>
      <c r="G74" s="155">
        <v>3</v>
      </c>
      <c r="H74" s="155"/>
      <c r="I74" s="546"/>
      <c r="J74" s="423"/>
      <c r="K74" s="340"/>
      <c r="L74" s="667"/>
      <c r="M74" s="581"/>
      <c r="N74" s="581"/>
    </row>
    <row r="75" spans="2:14" ht="3" customHeight="1" thickBot="1" x14ac:dyDescent="0.35">
      <c r="B75" s="343"/>
      <c r="C75" s="646"/>
      <c r="D75" s="594"/>
      <c r="E75" s="364"/>
      <c r="F75" s="423"/>
      <c r="G75" s="155">
        <v>4</v>
      </c>
      <c r="H75" s="155"/>
      <c r="I75" s="546"/>
      <c r="J75" s="423"/>
      <c r="K75" s="340"/>
      <c r="L75" s="667"/>
      <c r="M75" s="581"/>
      <c r="N75" s="581"/>
    </row>
    <row r="76" spans="2:14" ht="17.25" hidden="1" customHeight="1" thickBot="1" x14ac:dyDescent="0.35">
      <c r="B76" s="343"/>
      <c r="C76" s="646"/>
      <c r="D76" s="594"/>
      <c r="E76" s="364"/>
      <c r="F76" s="423"/>
      <c r="G76" s="155">
        <v>5</v>
      </c>
      <c r="H76" s="155"/>
      <c r="I76" s="546"/>
      <c r="J76" s="423"/>
      <c r="K76" s="340"/>
      <c r="L76" s="667"/>
      <c r="M76" s="581"/>
      <c r="N76" s="581"/>
    </row>
    <row r="77" spans="2:14" ht="17.25" hidden="1" customHeight="1" thickBot="1" x14ac:dyDescent="0.35">
      <c r="B77" s="343"/>
      <c r="C77" s="646"/>
      <c r="D77" s="594"/>
      <c r="E77" s="364"/>
      <c r="F77" s="423"/>
      <c r="G77" s="155">
        <v>6</v>
      </c>
      <c r="H77" s="155"/>
      <c r="I77" s="546"/>
      <c r="J77" s="423"/>
      <c r="K77" s="340"/>
      <c r="L77" s="667"/>
      <c r="M77" s="581"/>
      <c r="N77" s="581"/>
    </row>
    <row r="78" spans="2:14" ht="17.25" hidden="1" customHeight="1" thickBot="1" x14ac:dyDescent="0.35">
      <c r="B78" s="343"/>
      <c r="C78" s="646"/>
      <c r="D78" s="594"/>
      <c r="E78" s="364"/>
      <c r="F78" s="423"/>
      <c r="G78" s="155">
        <v>7</v>
      </c>
      <c r="H78" s="155"/>
      <c r="I78" s="546"/>
      <c r="J78" s="423"/>
      <c r="K78" s="340"/>
      <c r="L78" s="667"/>
      <c r="M78" s="581"/>
      <c r="N78" s="581"/>
    </row>
    <row r="79" spans="2:14" ht="17.25" hidden="1" customHeight="1" thickBot="1" x14ac:dyDescent="0.35">
      <c r="B79" s="344"/>
      <c r="C79" s="647"/>
      <c r="D79" s="595"/>
      <c r="E79" s="365"/>
      <c r="F79" s="424"/>
      <c r="G79" s="198">
        <v>8</v>
      </c>
      <c r="H79" s="198"/>
      <c r="I79" s="547"/>
      <c r="J79" s="424"/>
      <c r="K79" s="341"/>
      <c r="L79" s="667"/>
      <c r="M79" s="581"/>
      <c r="N79" s="581"/>
    </row>
    <row r="80" spans="2:14" s="143" customFormat="1" ht="22.5" customHeight="1" x14ac:dyDescent="0.3">
      <c r="B80" s="597"/>
      <c r="C80" s="597" t="s">
        <v>698</v>
      </c>
      <c r="D80" s="639" t="s">
        <v>8</v>
      </c>
      <c r="E80" s="642" t="s">
        <v>699</v>
      </c>
      <c r="F80" s="629" t="s">
        <v>688</v>
      </c>
      <c r="G80" s="633" t="s">
        <v>113</v>
      </c>
      <c r="H80" s="634"/>
      <c r="I80" s="634"/>
      <c r="J80" s="629" t="s">
        <v>689</v>
      </c>
      <c r="K80" s="605" t="s">
        <v>124</v>
      </c>
      <c r="L80" s="668"/>
      <c r="M80" s="668"/>
      <c r="N80" s="668"/>
    </row>
    <row r="81" spans="2:14" s="143" customFormat="1" ht="22.5" customHeight="1" x14ac:dyDescent="0.3">
      <c r="B81" s="597"/>
      <c r="C81" s="597"/>
      <c r="D81" s="640"/>
      <c r="E81" s="643"/>
      <c r="F81" s="629"/>
      <c r="G81" s="631" t="s">
        <v>13</v>
      </c>
      <c r="H81" s="635" t="s">
        <v>15</v>
      </c>
      <c r="I81" s="635" t="s">
        <v>17</v>
      </c>
      <c r="J81" s="629"/>
      <c r="K81" s="605"/>
      <c r="L81" s="668"/>
      <c r="M81" s="668"/>
      <c r="N81" s="668"/>
    </row>
    <row r="82" spans="2:14" s="143" customFormat="1" ht="75" customHeight="1" thickBot="1" x14ac:dyDescent="0.35">
      <c r="B82" s="598"/>
      <c r="C82" s="598"/>
      <c r="D82" s="641"/>
      <c r="E82" s="644"/>
      <c r="F82" s="630"/>
      <c r="G82" s="632"/>
      <c r="H82" s="636"/>
      <c r="I82" s="636"/>
      <c r="J82" s="630"/>
      <c r="K82" s="606"/>
      <c r="L82" s="668"/>
      <c r="M82" s="668"/>
      <c r="N82" s="668"/>
    </row>
    <row r="83" spans="2:14" ht="80.25" customHeight="1" x14ac:dyDescent="0.3">
      <c r="B83" s="342" t="str">
        <f>+LEFT(C83,4)</f>
        <v>12.1</v>
      </c>
      <c r="C83" s="374" t="s">
        <v>202</v>
      </c>
      <c r="D83" s="593" t="s">
        <v>203</v>
      </c>
      <c r="E83" s="363" t="s">
        <v>500</v>
      </c>
      <c r="F83" s="422">
        <v>3</v>
      </c>
      <c r="G83" s="154">
        <v>1</v>
      </c>
      <c r="H83" s="145" t="s">
        <v>452</v>
      </c>
      <c r="I83" s="545" t="s">
        <v>748</v>
      </c>
      <c r="J83" s="422">
        <v>3</v>
      </c>
      <c r="K83" s="339"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667">
        <f t="shared" ref="L83" si="10">+IF(K83="",152,IF(K83="Deficiencia de control mayor (diseño y ejecución)",160,IF(K83="Deficiencia de control (diseño o ejecución)",180,IF(K83="Oportunidad de mejora",200,220))))</f>
        <v>220</v>
      </c>
      <c r="M83" s="581">
        <v>4.1235999999999997</v>
      </c>
      <c r="N83" s="581">
        <f>+L83+M83</f>
        <v>224.12360000000001</v>
      </c>
    </row>
    <row r="84" spans="2:14" ht="69.75" customHeight="1" x14ac:dyDescent="0.3">
      <c r="B84" s="343"/>
      <c r="C84" s="375"/>
      <c r="D84" s="594"/>
      <c r="E84" s="364"/>
      <c r="F84" s="423"/>
      <c r="G84" s="155">
        <v>2</v>
      </c>
      <c r="H84" s="128" t="s">
        <v>501</v>
      </c>
      <c r="I84" s="546"/>
      <c r="J84" s="423"/>
      <c r="K84" s="340"/>
      <c r="L84" s="667"/>
      <c r="M84" s="581"/>
      <c r="N84" s="581"/>
    </row>
    <row r="85" spans="2:14" ht="28.5" hidden="1" customHeight="1" x14ac:dyDescent="0.3">
      <c r="B85" s="343"/>
      <c r="C85" s="375"/>
      <c r="D85" s="594"/>
      <c r="E85" s="364"/>
      <c r="F85" s="423"/>
      <c r="G85" s="155">
        <v>3</v>
      </c>
      <c r="H85" s="155"/>
      <c r="I85" s="546"/>
      <c r="J85" s="423"/>
      <c r="K85" s="340"/>
      <c r="L85" s="667"/>
      <c r="M85" s="581"/>
      <c r="N85" s="581"/>
    </row>
    <row r="86" spans="2:14" ht="53.25" customHeight="1" thickBot="1" x14ac:dyDescent="0.35">
      <c r="B86" s="343"/>
      <c r="C86" s="375"/>
      <c r="D86" s="594"/>
      <c r="E86" s="364"/>
      <c r="F86" s="423"/>
      <c r="G86" s="155">
        <v>3</v>
      </c>
      <c r="H86" s="128" t="s">
        <v>453</v>
      </c>
      <c r="I86" s="546"/>
      <c r="J86" s="423"/>
      <c r="K86" s="340"/>
      <c r="L86" s="667"/>
      <c r="M86" s="581"/>
      <c r="N86" s="581"/>
    </row>
    <row r="87" spans="2:14" ht="5.25" hidden="1" customHeight="1" thickBot="1" x14ac:dyDescent="0.35">
      <c r="B87" s="343"/>
      <c r="C87" s="375"/>
      <c r="D87" s="594"/>
      <c r="E87" s="364"/>
      <c r="F87" s="423"/>
      <c r="G87" s="155">
        <v>5</v>
      </c>
      <c r="H87" s="155"/>
      <c r="I87" s="546"/>
      <c r="J87" s="423"/>
      <c r="K87" s="340"/>
      <c r="L87" s="667"/>
      <c r="M87" s="581"/>
      <c r="N87" s="581"/>
    </row>
    <row r="88" spans="2:14" ht="2.25" hidden="1" customHeight="1" thickBot="1" x14ac:dyDescent="0.35">
      <c r="B88" s="343"/>
      <c r="C88" s="375"/>
      <c r="D88" s="594"/>
      <c r="E88" s="364"/>
      <c r="F88" s="423"/>
      <c r="G88" s="155">
        <v>6</v>
      </c>
      <c r="H88" s="155"/>
      <c r="I88" s="546"/>
      <c r="J88" s="423"/>
      <c r="K88" s="340"/>
      <c r="L88" s="667"/>
      <c r="M88" s="581"/>
      <c r="N88" s="581"/>
    </row>
    <row r="89" spans="2:14" ht="28.5" hidden="1" customHeight="1" thickBot="1" x14ac:dyDescent="0.35">
      <c r="B89" s="343"/>
      <c r="C89" s="375"/>
      <c r="D89" s="594"/>
      <c r="E89" s="364"/>
      <c r="F89" s="423"/>
      <c r="G89" s="155">
        <v>7</v>
      </c>
      <c r="H89" s="155"/>
      <c r="I89" s="546"/>
      <c r="J89" s="423"/>
      <c r="K89" s="340"/>
      <c r="L89" s="667"/>
      <c r="M89" s="581"/>
      <c r="N89" s="581"/>
    </row>
    <row r="90" spans="2:14" ht="117" hidden="1" customHeight="1" thickBot="1" x14ac:dyDescent="0.35">
      <c r="B90" s="344"/>
      <c r="C90" s="376"/>
      <c r="D90" s="595"/>
      <c r="E90" s="365"/>
      <c r="F90" s="424"/>
      <c r="G90" s="198">
        <v>8</v>
      </c>
      <c r="H90" s="198"/>
      <c r="I90" s="547"/>
      <c r="J90" s="424"/>
      <c r="K90" s="341"/>
      <c r="L90" s="667"/>
      <c r="M90" s="581"/>
      <c r="N90" s="581"/>
    </row>
    <row r="91" spans="2:14" ht="97.5" customHeight="1" thickBot="1" x14ac:dyDescent="0.35">
      <c r="B91" s="342" t="str">
        <f>+LEFT(C91,4)</f>
        <v>12.2</v>
      </c>
      <c r="C91" s="374" t="s">
        <v>204</v>
      </c>
      <c r="D91" s="593" t="s">
        <v>205</v>
      </c>
      <c r="E91" s="363" t="s">
        <v>642</v>
      </c>
      <c r="F91" s="422">
        <v>3</v>
      </c>
      <c r="G91" s="154">
        <v>1</v>
      </c>
      <c r="H91" s="145" t="s">
        <v>643</v>
      </c>
      <c r="I91" s="545" t="s">
        <v>749</v>
      </c>
      <c r="J91" s="422">
        <v>3</v>
      </c>
      <c r="K91" s="339" t="str">
        <f t="shared" si="9"/>
        <v>Mantenimiento del control</v>
      </c>
      <c r="L91" s="667">
        <f t="shared" ref="L91" si="11">+IF(K91="",152,IF(K91="Deficiencia de control mayor (diseño y ejecución)",160,IF(K91="Deficiencia de control (diseño o ejecución)",180,IF(K91="Oportunidad de mejora",200,220))))</f>
        <v>220</v>
      </c>
      <c r="M91" s="581">
        <v>4.2365000000000004</v>
      </c>
      <c r="N91" s="669">
        <f>+L91+M91</f>
        <v>224.23650000000001</v>
      </c>
    </row>
    <row r="92" spans="2:14" ht="17.25" hidden="1" customHeight="1" thickBot="1" x14ac:dyDescent="0.35">
      <c r="B92" s="343"/>
      <c r="C92" s="375"/>
      <c r="D92" s="594"/>
      <c r="E92" s="364"/>
      <c r="F92" s="423"/>
      <c r="G92" s="155">
        <v>2</v>
      </c>
      <c r="H92" s="155"/>
      <c r="I92" s="546"/>
      <c r="J92" s="423"/>
      <c r="K92" s="340"/>
      <c r="L92" s="667"/>
      <c r="M92" s="581"/>
      <c r="N92" s="669"/>
    </row>
    <row r="93" spans="2:14" ht="17.25" hidden="1" customHeight="1" thickBot="1" x14ac:dyDescent="0.35">
      <c r="B93" s="343"/>
      <c r="C93" s="375"/>
      <c r="D93" s="594"/>
      <c r="E93" s="364"/>
      <c r="F93" s="423"/>
      <c r="G93" s="155">
        <v>3</v>
      </c>
      <c r="H93" s="155"/>
      <c r="I93" s="546"/>
      <c r="J93" s="423"/>
      <c r="K93" s="340"/>
      <c r="L93" s="667"/>
      <c r="M93" s="581"/>
      <c r="N93" s="669"/>
    </row>
    <row r="94" spans="2:14" ht="17.25" hidden="1" customHeight="1" thickBot="1" x14ac:dyDescent="0.35">
      <c r="B94" s="343"/>
      <c r="C94" s="375"/>
      <c r="D94" s="594"/>
      <c r="E94" s="364"/>
      <c r="F94" s="423"/>
      <c r="G94" s="155">
        <v>4</v>
      </c>
      <c r="H94" s="155"/>
      <c r="I94" s="546"/>
      <c r="J94" s="423"/>
      <c r="K94" s="340"/>
      <c r="L94" s="667"/>
      <c r="M94" s="581"/>
      <c r="N94" s="669"/>
    </row>
    <row r="95" spans="2:14" ht="17.25" hidden="1" customHeight="1" thickBot="1" x14ac:dyDescent="0.35">
      <c r="B95" s="343"/>
      <c r="C95" s="375"/>
      <c r="D95" s="594"/>
      <c r="E95" s="364"/>
      <c r="F95" s="423"/>
      <c r="G95" s="155">
        <v>5</v>
      </c>
      <c r="H95" s="155"/>
      <c r="I95" s="546"/>
      <c r="J95" s="423"/>
      <c r="K95" s="340"/>
      <c r="L95" s="667"/>
      <c r="M95" s="581"/>
      <c r="N95" s="669"/>
    </row>
    <row r="96" spans="2:14" ht="17.25" hidden="1" customHeight="1" thickBot="1" x14ac:dyDescent="0.35">
      <c r="B96" s="343"/>
      <c r="C96" s="375"/>
      <c r="D96" s="594"/>
      <c r="E96" s="364"/>
      <c r="F96" s="423"/>
      <c r="G96" s="155">
        <v>6</v>
      </c>
      <c r="H96" s="155"/>
      <c r="I96" s="546"/>
      <c r="J96" s="423"/>
      <c r="K96" s="340"/>
      <c r="L96" s="667"/>
      <c r="M96" s="581"/>
      <c r="N96" s="669"/>
    </row>
    <row r="97" spans="2:15" ht="17.25" hidden="1" customHeight="1" thickBot="1" x14ac:dyDescent="0.35">
      <c r="B97" s="343"/>
      <c r="C97" s="375"/>
      <c r="D97" s="594"/>
      <c r="E97" s="364"/>
      <c r="F97" s="423"/>
      <c r="G97" s="155">
        <v>7</v>
      </c>
      <c r="H97" s="155"/>
      <c r="I97" s="546"/>
      <c r="J97" s="423"/>
      <c r="K97" s="340"/>
      <c r="L97" s="667"/>
      <c r="M97" s="581"/>
      <c r="N97" s="669"/>
    </row>
    <row r="98" spans="2:15" ht="28.5" hidden="1" customHeight="1" thickBot="1" x14ac:dyDescent="0.35">
      <c r="B98" s="344"/>
      <c r="C98" s="376"/>
      <c r="D98" s="595"/>
      <c r="E98" s="365"/>
      <c r="F98" s="424"/>
      <c r="G98" s="198">
        <v>8</v>
      </c>
      <c r="H98" s="198"/>
      <c r="I98" s="547"/>
      <c r="J98" s="424"/>
      <c r="K98" s="341"/>
      <c r="L98" s="667"/>
      <c r="M98" s="581"/>
      <c r="N98" s="669"/>
    </row>
    <row r="99" spans="2:15" ht="11.25" customHeight="1" x14ac:dyDescent="0.3">
      <c r="B99" s="342" t="str">
        <f>+LEFT(C99,4)</f>
        <v>12.3</v>
      </c>
      <c r="C99" s="590" t="s">
        <v>206</v>
      </c>
      <c r="D99" s="593" t="s">
        <v>207</v>
      </c>
      <c r="E99" s="351" t="s">
        <v>644</v>
      </c>
      <c r="F99" s="422">
        <v>3</v>
      </c>
      <c r="G99" s="154">
        <v>1</v>
      </c>
      <c r="H99" s="148"/>
      <c r="I99" s="587" t="s">
        <v>750</v>
      </c>
      <c r="J99" s="422">
        <v>3</v>
      </c>
      <c r="K99" s="339" t="str">
        <f t="shared" si="9"/>
        <v>Mantenimiento del control</v>
      </c>
      <c r="L99" s="667">
        <f t="shared" ref="L99" si="12">+IF(K99="",152,IF(K99="Deficiencia de control mayor (diseño y ejecución)",160,IF(K99="Deficiencia de control (diseño o ejecución)",180,IF(K99="Oportunidad de mejora",200,220))))</f>
        <v>220</v>
      </c>
      <c r="M99" s="581">
        <v>4.2365599999999999</v>
      </c>
      <c r="N99" s="669">
        <f>+L99+M99</f>
        <v>224.23656</v>
      </c>
    </row>
    <row r="100" spans="2:15" s="131" customFormat="1" ht="69" customHeight="1" x14ac:dyDescent="0.3">
      <c r="B100" s="343"/>
      <c r="C100" s="591"/>
      <c r="D100" s="594"/>
      <c r="E100" s="352"/>
      <c r="F100" s="423"/>
      <c r="G100" s="221">
        <v>2</v>
      </c>
      <c r="H100" s="195" t="s">
        <v>645</v>
      </c>
      <c r="I100" s="588"/>
      <c r="J100" s="423"/>
      <c r="K100" s="340"/>
      <c r="L100" s="667"/>
      <c r="M100" s="581"/>
      <c r="N100" s="669"/>
      <c r="O100" s="138"/>
    </row>
    <row r="101" spans="2:15" ht="15.75" hidden="1" customHeight="1" thickBot="1" x14ac:dyDescent="0.35">
      <c r="B101" s="343"/>
      <c r="C101" s="591"/>
      <c r="D101" s="594"/>
      <c r="E101" s="352"/>
      <c r="F101" s="423"/>
      <c r="G101" s="199">
        <v>3</v>
      </c>
      <c r="H101" s="159"/>
      <c r="I101" s="588"/>
      <c r="J101" s="423"/>
      <c r="K101" s="340"/>
      <c r="L101" s="667"/>
      <c r="M101" s="581"/>
      <c r="N101" s="669"/>
    </row>
    <row r="102" spans="2:15" ht="1.5" hidden="1" customHeight="1" thickBot="1" x14ac:dyDescent="0.35">
      <c r="B102" s="343"/>
      <c r="C102" s="591"/>
      <c r="D102" s="594"/>
      <c r="E102" s="352"/>
      <c r="F102" s="423"/>
      <c r="G102" s="155">
        <v>4</v>
      </c>
      <c r="H102" s="155"/>
      <c r="I102" s="588"/>
      <c r="J102" s="423"/>
      <c r="K102" s="340"/>
      <c r="L102" s="667"/>
      <c r="M102" s="581"/>
      <c r="N102" s="669"/>
    </row>
    <row r="103" spans="2:15" ht="17.25" hidden="1" customHeight="1" thickBot="1" x14ac:dyDescent="0.35">
      <c r="B103" s="343"/>
      <c r="C103" s="591"/>
      <c r="D103" s="594"/>
      <c r="E103" s="352"/>
      <c r="F103" s="423"/>
      <c r="G103" s="155">
        <v>5</v>
      </c>
      <c r="H103" s="155"/>
      <c r="I103" s="588"/>
      <c r="J103" s="423"/>
      <c r="K103" s="340"/>
      <c r="L103" s="667"/>
      <c r="M103" s="581"/>
      <c r="N103" s="669"/>
    </row>
    <row r="104" spans="2:15" ht="17.25" hidden="1" customHeight="1" thickBot="1" x14ac:dyDescent="0.35">
      <c r="B104" s="343"/>
      <c r="C104" s="591"/>
      <c r="D104" s="594"/>
      <c r="E104" s="352"/>
      <c r="F104" s="423"/>
      <c r="G104" s="155">
        <v>6</v>
      </c>
      <c r="H104" s="155"/>
      <c r="I104" s="588"/>
      <c r="J104" s="423"/>
      <c r="K104" s="340"/>
      <c r="L104" s="667"/>
      <c r="M104" s="581"/>
      <c r="N104" s="669"/>
    </row>
    <row r="105" spans="2:15" ht="17.25" hidden="1" customHeight="1" thickBot="1" x14ac:dyDescent="0.35">
      <c r="B105" s="343"/>
      <c r="C105" s="591"/>
      <c r="D105" s="594"/>
      <c r="E105" s="352"/>
      <c r="F105" s="423"/>
      <c r="G105" s="155">
        <v>7</v>
      </c>
      <c r="H105" s="155"/>
      <c r="I105" s="588"/>
      <c r="J105" s="423"/>
      <c r="K105" s="340"/>
      <c r="L105" s="667"/>
      <c r="M105" s="581"/>
      <c r="N105" s="669"/>
    </row>
    <row r="106" spans="2:15" ht="21.75" customHeight="1" thickBot="1" x14ac:dyDescent="0.35">
      <c r="B106" s="344"/>
      <c r="C106" s="592"/>
      <c r="D106" s="595"/>
      <c r="E106" s="353"/>
      <c r="F106" s="424"/>
      <c r="G106" s="198">
        <v>8</v>
      </c>
      <c r="H106" s="198"/>
      <c r="I106" s="596"/>
      <c r="J106" s="424"/>
      <c r="K106" s="341"/>
      <c r="L106" s="667"/>
      <c r="M106" s="581"/>
      <c r="N106" s="669"/>
    </row>
    <row r="107" spans="2:15" ht="102" customHeight="1" x14ac:dyDescent="0.3">
      <c r="B107" s="342" t="str">
        <f>+LEFT(C107,4)</f>
        <v>12.4</v>
      </c>
      <c r="C107" s="590" t="s">
        <v>208</v>
      </c>
      <c r="D107" s="593" t="s">
        <v>209</v>
      </c>
      <c r="E107" s="351" t="s">
        <v>502</v>
      </c>
      <c r="F107" s="422">
        <v>3</v>
      </c>
      <c r="G107" s="154">
        <v>1</v>
      </c>
      <c r="H107" s="145" t="s">
        <v>456</v>
      </c>
      <c r="I107" s="546" t="s">
        <v>751</v>
      </c>
      <c r="J107" s="422">
        <v>3</v>
      </c>
      <c r="K107" s="339" t="str">
        <f t="shared" si="9"/>
        <v>Mantenimiento del control</v>
      </c>
      <c r="L107" s="667">
        <f t="shared" ref="L107" si="13">+IF(K107="",152,IF(K107="Deficiencia de control mayor (diseño y ejecución)",160,IF(K107="Deficiencia de control (diseño o ejecución)",180,IF(K107="Oportunidad de mejora",200,220))))</f>
        <v>220</v>
      </c>
      <c r="M107" s="581">
        <v>4.2365680000000001</v>
      </c>
      <c r="N107" s="669">
        <f>+L107+M107</f>
        <v>224.23656800000001</v>
      </c>
    </row>
    <row r="108" spans="2:15" ht="2.25" customHeight="1" thickBot="1" x14ac:dyDescent="0.35">
      <c r="B108" s="343"/>
      <c r="C108" s="591"/>
      <c r="D108" s="594"/>
      <c r="E108" s="352"/>
      <c r="F108" s="423"/>
      <c r="G108" s="155">
        <v>2</v>
      </c>
      <c r="H108" s="155"/>
      <c r="I108" s="546"/>
      <c r="J108" s="423"/>
      <c r="K108" s="340"/>
      <c r="L108" s="667"/>
      <c r="M108" s="581"/>
      <c r="N108" s="669"/>
    </row>
    <row r="109" spans="2:15" ht="17.25" hidden="1" customHeight="1" thickBot="1" x14ac:dyDescent="0.35">
      <c r="B109" s="343"/>
      <c r="C109" s="591"/>
      <c r="D109" s="594"/>
      <c r="E109" s="352"/>
      <c r="F109" s="423"/>
      <c r="G109" s="155">
        <v>3</v>
      </c>
      <c r="H109" s="155"/>
      <c r="I109" s="546"/>
      <c r="J109" s="423"/>
      <c r="K109" s="340"/>
      <c r="L109" s="667"/>
      <c r="M109" s="581"/>
      <c r="N109" s="669"/>
    </row>
    <row r="110" spans="2:15" ht="17.25" hidden="1" customHeight="1" thickBot="1" x14ac:dyDescent="0.35">
      <c r="B110" s="343"/>
      <c r="C110" s="591"/>
      <c r="D110" s="594"/>
      <c r="E110" s="352"/>
      <c r="F110" s="423"/>
      <c r="G110" s="155">
        <v>4</v>
      </c>
      <c r="H110" s="155"/>
      <c r="I110" s="546"/>
      <c r="J110" s="423"/>
      <c r="K110" s="340"/>
      <c r="L110" s="667"/>
      <c r="M110" s="581"/>
      <c r="N110" s="669"/>
    </row>
    <row r="111" spans="2:15" ht="17.25" hidden="1" customHeight="1" thickBot="1" x14ac:dyDescent="0.35">
      <c r="B111" s="343"/>
      <c r="C111" s="591"/>
      <c r="D111" s="594"/>
      <c r="E111" s="352"/>
      <c r="F111" s="423"/>
      <c r="G111" s="155">
        <v>5</v>
      </c>
      <c r="H111" s="155"/>
      <c r="I111" s="546"/>
      <c r="J111" s="423"/>
      <c r="K111" s="340"/>
      <c r="L111" s="667"/>
      <c r="M111" s="581"/>
      <c r="N111" s="669"/>
    </row>
    <row r="112" spans="2:15" ht="17.25" hidden="1" customHeight="1" thickBot="1" x14ac:dyDescent="0.35">
      <c r="B112" s="343"/>
      <c r="C112" s="591"/>
      <c r="D112" s="594"/>
      <c r="E112" s="352"/>
      <c r="F112" s="423"/>
      <c r="G112" s="155">
        <v>6</v>
      </c>
      <c r="H112" s="155"/>
      <c r="I112" s="546"/>
      <c r="J112" s="423"/>
      <c r="K112" s="340"/>
      <c r="L112" s="667"/>
      <c r="M112" s="581"/>
      <c r="N112" s="669"/>
    </row>
    <row r="113" spans="2:14" ht="17.25" hidden="1" customHeight="1" thickBot="1" x14ac:dyDescent="0.35">
      <c r="B113" s="343"/>
      <c r="C113" s="591"/>
      <c r="D113" s="594"/>
      <c r="E113" s="352"/>
      <c r="F113" s="423"/>
      <c r="G113" s="155">
        <v>7</v>
      </c>
      <c r="H113" s="155"/>
      <c r="I113" s="546"/>
      <c r="J113" s="423"/>
      <c r="K113" s="340"/>
      <c r="L113" s="667"/>
      <c r="M113" s="581"/>
      <c r="N113" s="669"/>
    </row>
    <row r="114" spans="2:14" ht="17.25" hidden="1" customHeight="1" thickBot="1" x14ac:dyDescent="0.35">
      <c r="B114" s="344"/>
      <c r="C114" s="592"/>
      <c r="D114" s="595"/>
      <c r="E114" s="353"/>
      <c r="F114" s="424"/>
      <c r="G114" s="198">
        <v>8</v>
      </c>
      <c r="H114" s="198"/>
      <c r="I114" s="547"/>
      <c r="J114" s="424"/>
      <c r="K114" s="341"/>
      <c r="L114" s="667"/>
      <c r="M114" s="581"/>
      <c r="N114" s="669"/>
    </row>
    <row r="115" spans="2:14" ht="64.5" customHeight="1" x14ac:dyDescent="0.3">
      <c r="B115" s="342" t="str">
        <f>+LEFT(C115,4)</f>
        <v>12.5</v>
      </c>
      <c r="C115" s="374" t="s">
        <v>210</v>
      </c>
      <c r="D115" s="593" t="s">
        <v>211</v>
      </c>
      <c r="E115" s="363" t="s">
        <v>646</v>
      </c>
      <c r="F115" s="422">
        <v>3</v>
      </c>
      <c r="G115" s="154">
        <v>1</v>
      </c>
      <c r="H115" s="145" t="s">
        <v>503</v>
      </c>
      <c r="I115" s="545" t="s">
        <v>752</v>
      </c>
      <c r="J115" s="422">
        <v>3</v>
      </c>
      <c r="K115" s="339" t="str">
        <f t="shared" si="9"/>
        <v>Mantenimiento del control</v>
      </c>
      <c r="L115" s="667">
        <f t="shared" ref="L115" si="14">+IF(K115="",152,IF(K115="Deficiencia de control mayor (diseño y ejecución)",160,IF(K115="Deficiencia de control (diseño o ejecución)",180,IF(K115="Oportunidad de mejora",200,220))))</f>
        <v>220</v>
      </c>
      <c r="M115" s="581">
        <v>4.3569000000000004</v>
      </c>
      <c r="N115" s="581">
        <f>+L115+M115</f>
        <v>224.3569</v>
      </c>
    </row>
    <row r="116" spans="2:14" ht="31.5" hidden="1" customHeight="1" x14ac:dyDescent="0.3">
      <c r="B116" s="343"/>
      <c r="C116" s="375"/>
      <c r="D116" s="594"/>
      <c r="E116" s="364"/>
      <c r="F116" s="423"/>
      <c r="G116" s="155">
        <v>2</v>
      </c>
      <c r="H116" s="155"/>
      <c r="I116" s="546"/>
      <c r="J116" s="423"/>
      <c r="K116" s="340"/>
      <c r="L116" s="667"/>
      <c r="M116" s="581"/>
      <c r="N116" s="581"/>
    </row>
    <row r="117" spans="2:14" ht="22.5" hidden="1" customHeight="1" x14ac:dyDescent="0.3">
      <c r="B117" s="343"/>
      <c r="C117" s="375"/>
      <c r="D117" s="594"/>
      <c r="E117" s="364"/>
      <c r="F117" s="423"/>
      <c r="G117" s="155">
        <v>3</v>
      </c>
      <c r="H117" s="155"/>
      <c r="I117" s="546"/>
      <c r="J117" s="423"/>
      <c r="K117" s="340"/>
      <c r="L117" s="667"/>
      <c r="M117" s="581"/>
      <c r="N117" s="581"/>
    </row>
    <row r="118" spans="2:14" ht="22.5" hidden="1" customHeight="1" x14ac:dyDescent="0.3">
      <c r="B118" s="343"/>
      <c r="C118" s="375"/>
      <c r="D118" s="594"/>
      <c r="E118" s="364"/>
      <c r="F118" s="423"/>
      <c r="G118" s="155">
        <v>4</v>
      </c>
      <c r="H118" s="155"/>
      <c r="I118" s="546"/>
      <c r="J118" s="423"/>
      <c r="K118" s="340"/>
      <c r="L118" s="667"/>
      <c r="M118" s="581"/>
      <c r="N118" s="581"/>
    </row>
    <row r="119" spans="2:14" ht="22.5" hidden="1" customHeight="1" x14ac:dyDescent="0.3">
      <c r="B119" s="343"/>
      <c r="C119" s="375"/>
      <c r="D119" s="594"/>
      <c r="E119" s="364"/>
      <c r="F119" s="423"/>
      <c r="G119" s="155">
        <v>5</v>
      </c>
      <c r="H119" s="155"/>
      <c r="I119" s="546"/>
      <c r="J119" s="423"/>
      <c r="K119" s="340"/>
      <c r="L119" s="667"/>
      <c r="M119" s="581"/>
      <c r="N119" s="581"/>
    </row>
    <row r="120" spans="2:14" ht="22.5" hidden="1" customHeight="1" x14ac:dyDescent="0.3">
      <c r="B120" s="343"/>
      <c r="C120" s="375"/>
      <c r="D120" s="594"/>
      <c r="E120" s="364"/>
      <c r="F120" s="423"/>
      <c r="G120" s="155">
        <v>6</v>
      </c>
      <c r="H120" s="155"/>
      <c r="I120" s="546"/>
      <c r="J120" s="423"/>
      <c r="K120" s="340"/>
      <c r="L120" s="667"/>
      <c r="M120" s="581"/>
      <c r="N120" s="581"/>
    </row>
    <row r="121" spans="2:14" ht="22.5" hidden="1" customHeight="1" x14ac:dyDescent="0.3">
      <c r="B121" s="343"/>
      <c r="C121" s="375"/>
      <c r="D121" s="594"/>
      <c r="E121" s="364"/>
      <c r="F121" s="423"/>
      <c r="G121" s="155">
        <v>7</v>
      </c>
      <c r="H121" s="155"/>
      <c r="I121" s="546"/>
      <c r="J121" s="423"/>
      <c r="K121" s="340"/>
      <c r="L121" s="667"/>
      <c r="M121" s="581"/>
      <c r="N121" s="581"/>
    </row>
    <row r="122" spans="2:14" ht="6" customHeight="1" thickBot="1" x14ac:dyDescent="0.35">
      <c r="B122" s="344"/>
      <c r="C122" s="376"/>
      <c r="D122" s="595"/>
      <c r="E122" s="365"/>
      <c r="F122" s="424"/>
      <c r="G122" s="198">
        <v>8</v>
      </c>
      <c r="H122" s="198"/>
      <c r="I122" s="547"/>
      <c r="J122" s="424"/>
      <c r="K122" s="341"/>
      <c r="L122" s="667"/>
      <c r="M122" s="581"/>
      <c r="N122" s="581"/>
    </row>
    <row r="123" spans="2:14" ht="22.5" customHeight="1" x14ac:dyDescent="0.3">
      <c r="D123" s="87"/>
    </row>
    <row r="124" spans="2:14" ht="22.5" customHeight="1" x14ac:dyDescent="0.3">
      <c r="D124" s="87"/>
    </row>
    <row r="125" spans="2:14" ht="22.5" customHeight="1" x14ac:dyDescent="0.3">
      <c r="D125" s="87"/>
    </row>
    <row r="126" spans="2:14" ht="22.5" customHeight="1" x14ac:dyDescent="0.3">
      <c r="D126" s="87"/>
    </row>
    <row r="127" spans="2:14" ht="22.5" customHeight="1" x14ac:dyDescent="0.3">
      <c r="D127" s="87"/>
    </row>
    <row r="128" spans="2:14" ht="22.5" customHeight="1" x14ac:dyDescent="0.3">
      <c r="D128" s="87"/>
    </row>
    <row r="129" spans="4:4" ht="22.5" customHeight="1" x14ac:dyDescent="0.3">
      <c r="D129" s="87"/>
    </row>
    <row r="130" spans="4:4" ht="22.5" customHeight="1" x14ac:dyDescent="0.3">
      <c r="D130" s="87"/>
    </row>
    <row r="131" spans="4:4" ht="22.5" customHeight="1" x14ac:dyDescent="0.3">
      <c r="D131" s="87"/>
    </row>
    <row r="132" spans="4:4" ht="22.5" customHeight="1" x14ac:dyDescent="0.3">
      <c r="D132" s="87"/>
    </row>
    <row r="133" spans="4:4" ht="22.5" customHeight="1" x14ac:dyDescent="0.3">
      <c r="D133" s="87"/>
    </row>
    <row r="134" spans="4:4" ht="22.5" customHeight="1" x14ac:dyDescent="0.3">
      <c r="D134" s="87"/>
    </row>
    <row r="135" spans="4:4" ht="22.5" customHeight="1" x14ac:dyDescent="0.3">
      <c r="D135" s="87"/>
    </row>
    <row r="136" spans="4:4" ht="22.5" customHeight="1" x14ac:dyDescent="0.3">
      <c r="D136" s="87"/>
    </row>
    <row r="137" spans="4:4" ht="22.5" customHeight="1" x14ac:dyDescent="0.3">
      <c r="D137" s="87"/>
    </row>
    <row r="138" spans="4:4" ht="22.5" customHeight="1" x14ac:dyDescent="0.3">
      <c r="D138" s="87"/>
    </row>
    <row r="139" spans="4:4" ht="22.5" customHeight="1" x14ac:dyDescent="0.3">
      <c r="D139" s="87"/>
    </row>
    <row r="140" spans="4:4" ht="22.5" customHeight="1" x14ac:dyDescent="0.3">
      <c r="D140" s="87"/>
    </row>
    <row r="141" spans="4:4" ht="22.5" customHeight="1" x14ac:dyDescent="0.3">
      <c r="D141" s="87"/>
    </row>
    <row r="142" spans="4:4" ht="22.5" customHeight="1" x14ac:dyDescent="0.3">
      <c r="D142" s="87"/>
    </row>
    <row r="143" spans="4:4" ht="22.5" customHeight="1" x14ac:dyDescent="0.3">
      <c r="D143" s="87"/>
    </row>
    <row r="144" spans="4:4" ht="22.5" customHeight="1" x14ac:dyDescent="0.3">
      <c r="D144" s="87"/>
    </row>
    <row r="145" spans="4:4" ht="22.5" customHeight="1" x14ac:dyDescent="0.3">
      <c r="D145" s="87"/>
    </row>
    <row r="146" spans="4:4" ht="22.5" customHeight="1" x14ac:dyDescent="0.3">
      <c r="D146" s="87"/>
    </row>
    <row r="147" spans="4:4" ht="22.5" customHeight="1" x14ac:dyDescent="0.3">
      <c r="D147" s="87"/>
    </row>
    <row r="148" spans="4:4" ht="22.5" customHeight="1" x14ac:dyDescent="0.3">
      <c r="D148" s="87"/>
    </row>
    <row r="149" spans="4:4" ht="22.5" customHeight="1" x14ac:dyDescent="0.3">
      <c r="D149" s="87"/>
    </row>
    <row r="150" spans="4:4" ht="22.5" customHeight="1" x14ac:dyDescent="0.3">
      <c r="D150" s="87"/>
    </row>
    <row r="151" spans="4:4" ht="22.5" customHeight="1" x14ac:dyDescent="0.3">
      <c r="D151" s="87"/>
    </row>
    <row r="152" spans="4:4" ht="22.5" customHeight="1" x14ac:dyDescent="0.3">
      <c r="D152" s="87"/>
    </row>
    <row r="153" spans="4:4" ht="22.5" customHeight="1" x14ac:dyDescent="0.3">
      <c r="D153" s="87"/>
    </row>
    <row r="154" spans="4:4" ht="22.5" customHeight="1" x14ac:dyDescent="0.3">
      <c r="D154" s="87"/>
    </row>
    <row r="155" spans="4:4" ht="22.5" customHeight="1" x14ac:dyDescent="0.3">
      <c r="D155" s="87"/>
    </row>
    <row r="156" spans="4:4" ht="22.5" customHeight="1" x14ac:dyDescent="0.3">
      <c r="D156" s="87"/>
    </row>
    <row r="157" spans="4:4" ht="22.5" customHeight="1" x14ac:dyDescent="0.3">
      <c r="D157" s="87"/>
    </row>
    <row r="158" spans="4:4" ht="22.5" customHeight="1" x14ac:dyDescent="0.3">
      <c r="D158" s="87"/>
    </row>
    <row r="159" spans="4:4" ht="22.5" customHeight="1" x14ac:dyDescent="0.3">
      <c r="D159" s="87"/>
    </row>
    <row r="160" spans="4:4" ht="22.5" customHeight="1" x14ac:dyDescent="0.3">
      <c r="D160" s="87"/>
    </row>
    <row r="161" spans="4:4" ht="22.5" customHeight="1" x14ac:dyDescent="0.3">
      <c r="D161" s="87"/>
    </row>
    <row r="162" spans="4:4" ht="22.5" customHeight="1" x14ac:dyDescent="0.3">
      <c r="D162" s="87"/>
    </row>
    <row r="163" spans="4:4" ht="22.5" customHeight="1" x14ac:dyDescent="0.3">
      <c r="D163" s="87"/>
    </row>
    <row r="164" spans="4:4" ht="22.5" customHeight="1" x14ac:dyDescent="0.3">
      <c r="D164" s="87"/>
    </row>
    <row r="165" spans="4:4" ht="22.5" customHeight="1" x14ac:dyDescent="0.3">
      <c r="D165" s="87"/>
    </row>
    <row r="166" spans="4:4" ht="22.5" customHeight="1" x14ac:dyDescent="0.3">
      <c r="D166" s="87"/>
    </row>
    <row r="167" spans="4:4" ht="22.5" customHeight="1" x14ac:dyDescent="0.3">
      <c r="D167" s="87"/>
    </row>
    <row r="168" spans="4:4" ht="22.5" customHeight="1" x14ac:dyDescent="0.3">
      <c r="D168" s="87"/>
    </row>
    <row r="169" spans="4:4" ht="22.5" customHeight="1" x14ac:dyDescent="0.3">
      <c r="D169" s="87"/>
    </row>
    <row r="170" spans="4:4" ht="22.5" customHeight="1" x14ac:dyDescent="0.3">
      <c r="D170" s="87"/>
    </row>
    <row r="171" spans="4:4" ht="22.5" customHeight="1" x14ac:dyDescent="0.3">
      <c r="D171" s="87"/>
    </row>
    <row r="172" spans="4:4" ht="22.5" customHeight="1" x14ac:dyDescent="0.3">
      <c r="D172" s="87"/>
    </row>
    <row r="173" spans="4:4" ht="22.5" customHeight="1" x14ac:dyDescent="0.3">
      <c r="D173" s="87"/>
    </row>
    <row r="174" spans="4:4" ht="22.5" customHeight="1" x14ac:dyDescent="0.3">
      <c r="D174" s="87"/>
    </row>
    <row r="175" spans="4:4" ht="22.5" customHeight="1" x14ac:dyDescent="0.3">
      <c r="D175" s="87"/>
    </row>
    <row r="176" spans="4:4" ht="22.5" customHeight="1" x14ac:dyDescent="0.3">
      <c r="D176" s="87"/>
    </row>
    <row r="177" spans="4:4" ht="22.5" customHeight="1" x14ac:dyDescent="0.3">
      <c r="D177" s="87"/>
    </row>
    <row r="178" spans="4:4" ht="22.5" customHeight="1" x14ac:dyDescent="0.3">
      <c r="D178" s="87"/>
    </row>
    <row r="179" spans="4:4" ht="22.5" customHeight="1" x14ac:dyDescent="0.3">
      <c r="D179" s="87"/>
    </row>
    <row r="180" spans="4:4" ht="22.5" customHeight="1" x14ac:dyDescent="0.3">
      <c r="D180" s="87"/>
    </row>
    <row r="181" spans="4:4" ht="22.5" customHeight="1" x14ac:dyDescent="0.3">
      <c r="D181" s="87"/>
    </row>
    <row r="182" spans="4:4" ht="22.5" customHeight="1" x14ac:dyDescent="0.3">
      <c r="D182" s="87"/>
    </row>
    <row r="183" spans="4:4" ht="22.5" customHeight="1" x14ac:dyDescent="0.3">
      <c r="D183" s="87"/>
    </row>
    <row r="184" spans="4:4" ht="22.5" customHeight="1" x14ac:dyDescent="0.3">
      <c r="D184" s="87"/>
    </row>
    <row r="185" spans="4:4" ht="22.5" customHeight="1" x14ac:dyDescent="0.3">
      <c r="D185" s="87"/>
    </row>
    <row r="186" spans="4:4" ht="22.5" customHeight="1" x14ac:dyDescent="0.3">
      <c r="D186" s="87"/>
    </row>
    <row r="187" spans="4:4" ht="22.5" customHeight="1" x14ac:dyDescent="0.3">
      <c r="D187" s="87"/>
    </row>
    <row r="188" spans="4:4" ht="22.5" customHeight="1" x14ac:dyDescent="0.3">
      <c r="D188" s="87"/>
    </row>
    <row r="189" spans="4:4" ht="22.5" customHeight="1" x14ac:dyDescent="0.3">
      <c r="D189" s="87"/>
    </row>
    <row r="190" spans="4:4" ht="22.5" customHeight="1" x14ac:dyDescent="0.3">
      <c r="D190" s="87"/>
    </row>
    <row r="191" spans="4:4" ht="22.5" customHeight="1" x14ac:dyDescent="0.3">
      <c r="D191" s="87"/>
    </row>
    <row r="192" spans="4:4" ht="22.5" customHeight="1" x14ac:dyDescent="0.3">
      <c r="D192" s="87"/>
    </row>
    <row r="193" spans="4:4" ht="22.5" customHeight="1" x14ac:dyDescent="0.3">
      <c r="D193" s="87"/>
    </row>
    <row r="194" spans="4:4" ht="22.5" customHeight="1" x14ac:dyDescent="0.3">
      <c r="D194" s="87"/>
    </row>
    <row r="195" spans="4:4" ht="22.5" customHeight="1" x14ac:dyDescent="0.3">
      <c r="D195" s="87"/>
    </row>
    <row r="196" spans="4:4" ht="22.5" customHeight="1" x14ac:dyDescent="0.3">
      <c r="D196" s="87"/>
    </row>
    <row r="197" spans="4:4" ht="22.5" customHeight="1" x14ac:dyDescent="0.3">
      <c r="D197" s="87"/>
    </row>
    <row r="198" spans="4:4" ht="22.5" customHeight="1" x14ac:dyDescent="0.3">
      <c r="D198" s="87"/>
    </row>
  </sheetData>
  <sheetProtection password="D72A" sheet="1" objects="1" scenarios="1" formatCells="0" formatColumns="0" formatRows="0"/>
  <autoFilter ref="C1:C122" xr:uid="{00000000-0009-0000-0000-000004000000}"/>
  <mergeCells count="176">
    <mergeCell ref="I115:I122"/>
    <mergeCell ref="K83:K90"/>
    <mergeCell ref="K91:K98"/>
    <mergeCell ref="K115:K122"/>
    <mergeCell ref="I29:I36"/>
    <mergeCell ref="I37:I44"/>
    <mergeCell ref="I48:I55"/>
    <mergeCell ref="I56:I63"/>
    <mergeCell ref="I64:I71"/>
    <mergeCell ref="I72:I79"/>
    <mergeCell ref="L107:L114"/>
    <mergeCell ref="M99:M106"/>
    <mergeCell ref="M107:M114"/>
    <mergeCell ref="I83:I90"/>
    <mergeCell ref="I91:I98"/>
    <mergeCell ref="N80:N82"/>
    <mergeCell ref="N83:N90"/>
    <mergeCell ref="N91:N98"/>
    <mergeCell ref="L80:L82"/>
    <mergeCell ref="L83:L90"/>
    <mergeCell ref="L91:L98"/>
    <mergeCell ref="N115:N122"/>
    <mergeCell ref="N18:N20"/>
    <mergeCell ref="N21:N28"/>
    <mergeCell ref="N29:N36"/>
    <mergeCell ref="N37:N44"/>
    <mergeCell ref="N45:N47"/>
    <mergeCell ref="N48:N55"/>
    <mergeCell ref="N56:N63"/>
    <mergeCell ref="N64:N71"/>
    <mergeCell ref="N72:N79"/>
    <mergeCell ref="N99:N106"/>
    <mergeCell ref="N107:N114"/>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C56:C63"/>
    <mergeCell ref="E56:E63"/>
    <mergeCell ref="D56:D63"/>
    <mergeCell ref="C64:C71"/>
    <mergeCell ref="D64:D71"/>
    <mergeCell ref="E64:E71"/>
    <mergeCell ref="C37:C44"/>
    <mergeCell ref="D37:D44"/>
    <mergeCell ref="E37:E44"/>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F99:F106"/>
    <mergeCell ref="K99:K106"/>
    <mergeCell ref="C107:C114"/>
    <mergeCell ref="D107:D114"/>
    <mergeCell ref="E107:E114"/>
    <mergeCell ref="F107:F114"/>
    <mergeCell ref="I99:I106"/>
    <mergeCell ref="I107:I114"/>
    <mergeCell ref="J107:J114"/>
    <mergeCell ref="K107:K114"/>
    <mergeCell ref="J99:J106"/>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F92" zoomScale="77" zoomScaleNormal="77" workbookViewId="0">
      <selection activeCell="I107" sqref="I107:I114"/>
    </sheetView>
  </sheetViews>
  <sheetFormatPr baseColWidth="10" defaultColWidth="9.140625" defaultRowHeight="32.25" customHeight="1" x14ac:dyDescent="0.3"/>
  <cols>
    <col min="1" max="1" width="2.5703125" style="13" customWidth="1"/>
    <col min="2" max="2" width="7.85546875" style="13" customWidth="1"/>
    <col min="3" max="4" width="37.85546875" style="13" customWidth="1"/>
    <col min="5" max="5" width="96.42578125" style="13" customWidth="1"/>
    <col min="6" max="6" width="7.42578125" style="13" customWidth="1"/>
    <col min="7" max="7" width="3.5703125" style="13" bestFit="1" customWidth="1"/>
    <col min="8" max="8" width="70.5703125" style="13" customWidth="1"/>
    <col min="9" max="9" width="120.85546875" style="13" customWidth="1"/>
    <col min="10" max="10" width="7.42578125" style="13" customWidth="1"/>
    <col min="11" max="11" width="13" style="13" customWidth="1"/>
    <col min="12" max="14" width="9.140625" style="75"/>
    <col min="15" max="16384" width="9.140625" style="13"/>
  </cols>
  <sheetData>
    <row r="1" spans="2:14" ht="16.5" x14ac:dyDescent="0.3"/>
    <row r="2" spans="2:14" ht="16.5" x14ac:dyDescent="0.3"/>
    <row r="3" spans="2:14" ht="16.5" x14ac:dyDescent="0.3"/>
    <row r="4" spans="2:14" ht="16.5" x14ac:dyDescent="0.3"/>
    <row r="5" spans="2:14" ht="16.5" x14ac:dyDescent="0.3"/>
    <row r="6" spans="2:14" ht="16.5" x14ac:dyDescent="0.3"/>
    <row r="7" spans="2:14" ht="16.5" x14ac:dyDescent="0.3"/>
    <row r="9" spans="2:14" ht="16.5" x14ac:dyDescent="0.3"/>
    <row r="11" spans="2:14" ht="16.5" x14ac:dyDescent="0.3">
      <c r="C11" s="18"/>
      <c r="D11" s="18"/>
      <c r="E11" s="18"/>
      <c r="F11" s="18"/>
      <c r="G11" s="18"/>
      <c r="H11" s="18"/>
      <c r="I11" s="18"/>
    </row>
    <row r="12" spans="2:14" ht="26.25" customHeight="1" x14ac:dyDescent="0.3">
      <c r="C12" s="679" t="s">
        <v>212</v>
      </c>
      <c r="D12" s="679"/>
      <c r="E12" s="679"/>
      <c r="F12" s="679"/>
      <c r="G12" s="679"/>
      <c r="H12" s="679"/>
      <c r="I12" s="679"/>
      <c r="J12" s="679"/>
      <c r="K12" s="679"/>
    </row>
    <row r="13" spans="2:14" ht="66.75" customHeight="1" x14ac:dyDescent="0.3">
      <c r="C13" s="531" t="s">
        <v>213</v>
      </c>
      <c r="D13" s="531"/>
      <c r="E13" s="531"/>
      <c r="F13" s="531"/>
      <c r="G13" s="531"/>
      <c r="H13" s="531"/>
      <c r="I13" s="531"/>
      <c r="J13" s="531"/>
      <c r="K13" s="531"/>
    </row>
    <row r="14" spans="2:14" ht="16.5" x14ac:dyDescent="0.3"/>
    <row r="15" spans="2:14" ht="12.75" customHeight="1" x14ac:dyDescent="0.3">
      <c r="B15" s="671" t="s">
        <v>111</v>
      </c>
      <c r="C15" s="671" t="s">
        <v>214</v>
      </c>
      <c r="D15" s="688" t="s">
        <v>8</v>
      </c>
      <c r="E15" s="701" t="s">
        <v>112</v>
      </c>
      <c r="F15" s="693" t="s">
        <v>156</v>
      </c>
      <c r="G15" s="683" t="s">
        <v>113</v>
      </c>
      <c r="H15" s="683"/>
      <c r="I15" s="683"/>
      <c r="J15" s="693" t="s">
        <v>157</v>
      </c>
      <c r="K15" s="677" t="s">
        <v>124</v>
      </c>
      <c r="L15" s="580"/>
      <c r="M15" s="580"/>
      <c r="N15" s="580"/>
    </row>
    <row r="16" spans="2:14" ht="15" customHeight="1" x14ac:dyDescent="0.3">
      <c r="B16" s="672"/>
      <c r="C16" s="672"/>
      <c r="D16" s="688"/>
      <c r="E16" s="702"/>
      <c r="F16" s="693"/>
      <c r="G16" s="683"/>
      <c r="H16" s="683"/>
      <c r="I16" s="683"/>
      <c r="J16" s="693"/>
      <c r="K16" s="677"/>
      <c r="L16" s="580"/>
      <c r="M16" s="580"/>
      <c r="N16" s="580"/>
    </row>
    <row r="17" spans="2:14" ht="27.75" customHeight="1" x14ac:dyDescent="0.3">
      <c r="B17" s="672"/>
      <c r="C17" s="672"/>
      <c r="D17" s="688"/>
      <c r="E17" s="702"/>
      <c r="F17" s="693"/>
      <c r="G17" s="683" t="s">
        <v>13</v>
      </c>
      <c r="H17" s="688" t="s">
        <v>15</v>
      </c>
      <c r="I17" s="688" t="s">
        <v>17</v>
      </c>
      <c r="J17" s="693"/>
      <c r="K17" s="677"/>
      <c r="L17" s="580"/>
      <c r="M17" s="580"/>
      <c r="N17" s="580"/>
    </row>
    <row r="18" spans="2:14" ht="72" customHeight="1" thickBot="1" x14ac:dyDescent="0.35">
      <c r="B18" s="672"/>
      <c r="C18" s="672"/>
      <c r="D18" s="688"/>
      <c r="E18" s="703"/>
      <c r="F18" s="693"/>
      <c r="G18" s="683"/>
      <c r="H18" s="683"/>
      <c r="I18" s="683"/>
      <c r="J18" s="693"/>
      <c r="K18" s="678"/>
      <c r="L18" s="580"/>
      <c r="M18" s="580"/>
      <c r="N18" s="580"/>
    </row>
    <row r="19" spans="2:14" ht="66" customHeight="1" x14ac:dyDescent="0.3">
      <c r="B19" s="342" t="str">
        <f>+LEFT(C19,4)</f>
        <v>13.1</v>
      </c>
      <c r="C19" s="684" t="s">
        <v>215</v>
      </c>
      <c r="D19" s="593" t="s">
        <v>216</v>
      </c>
      <c r="E19" s="685" t="s">
        <v>512</v>
      </c>
      <c r="F19" s="357">
        <v>3</v>
      </c>
      <c r="G19" s="154">
        <v>1</v>
      </c>
      <c r="H19" s="145" t="s">
        <v>457</v>
      </c>
      <c r="I19" s="545" t="s">
        <v>753</v>
      </c>
      <c r="J19" s="422">
        <v>3</v>
      </c>
      <c r="K19" s="339"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667">
        <f>+IF(K19="",231,IF(K19="Deficiencia de control mayor (diseño y ejecución)",240,IF(K19="Deficiencia de control (diseño o ejecución)",260,IF(K19="Oportunidad de mejora",280,300))))</f>
        <v>300</v>
      </c>
      <c r="M19" s="581">
        <v>4.4569000000000001</v>
      </c>
      <c r="N19" s="581">
        <f>+L19+M19</f>
        <v>304.45690000000002</v>
      </c>
    </row>
    <row r="20" spans="2:14" ht="57.75" customHeight="1" thickBot="1" x14ac:dyDescent="0.35">
      <c r="B20" s="343"/>
      <c r="C20" s="681"/>
      <c r="D20" s="594"/>
      <c r="E20" s="686"/>
      <c r="F20" s="358"/>
      <c r="G20" s="155">
        <v>2</v>
      </c>
      <c r="H20" s="128" t="s">
        <v>647</v>
      </c>
      <c r="I20" s="546"/>
      <c r="J20" s="423"/>
      <c r="K20" s="340"/>
      <c r="L20" s="667"/>
      <c r="M20" s="581"/>
      <c r="N20" s="581"/>
    </row>
    <row r="21" spans="2:14" ht="10.5" hidden="1" customHeight="1" thickBot="1" x14ac:dyDescent="0.35">
      <c r="B21" s="343"/>
      <c r="C21" s="681"/>
      <c r="D21" s="594"/>
      <c r="E21" s="686"/>
      <c r="F21" s="358"/>
      <c r="G21" s="155">
        <v>3</v>
      </c>
      <c r="H21" s="155"/>
      <c r="I21" s="546"/>
      <c r="J21" s="423"/>
      <c r="K21" s="340"/>
      <c r="L21" s="667"/>
      <c r="M21" s="581"/>
      <c r="N21" s="581"/>
    </row>
    <row r="22" spans="2:14" ht="4.5" hidden="1" customHeight="1" thickBot="1" x14ac:dyDescent="0.35">
      <c r="B22" s="343"/>
      <c r="C22" s="681"/>
      <c r="D22" s="594"/>
      <c r="E22" s="686"/>
      <c r="F22" s="358"/>
      <c r="G22" s="155">
        <v>4</v>
      </c>
      <c r="H22" s="155"/>
      <c r="I22" s="546"/>
      <c r="J22" s="423"/>
      <c r="K22" s="340"/>
      <c r="L22" s="667"/>
      <c r="M22" s="581"/>
      <c r="N22" s="581"/>
    </row>
    <row r="23" spans="2:14" ht="17.25" hidden="1" customHeight="1" thickBot="1" x14ac:dyDescent="0.35">
      <c r="B23" s="343"/>
      <c r="C23" s="681"/>
      <c r="D23" s="594"/>
      <c r="E23" s="686"/>
      <c r="F23" s="358"/>
      <c r="G23" s="155">
        <v>5</v>
      </c>
      <c r="H23" s="155"/>
      <c r="I23" s="546"/>
      <c r="J23" s="423"/>
      <c r="K23" s="340"/>
      <c r="L23" s="667"/>
      <c r="M23" s="581"/>
      <c r="N23" s="581"/>
    </row>
    <row r="24" spans="2:14" ht="17.25" hidden="1" customHeight="1" thickBot="1" x14ac:dyDescent="0.35">
      <c r="B24" s="343"/>
      <c r="C24" s="681"/>
      <c r="D24" s="594"/>
      <c r="E24" s="686"/>
      <c r="F24" s="358"/>
      <c r="G24" s="155">
        <v>6</v>
      </c>
      <c r="H24" s="155"/>
      <c r="I24" s="546"/>
      <c r="J24" s="423"/>
      <c r="K24" s="340"/>
      <c r="L24" s="667"/>
      <c r="M24" s="581"/>
      <c r="N24" s="581"/>
    </row>
    <row r="25" spans="2:14" ht="17.25" hidden="1" customHeight="1" thickBot="1" x14ac:dyDescent="0.35">
      <c r="B25" s="343"/>
      <c r="C25" s="681"/>
      <c r="D25" s="594"/>
      <c r="E25" s="686"/>
      <c r="F25" s="358"/>
      <c r="G25" s="155">
        <v>7</v>
      </c>
      <c r="H25" s="155"/>
      <c r="I25" s="546"/>
      <c r="J25" s="423"/>
      <c r="K25" s="340"/>
      <c r="L25" s="667"/>
      <c r="M25" s="581"/>
      <c r="N25" s="581"/>
    </row>
    <row r="26" spans="2:14" ht="17.25" hidden="1" customHeight="1" thickBot="1" x14ac:dyDescent="0.35">
      <c r="B26" s="344"/>
      <c r="C26" s="682"/>
      <c r="D26" s="595"/>
      <c r="E26" s="687"/>
      <c r="F26" s="359"/>
      <c r="G26" s="198">
        <v>8</v>
      </c>
      <c r="H26" s="198"/>
      <c r="I26" s="547"/>
      <c r="J26" s="424"/>
      <c r="K26" s="341"/>
      <c r="L26" s="667"/>
      <c r="M26" s="581"/>
      <c r="N26" s="581"/>
    </row>
    <row r="27" spans="2:14" ht="66" customHeight="1" x14ac:dyDescent="0.3">
      <c r="B27" s="342" t="str">
        <f>+LEFT(C27,4)</f>
        <v>13.2</v>
      </c>
      <c r="C27" s="680" t="s">
        <v>217</v>
      </c>
      <c r="D27" s="593" t="s">
        <v>218</v>
      </c>
      <c r="E27" s="363" t="s">
        <v>693</v>
      </c>
      <c r="F27" s="357">
        <v>3</v>
      </c>
      <c r="G27" s="154">
        <v>1</v>
      </c>
      <c r="H27" s="145" t="s">
        <v>648</v>
      </c>
      <c r="I27" s="545" t="s">
        <v>754</v>
      </c>
      <c r="J27" s="422">
        <v>3</v>
      </c>
      <c r="K27" s="339"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667">
        <f t="shared" ref="L27" si="2">+IF(K27="",231,IF(K27="Deficiencia de control mayor (diseño y ejecución)",240,IF(K27="Deficiencia de control (diseño o ejecución)",260,IF(K27="Oportunidad de mejora",280,300))))</f>
        <v>300</v>
      </c>
      <c r="M27" s="581">
        <v>4.5632000000000001</v>
      </c>
      <c r="N27" s="581">
        <f>+L27+M27</f>
        <v>304.56319999999999</v>
      </c>
    </row>
    <row r="28" spans="2:14" ht="58.5" customHeight="1" thickBot="1" x14ac:dyDescent="0.35">
      <c r="B28" s="343"/>
      <c r="C28" s="681"/>
      <c r="D28" s="594"/>
      <c r="E28" s="364"/>
      <c r="F28" s="358"/>
      <c r="G28" s="155">
        <v>2</v>
      </c>
      <c r="H28" s="128" t="s">
        <v>458</v>
      </c>
      <c r="I28" s="546"/>
      <c r="J28" s="423"/>
      <c r="K28" s="340"/>
      <c r="L28" s="667"/>
      <c r="M28" s="581"/>
      <c r="N28" s="581"/>
    </row>
    <row r="29" spans="2:14" ht="12.75" hidden="1" customHeight="1" thickBot="1" x14ac:dyDescent="0.35">
      <c r="B29" s="343"/>
      <c r="C29" s="681"/>
      <c r="D29" s="594"/>
      <c r="E29" s="364"/>
      <c r="F29" s="358"/>
      <c r="G29" s="155">
        <v>3</v>
      </c>
      <c r="H29" s="155"/>
      <c r="I29" s="546"/>
      <c r="J29" s="423"/>
      <c r="K29" s="340"/>
      <c r="L29" s="667"/>
      <c r="M29" s="581"/>
      <c r="N29" s="581"/>
    </row>
    <row r="30" spans="2:14" ht="4.5" hidden="1" customHeight="1" thickBot="1" x14ac:dyDescent="0.35">
      <c r="B30" s="343"/>
      <c r="C30" s="681"/>
      <c r="D30" s="594"/>
      <c r="E30" s="364"/>
      <c r="F30" s="358"/>
      <c r="G30" s="155">
        <v>4</v>
      </c>
      <c r="H30" s="155"/>
      <c r="I30" s="546"/>
      <c r="J30" s="423"/>
      <c r="K30" s="340"/>
      <c r="L30" s="667"/>
      <c r="M30" s="581"/>
      <c r="N30" s="581"/>
    </row>
    <row r="31" spans="2:14" ht="17.25" hidden="1" customHeight="1" thickBot="1" x14ac:dyDescent="0.35">
      <c r="B31" s="343"/>
      <c r="C31" s="681"/>
      <c r="D31" s="594"/>
      <c r="E31" s="364"/>
      <c r="F31" s="358"/>
      <c r="G31" s="155">
        <v>5</v>
      </c>
      <c r="H31" s="155"/>
      <c r="I31" s="546"/>
      <c r="J31" s="423"/>
      <c r="K31" s="340"/>
      <c r="L31" s="667"/>
      <c r="M31" s="581"/>
      <c r="N31" s="581"/>
    </row>
    <row r="32" spans="2:14" ht="17.25" hidden="1" customHeight="1" thickBot="1" x14ac:dyDescent="0.35">
      <c r="B32" s="343"/>
      <c r="C32" s="681"/>
      <c r="D32" s="594"/>
      <c r="E32" s="364"/>
      <c r="F32" s="358"/>
      <c r="G32" s="155">
        <v>6</v>
      </c>
      <c r="H32" s="155"/>
      <c r="I32" s="546"/>
      <c r="J32" s="423"/>
      <c r="K32" s="340"/>
      <c r="L32" s="667"/>
      <c r="M32" s="581"/>
      <c r="N32" s="581"/>
    </row>
    <row r="33" spans="1:14" ht="17.25" hidden="1" customHeight="1" thickBot="1" x14ac:dyDescent="0.35">
      <c r="B33" s="343"/>
      <c r="C33" s="681"/>
      <c r="D33" s="594"/>
      <c r="E33" s="364"/>
      <c r="F33" s="358"/>
      <c r="G33" s="155">
        <v>7</v>
      </c>
      <c r="H33" s="155"/>
      <c r="I33" s="546"/>
      <c r="J33" s="423"/>
      <c r="K33" s="340"/>
      <c r="L33" s="667"/>
      <c r="M33" s="581"/>
      <c r="N33" s="581"/>
    </row>
    <row r="34" spans="1:14" ht="17.25" hidden="1" customHeight="1" thickBot="1" x14ac:dyDescent="0.35">
      <c r="B34" s="344"/>
      <c r="C34" s="682"/>
      <c r="D34" s="595"/>
      <c r="E34" s="365"/>
      <c r="F34" s="359"/>
      <c r="G34" s="198">
        <v>8</v>
      </c>
      <c r="H34" s="198"/>
      <c r="I34" s="547"/>
      <c r="J34" s="424"/>
      <c r="K34" s="341"/>
      <c r="L34" s="667"/>
      <c r="M34" s="581"/>
      <c r="N34" s="581"/>
    </row>
    <row r="35" spans="1:14" ht="69" customHeight="1" x14ac:dyDescent="0.3">
      <c r="B35" s="342" t="str">
        <f>+LEFT(C35,4)</f>
        <v>13.3</v>
      </c>
      <c r="C35" s="680" t="s">
        <v>219</v>
      </c>
      <c r="D35" s="593" t="s">
        <v>218</v>
      </c>
      <c r="E35" s="363" t="s">
        <v>649</v>
      </c>
      <c r="F35" s="357">
        <v>3</v>
      </c>
      <c r="G35" s="154">
        <v>1</v>
      </c>
      <c r="H35" s="145" t="s">
        <v>650</v>
      </c>
      <c r="I35" s="545" t="s">
        <v>755</v>
      </c>
      <c r="J35" s="422">
        <v>3</v>
      </c>
      <c r="K35" s="339" t="str">
        <f t="shared" si="1"/>
        <v>Mantenimiento del control</v>
      </c>
      <c r="L35" s="667">
        <f t="shared" ref="L35" si="3">+IF(K35="",231,IF(K35="Deficiencia de control mayor (diseño y ejecución)",240,IF(K35="Deficiencia de control (diseño o ejecución)",260,IF(K35="Oportunidad de mejora",280,300))))</f>
        <v>300</v>
      </c>
      <c r="M35" s="581">
        <v>4.6321000000000003</v>
      </c>
      <c r="N35" s="581">
        <f>+L35+M35</f>
        <v>304.63209999999998</v>
      </c>
    </row>
    <row r="36" spans="1:14" ht="45" customHeight="1" x14ac:dyDescent="0.3">
      <c r="B36" s="343"/>
      <c r="C36" s="681"/>
      <c r="D36" s="594"/>
      <c r="E36" s="364"/>
      <c r="F36" s="358"/>
      <c r="G36" s="155">
        <v>2</v>
      </c>
      <c r="H36" s="126" t="s">
        <v>459</v>
      </c>
      <c r="I36" s="546"/>
      <c r="J36" s="423"/>
      <c r="K36" s="340"/>
      <c r="L36" s="667"/>
      <c r="M36" s="581"/>
      <c r="N36" s="581"/>
    </row>
    <row r="37" spans="1:14" ht="75.75" customHeight="1" x14ac:dyDescent="0.3">
      <c r="B37" s="343"/>
      <c r="C37" s="681"/>
      <c r="D37" s="594"/>
      <c r="E37" s="364"/>
      <c r="F37" s="358"/>
      <c r="G37" s="155">
        <v>3</v>
      </c>
      <c r="H37" s="126" t="s">
        <v>460</v>
      </c>
      <c r="I37" s="546"/>
      <c r="J37" s="423"/>
      <c r="K37" s="340"/>
      <c r="L37" s="667"/>
      <c r="M37" s="581"/>
      <c r="N37" s="581"/>
    </row>
    <row r="38" spans="1:14" ht="16.5" hidden="1" customHeight="1" x14ac:dyDescent="0.3">
      <c r="B38" s="343"/>
      <c r="C38" s="681"/>
      <c r="D38" s="594"/>
      <c r="E38" s="364"/>
      <c r="F38" s="358"/>
      <c r="G38" s="155">
        <v>4</v>
      </c>
      <c r="H38" s="155"/>
      <c r="I38" s="546"/>
      <c r="J38" s="423"/>
      <c r="K38" s="340"/>
      <c r="L38" s="667"/>
      <c r="M38" s="581"/>
      <c r="N38" s="581"/>
    </row>
    <row r="39" spans="1:14" ht="3" customHeight="1" thickBot="1" x14ac:dyDescent="0.35">
      <c r="B39" s="343"/>
      <c r="C39" s="681"/>
      <c r="D39" s="594"/>
      <c r="E39" s="364"/>
      <c r="F39" s="358"/>
      <c r="G39" s="155">
        <v>5</v>
      </c>
      <c r="H39" s="155"/>
      <c r="I39" s="546"/>
      <c r="J39" s="423"/>
      <c r="K39" s="340"/>
      <c r="L39" s="667"/>
      <c r="M39" s="581"/>
      <c r="N39" s="581"/>
    </row>
    <row r="40" spans="1:14" ht="17.25" hidden="1" customHeight="1" thickBot="1" x14ac:dyDescent="0.35">
      <c r="B40" s="343"/>
      <c r="C40" s="681"/>
      <c r="D40" s="594"/>
      <c r="E40" s="364"/>
      <c r="F40" s="358"/>
      <c r="G40" s="155">
        <v>6</v>
      </c>
      <c r="H40" s="155"/>
      <c r="I40" s="546"/>
      <c r="J40" s="423"/>
      <c r="K40" s="340"/>
      <c r="L40" s="667"/>
      <c r="M40" s="581"/>
      <c r="N40" s="581"/>
    </row>
    <row r="41" spans="1:14" ht="17.25" hidden="1" customHeight="1" thickBot="1" x14ac:dyDescent="0.35">
      <c r="B41" s="343"/>
      <c r="C41" s="681"/>
      <c r="D41" s="594"/>
      <c r="E41" s="364"/>
      <c r="F41" s="358"/>
      <c r="G41" s="155">
        <v>7</v>
      </c>
      <c r="H41" s="155"/>
      <c r="I41" s="546"/>
      <c r="J41" s="423"/>
      <c r="K41" s="340"/>
      <c r="L41" s="667"/>
      <c r="M41" s="581"/>
      <c r="N41" s="581"/>
    </row>
    <row r="42" spans="1:14" ht="39" hidden="1" customHeight="1" thickBot="1" x14ac:dyDescent="0.35">
      <c r="B42" s="344"/>
      <c r="C42" s="682"/>
      <c r="D42" s="595"/>
      <c r="E42" s="365"/>
      <c r="F42" s="359"/>
      <c r="G42" s="198">
        <v>8</v>
      </c>
      <c r="H42" s="198"/>
      <c r="I42" s="547"/>
      <c r="J42" s="424"/>
      <c r="K42" s="341"/>
      <c r="L42" s="667"/>
      <c r="M42" s="581"/>
      <c r="N42" s="581"/>
    </row>
    <row r="43" spans="1:14" ht="61.5" customHeight="1" x14ac:dyDescent="0.3">
      <c r="A43" s="705"/>
      <c r="B43" s="342" t="str">
        <f>+LEFT(C43,4)</f>
        <v>13.4</v>
      </c>
      <c r="C43" s="680" t="s">
        <v>220</v>
      </c>
      <c r="D43" s="593" t="s">
        <v>218</v>
      </c>
      <c r="E43" s="363" t="s">
        <v>513</v>
      </c>
      <c r="F43" s="357">
        <v>3</v>
      </c>
      <c r="G43" s="154">
        <v>1</v>
      </c>
      <c r="H43" s="145" t="s">
        <v>651</v>
      </c>
      <c r="I43" s="545" t="s">
        <v>756</v>
      </c>
      <c r="J43" s="422">
        <v>3</v>
      </c>
      <c r="K43" s="339" t="str">
        <f t="shared" si="1"/>
        <v>Mantenimiento del control</v>
      </c>
      <c r="L43" s="667">
        <f t="shared" ref="L43" si="4">+IF(K43="",231,IF(K43="Deficiencia de control mayor (diseño y ejecución)",240,IF(K43="Deficiencia de control (diseño o ejecución)",260,IF(K43="Oportunidad de mejora",280,300))))</f>
        <v>300</v>
      </c>
      <c r="M43" s="581">
        <v>4.7896000000000001</v>
      </c>
      <c r="N43" s="581">
        <f>+L43+M43</f>
        <v>304.78960000000001</v>
      </c>
    </row>
    <row r="44" spans="1:14" ht="61.5" customHeight="1" x14ac:dyDescent="0.3">
      <c r="A44" s="705"/>
      <c r="B44" s="343"/>
      <c r="C44" s="681"/>
      <c r="D44" s="594"/>
      <c r="E44" s="364"/>
      <c r="F44" s="358"/>
      <c r="G44" s="155">
        <v>2</v>
      </c>
      <c r="H44" s="128" t="s">
        <v>461</v>
      </c>
      <c r="I44" s="546"/>
      <c r="J44" s="423"/>
      <c r="K44" s="340"/>
      <c r="L44" s="667"/>
      <c r="M44" s="581"/>
      <c r="N44" s="581"/>
    </row>
    <row r="45" spans="1:14" ht="84.75" customHeight="1" x14ac:dyDescent="0.3">
      <c r="B45" s="343"/>
      <c r="C45" s="681"/>
      <c r="D45" s="594"/>
      <c r="E45" s="364"/>
      <c r="F45" s="358"/>
      <c r="G45" s="155">
        <v>3</v>
      </c>
      <c r="H45" s="126" t="s">
        <v>652</v>
      </c>
      <c r="I45" s="546"/>
      <c r="J45" s="423"/>
      <c r="K45" s="340"/>
      <c r="L45" s="667"/>
      <c r="M45" s="581"/>
      <c r="N45" s="581"/>
    </row>
    <row r="46" spans="1:14" ht="1.5" customHeight="1" x14ac:dyDescent="0.3">
      <c r="B46" s="343"/>
      <c r="C46" s="681"/>
      <c r="D46" s="594"/>
      <c r="E46" s="364"/>
      <c r="F46" s="358"/>
      <c r="G46" s="155">
        <v>4</v>
      </c>
      <c r="H46" s="155"/>
      <c r="I46" s="546"/>
      <c r="J46" s="423"/>
      <c r="K46" s="340"/>
      <c r="L46" s="667"/>
      <c r="M46" s="581"/>
      <c r="N46" s="581"/>
    </row>
    <row r="47" spans="1:14" ht="16.5" hidden="1" customHeight="1" x14ac:dyDescent="0.3">
      <c r="B47" s="343"/>
      <c r="C47" s="681"/>
      <c r="D47" s="594"/>
      <c r="E47" s="364"/>
      <c r="F47" s="358"/>
      <c r="G47" s="155">
        <v>5</v>
      </c>
      <c r="H47" s="155"/>
      <c r="I47" s="546"/>
      <c r="J47" s="423"/>
      <c r="K47" s="340"/>
      <c r="L47" s="667"/>
      <c r="M47" s="581"/>
      <c r="N47" s="581"/>
    </row>
    <row r="48" spans="1:14" ht="16.5" hidden="1" customHeight="1" x14ac:dyDescent="0.3">
      <c r="B48" s="343"/>
      <c r="C48" s="681"/>
      <c r="D48" s="594"/>
      <c r="E48" s="364"/>
      <c r="F48" s="358"/>
      <c r="G48" s="155">
        <v>6</v>
      </c>
      <c r="H48" s="155"/>
      <c r="I48" s="546"/>
      <c r="J48" s="423"/>
      <c r="K48" s="340"/>
      <c r="L48" s="667"/>
      <c r="M48" s="581"/>
      <c r="N48" s="581"/>
    </row>
    <row r="49" spans="2:14" ht="16.5" hidden="1" customHeight="1" x14ac:dyDescent="0.3">
      <c r="B49" s="343"/>
      <c r="C49" s="681"/>
      <c r="D49" s="594"/>
      <c r="E49" s="364"/>
      <c r="F49" s="358"/>
      <c r="G49" s="155">
        <v>7</v>
      </c>
      <c r="H49" s="155"/>
      <c r="I49" s="546"/>
      <c r="J49" s="423"/>
      <c r="K49" s="340"/>
      <c r="L49" s="667"/>
      <c r="M49" s="581"/>
      <c r="N49" s="581"/>
    </row>
    <row r="50" spans="2:14" ht="17.25" hidden="1" customHeight="1" thickBot="1" x14ac:dyDescent="0.35">
      <c r="B50" s="344"/>
      <c r="C50" s="682"/>
      <c r="D50" s="595"/>
      <c r="E50" s="365"/>
      <c r="F50" s="359"/>
      <c r="G50" s="198">
        <v>8</v>
      </c>
      <c r="H50" s="198"/>
      <c r="I50" s="547"/>
      <c r="J50" s="424"/>
      <c r="K50" s="341"/>
      <c r="L50" s="667"/>
      <c r="M50" s="581"/>
      <c r="N50" s="581"/>
    </row>
    <row r="51" spans="2:14" ht="12.75" customHeight="1" x14ac:dyDescent="0.3">
      <c r="B51" s="673"/>
      <c r="C51" s="673" t="s">
        <v>694</v>
      </c>
      <c r="D51" s="709" t="s">
        <v>8</v>
      </c>
      <c r="E51" s="710" t="s">
        <v>678</v>
      </c>
      <c r="F51" s="691" t="s">
        <v>684</v>
      </c>
      <c r="G51" s="690" t="s">
        <v>113</v>
      </c>
      <c r="H51" s="690"/>
      <c r="I51" s="690"/>
      <c r="J51" s="691" t="s">
        <v>687</v>
      </c>
      <c r="K51" s="675" t="s">
        <v>124</v>
      </c>
      <c r="L51" s="582"/>
      <c r="M51" s="582"/>
      <c r="N51" s="582"/>
    </row>
    <row r="52" spans="2:14" ht="15" customHeight="1" x14ac:dyDescent="0.3">
      <c r="B52" s="674"/>
      <c r="C52" s="674"/>
      <c r="D52" s="709"/>
      <c r="E52" s="711"/>
      <c r="F52" s="691"/>
      <c r="G52" s="690"/>
      <c r="H52" s="690"/>
      <c r="I52" s="690"/>
      <c r="J52" s="691"/>
      <c r="K52" s="675"/>
      <c r="L52" s="582"/>
      <c r="M52" s="582"/>
      <c r="N52" s="582"/>
    </row>
    <row r="53" spans="2:14" ht="27.75" customHeight="1" x14ac:dyDescent="0.3">
      <c r="B53" s="674"/>
      <c r="C53" s="674"/>
      <c r="D53" s="709"/>
      <c r="E53" s="711"/>
      <c r="F53" s="691"/>
      <c r="G53" s="690" t="s">
        <v>13</v>
      </c>
      <c r="H53" s="689" t="s">
        <v>15</v>
      </c>
      <c r="I53" s="689" t="s">
        <v>17</v>
      </c>
      <c r="J53" s="691"/>
      <c r="K53" s="675"/>
      <c r="L53" s="582"/>
      <c r="M53" s="582"/>
      <c r="N53" s="582"/>
    </row>
    <row r="54" spans="2:14" ht="52.5" customHeight="1" thickBot="1" x14ac:dyDescent="0.35">
      <c r="B54" s="674"/>
      <c r="C54" s="674"/>
      <c r="D54" s="709"/>
      <c r="E54" s="712"/>
      <c r="F54" s="691"/>
      <c r="G54" s="690"/>
      <c r="H54" s="690"/>
      <c r="I54" s="690"/>
      <c r="J54" s="691"/>
      <c r="K54" s="676"/>
      <c r="L54" s="582"/>
      <c r="M54" s="582"/>
      <c r="N54" s="582"/>
    </row>
    <row r="55" spans="2:14" ht="134.25" customHeight="1" x14ac:dyDescent="0.3">
      <c r="B55" s="342" t="str">
        <f>+LEFT(C55,4)</f>
        <v>14.1</v>
      </c>
      <c r="C55" s="485" t="s">
        <v>221</v>
      </c>
      <c r="D55" s="416" t="s">
        <v>222</v>
      </c>
      <c r="E55" s="363" t="s">
        <v>653</v>
      </c>
      <c r="F55" s="357">
        <v>3</v>
      </c>
      <c r="G55" s="154">
        <v>1</v>
      </c>
      <c r="H55" s="148" t="s">
        <v>654</v>
      </c>
      <c r="I55" s="545" t="s">
        <v>757</v>
      </c>
      <c r="J55" s="422">
        <v>3</v>
      </c>
      <c r="K55" s="339"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667">
        <f t="shared" ref="L55" si="6">+IF(K55="",231,IF(K55="Deficiencia de control mayor (diseño y ejecución)",240,IF(K55="Deficiencia de control (diseño o ejecución)",260,IF(K55="Oportunidad de mejora",280,300))))</f>
        <v>300</v>
      </c>
      <c r="M55" s="581">
        <v>4.8964999999999996</v>
      </c>
      <c r="N55" s="581">
        <f>+L55+M55</f>
        <v>304.8965</v>
      </c>
    </row>
    <row r="56" spans="2:14" ht="100.5" customHeight="1" x14ac:dyDescent="0.3">
      <c r="B56" s="343"/>
      <c r="C56" s="486"/>
      <c r="D56" s="417"/>
      <c r="E56" s="364"/>
      <c r="F56" s="358"/>
      <c r="G56" s="155">
        <v>2</v>
      </c>
      <c r="H56" s="126" t="s">
        <v>655</v>
      </c>
      <c r="I56" s="546"/>
      <c r="J56" s="423"/>
      <c r="K56" s="340"/>
      <c r="L56" s="667"/>
      <c r="M56" s="581"/>
      <c r="N56" s="581"/>
    </row>
    <row r="57" spans="2:14" ht="16.5" hidden="1" customHeight="1" x14ac:dyDescent="0.3">
      <c r="B57" s="343"/>
      <c r="C57" s="486"/>
      <c r="D57" s="417"/>
      <c r="E57" s="364"/>
      <c r="F57" s="358"/>
      <c r="G57" s="155">
        <v>3</v>
      </c>
      <c r="H57" s="155"/>
      <c r="I57" s="546"/>
      <c r="J57" s="423"/>
      <c r="K57" s="340"/>
      <c r="L57" s="667"/>
      <c r="M57" s="581"/>
      <c r="N57" s="581"/>
    </row>
    <row r="58" spans="2:14" ht="16.5" hidden="1" customHeight="1" x14ac:dyDescent="0.3">
      <c r="B58" s="343"/>
      <c r="C58" s="486"/>
      <c r="D58" s="417"/>
      <c r="E58" s="364"/>
      <c r="F58" s="358"/>
      <c r="G58" s="155">
        <v>4</v>
      </c>
      <c r="H58" s="155"/>
      <c r="I58" s="546"/>
      <c r="J58" s="423"/>
      <c r="K58" s="340"/>
      <c r="L58" s="667"/>
      <c r="M58" s="581"/>
      <c r="N58" s="581"/>
    </row>
    <row r="59" spans="2:14" ht="2.25" customHeight="1" thickBot="1" x14ac:dyDescent="0.35">
      <c r="B59" s="343"/>
      <c r="C59" s="486"/>
      <c r="D59" s="417"/>
      <c r="E59" s="364"/>
      <c r="F59" s="358"/>
      <c r="G59" s="155">
        <v>5</v>
      </c>
      <c r="H59" s="155"/>
      <c r="I59" s="546"/>
      <c r="J59" s="423"/>
      <c r="K59" s="340"/>
      <c r="L59" s="667"/>
      <c r="M59" s="581"/>
      <c r="N59" s="581"/>
    </row>
    <row r="60" spans="2:14" ht="17.25" hidden="1" customHeight="1" thickBot="1" x14ac:dyDescent="0.35">
      <c r="B60" s="343"/>
      <c r="C60" s="486"/>
      <c r="D60" s="417"/>
      <c r="E60" s="364"/>
      <c r="F60" s="358"/>
      <c r="G60" s="155">
        <v>6</v>
      </c>
      <c r="H60" s="155"/>
      <c r="I60" s="546"/>
      <c r="J60" s="423"/>
      <c r="K60" s="340"/>
      <c r="L60" s="667"/>
      <c r="M60" s="581"/>
      <c r="N60" s="581"/>
    </row>
    <row r="61" spans="2:14" ht="17.25" hidden="1" customHeight="1" thickBot="1" x14ac:dyDescent="0.35">
      <c r="B61" s="343"/>
      <c r="C61" s="486"/>
      <c r="D61" s="417"/>
      <c r="E61" s="364"/>
      <c r="F61" s="358"/>
      <c r="G61" s="155">
        <v>7</v>
      </c>
      <c r="H61" s="155"/>
      <c r="I61" s="546"/>
      <c r="J61" s="423"/>
      <c r="K61" s="340"/>
      <c r="L61" s="667"/>
      <c r="M61" s="581"/>
      <c r="N61" s="581"/>
    </row>
    <row r="62" spans="2:14" ht="119.25" hidden="1" customHeight="1" thickBot="1" x14ac:dyDescent="0.35">
      <c r="B62" s="344"/>
      <c r="C62" s="700"/>
      <c r="D62" s="418"/>
      <c r="E62" s="365"/>
      <c r="F62" s="359"/>
      <c r="G62" s="198">
        <v>8</v>
      </c>
      <c r="H62" s="198"/>
      <c r="I62" s="547"/>
      <c r="J62" s="424"/>
      <c r="K62" s="341"/>
      <c r="L62" s="667"/>
      <c r="M62" s="581"/>
      <c r="N62" s="581"/>
    </row>
    <row r="63" spans="2:14" ht="84" customHeight="1" x14ac:dyDescent="0.3">
      <c r="B63" s="342" t="str">
        <f>+LEFT(C63,4)</f>
        <v>14.2</v>
      </c>
      <c r="C63" s="697" t="s">
        <v>223</v>
      </c>
      <c r="D63" s="593" t="s">
        <v>222</v>
      </c>
      <c r="E63" s="363" t="s">
        <v>514</v>
      </c>
      <c r="F63" s="357">
        <v>3</v>
      </c>
      <c r="G63" s="154">
        <v>1</v>
      </c>
      <c r="H63" s="145" t="s">
        <v>462</v>
      </c>
      <c r="I63" s="545" t="s">
        <v>758</v>
      </c>
      <c r="J63" s="422">
        <v>3</v>
      </c>
      <c r="K63" s="339" t="str">
        <f t="shared" si="5"/>
        <v>Mantenimiento del control</v>
      </c>
      <c r="L63" s="667">
        <f t="shared" ref="L63" si="7">+IF(K63="",231,IF(K63="Deficiencia de control mayor (diseño y ejecución)",240,IF(K63="Deficiencia de control (diseño o ejecución)",260,IF(K63="Oportunidad de mejora",280,300))))</f>
        <v>300</v>
      </c>
      <c r="M63" s="581">
        <v>4.9854000000000003</v>
      </c>
      <c r="N63" s="581">
        <f>+L63+M63</f>
        <v>304.98540000000003</v>
      </c>
    </row>
    <row r="64" spans="2:14" ht="166.5" customHeight="1" thickBot="1" x14ac:dyDescent="0.35">
      <c r="B64" s="343"/>
      <c r="C64" s="698"/>
      <c r="D64" s="594"/>
      <c r="E64" s="364"/>
      <c r="F64" s="358"/>
      <c r="G64" s="155">
        <v>2</v>
      </c>
      <c r="H64" s="128" t="s">
        <v>656</v>
      </c>
      <c r="I64" s="546"/>
      <c r="J64" s="423"/>
      <c r="K64" s="340"/>
      <c r="L64" s="667"/>
      <c r="M64" s="581"/>
      <c r="N64" s="581"/>
    </row>
    <row r="65" spans="2:14" ht="11.25" hidden="1" customHeight="1" thickBot="1" x14ac:dyDescent="0.35">
      <c r="B65" s="343"/>
      <c r="C65" s="698"/>
      <c r="D65" s="594"/>
      <c r="E65" s="364"/>
      <c r="F65" s="358"/>
      <c r="G65" s="155">
        <v>3</v>
      </c>
      <c r="H65" s="155"/>
      <c r="I65" s="546"/>
      <c r="J65" s="423"/>
      <c r="K65" s="340"/>
      <c r="L65" s="667"/>
      <c r="M65" s="581"/>
      <c r="N65" s="581"/>
    </row>
    <row r="66" spans="2:14" ht="17.25" hidden="1" customHeight="1" thickBot="1" x14ac:dyDescent="0.35">
      <c r="B66" s="343"/>
      <c r="C66" s="698"/>
      <c r="D66" s="594"/>
      <c r="E66" s="364"/>
      <c r="F66" s="358"/>
      <c r="G66" s="155">
        <v>4</v>
      </c>
      <c r="H66" s="155"/>
      <c r="I66" s="546"/>
      <c r="J66" s="423"/>
      <c r="K66" s="340"/>
      <c r="L66" s="667"/>
      <c r="M66" s="581"/>
      <c r="N66" s="581"/>
    </row>
    <row r="67" spans="2:14" ht="17.25" hidden="1" customHeight="1" thickBot="1" x14ac:dyDescent="0.35">
      <c r="B67" s="343"/>
      <c r="C67" s="698"/>
      <c r="D67" s="594"/>
      <c r="E67" s="364"/>
      <c r="F67" s="358"/>
      <c r="G67" s="155">
        <v>5</v>
      </c>
      <c r="H67" s="155"/>
      <c r="I67" s="546"/>
      <c r="J67" s="423"/>
      <c r="K67" s="340"/>
      <c r="L67" s="667"/>
      <c r="M67" s="581"/>
      <c r="N67" s="581"/>
    </row>
    <row r="68" spans="2:14" ht="17.25" hidden="1" customHeight="1" thickBot="1" x14ac:dyDescent="0.35">
      <c r="B68" s="343"/>
      <c r="C68" s="698"/>
      <c r="D68" s="594"/>
      <c r="E68" s="364"/>
      <c r="F68" s="358"/>
      <c r="G68" s="155">
        <v>6</v>
      </c>
      <c r="H68" s="155"/>
      <c r="I68" s="546"/>
      <c r="J68" s="423"/>
      <c r="K68" s="340"/>
      <c r="L68" s="667"/>
      <c r="M68" s="581"/>
      <c r="N68" s="581"/>
    </row>
    <row r="69" spans="2:14" ht="17.25" hidden="1" customHeight="1" thickBot="1" x14ac:dyDescent="0.35">
      <c r="B69" s="343"/>
      <c r="C69" s="698"/>
      <c r="D69" s="594"/>
      <c r="E69" s="364"/>
      <c r="F69" s="358"/>
      <c r="G69" s="155">
        <v>7</v>
      </c>
      <c r="H69" s="155"/>
      <c r="I69" s="546"/>
      <c r="J69" s="423"/>
      <c r="K69" s="340"/>
      <c r="L69" s="667"/>
      <c r="M69" s="581"/>
      <c r="N69" s="581"/>
    </row>
    <row r="70" spans="2:14" ht="17.25" hidden="1" customHeight="1" thickBot="1" x14ac:dyDescent="0.35">
      <c r="B70" s="344"/>
      <c r="C70" s="699"/>
      <c r="D70" s="595"/>
      <c r="E70" s="365"/>
      <c r="F70" s="359"/>
      <c r="G70" s="198">
        <v>8</v>
      </c>
      <c r="H70" s="198"/>
      <c r="I70" s="547"/>
      <c r="J70" s="424"/>
      <c r="K70" s="341"/>
      <c r="L70" s="667"/>
      <c r="M70" s="581"/>
      <c r="N70" s="581"/>
    </row>
    <row r="71" spans="2:14" ht="89.25" customHeight="1" x14ac:dyDescent="0.3">
      <c r="B71" s="342" t="str">
        <f>+LEFT(C71,4)</f>
        <v>14.3</v>
      </c>
      <c r="C71" s="697" t="s">
        <v>224</v>
      </c>
      <c r="D71" s="593" t="s">
        <v>222</v>
      </c>
      <c r="E71" s="363" t="s">
        <v>465</v>
      </c>
      <c r="F71" s="357">
        <v>3</v>
      </c>
      <c r="G71" s="154">
        <v>1</v>
      </c>
      <c r="H71" s="148" t="s">
        <v>466</v>
      </c>
      <c r="I71" s="545" t="s">
        <v>759</v>
      </c>
      <c r="J71" s="422">
        <v>3</v>
      </c>
      <c r="K71" s="339" t="str">
        <f t="shared" si="5"/>
        <v>Mantenimiento del control</v>
      </c>
      <c r="L71" s="667">
        <f t="shared" ref="L71" si="8">+IF(K71="",231,IF(K71="Deficiencia de control mayor (diseño y ejecución)",240,IF(K71="Deficiencia de control (diseño o ejecución)",260,IF(K71="Oportunidad de mejora",280,300))))</f>
        <v>300</v>
      </c>
      <c r="M71" s="581">
        <v>5.0122999999999998</v>
      </c>
      <c r="N71" s="581">
        <f>+L71+M71</f>
        <v>305.01229999999998</v>
      </c>
    </row>
    <row r="72" spans="2:14" ht="90.75" customHeight="1" thickBot="1" x14ac:dyDescent="0.35">
      <c r="B72" s="343"/>
      <c r="C72" s="698"/>
      <c r="D72" s="594"/>
      <c r="E72" s="364"/>
      <c r="F72" s="358"/>
      <c r="G72" s="155">
        <v>2</v>
      </c>
      <c r="H72" s="128" t="s">
        <v>467</v>
      </c>
      <c r="I72" s="546"/>
      <c r="J72" s="423"/>
      <c r="K72" s="340"/>
      <c r="L72" s="667"/>
      <c r="M72" s="581"/>
      <c r="N72" s="581"/>
    </row>
    <row r="73" spans="2:14" ht="4.5" hidden="1" customHeight="1" thickBot="1" x14ac:dyDescent="0.35">
      <c r="B73" s="343"/>
      <c r="C73" s="698"/>
      <c r="D73" s="594"/>
      <c r="E73" s="364"/>
      <c r="F73" s="358"/>
      <c r="G73" s="155">
        <v>3</v>
      </c>
      <c r="H73" s="155"/>
      <c r="I73" s="546"/>
      <c r="J73" s="423"/>
      <c r="K73" s="340"/>
      <c r="L73" s="667"/>
      <c r="M73" s="581"/>
      <c r="N73" s="581"/>
    </row>
    <row r="74" spans="2:14" ht="17.25" hidden="1" customHeight="1" thickBot="1" x14ac:dyDescent="0.35">
      <c r="B74" s="343"/>
      <c r="C74" s="698"/>
      <c r="D74" s="594"/>
      <c r="E74" s="364"/>
      <c r="F74" s="358"/>
      <c r="G74" s="155">
        <v>4</v>
      </c>
      <c r="H74" s="155"/>
      <c r="I74" s="546"/>
      <c r="J74" s="423"/>
      <c r="K74" s="340"/>
      <c r="L74" s="667"/>
      <c r="M74" s="581"/>
      <c r="N74" s="581"/>
    </row>
    <row r="75" spans="2:14" ht="17.25" hidden="1" customHeight="1" thickBot="1" x14ac:dyDescent="0.35">
      <c r="B75" s="343"/>
      <c r="C75" s="698"/>
      <c r="D75" s="594"/>
      <c r="E75" s="364"/>
      <c r="F75" s="358"/>
      <c r="G75" s="155">
        <v>5</v>
      </c>
      <c r="H75" s="155"/>
      <c r="I75" s="546"/>
      <c r="J75" s="423"/>
      <c r="K75" s="340"/>
      <c r="L75" s="667"/>
      <c r="M75" s="581"/>
      <c r="N75" s="581"/>
    </row>
    <row r="76" spans="2:14" ht="17.25" hidden="1" customHeight="1" thickBot="1" x14ac:dyDescent="0.35">
      <c r="B76" s="343"/>
      <c r="C76" s="698"/>
      <c r="D76" s="594"/>
      <c r="E76" s="364"/>
      <c r="F76" s="358"/>
      <c r="G76" s="155">
        <v>6</v>
      </c>
      <c r="H76" s="155"/>
      <c r="I76" s="546"/>
      <c r="J76" s="423"/>
      <c r="K76" s="340"/>
      <c r="L76" s="667"/>
      <c r="M76" s="581"/>
      <c r="N76" s="581"/>
    </row>
    <row r="77" spans="2:14" ht="17.25" hidden="1" customHeight="1" thickBot="1" x14ac:dyDescent="0.35">
      <c r="B77" s="343"/>
      <c r="C77" s="698"/>
      <c r="D77" s="594"/>
      <c r="E77" s="364"/>
      <c r="F77" s="358"/>
      <c r="G77" s="155">
        <v>7</v>
      </c>
      <c r="H77" s="155"/>
      <c r="I77" s="546"/>
      <c r="J77" s="423"/>
      <c r="K77" s="340"/>
      <c r="L77" s="667"/>
      <c r="M77" s="581"/>
      <c r="N77" s="581"/>
    </row>
    <row r="78" spans="2:14" ht="17.25" hidden="1" customHeight="1" thickBot="1" x14ac:dyDescent="0.35">
      <c r="B78" s="344"/>
      <c r="C78" s="699"/>
      <c r="D78" s="595"/>
      <c r="E78" s="365"/>
      <c r="F78" s="359"/>
      <c r="G78" s="198">
        <v>8</v>
      </c>
      <c r="H78" s="198"/>
      <c r="I78" s="547"/>
      <c r="J78" s="424"/>
      <c r="K78" s="341"/>
      <c r="L78" s="667"/>
      <c r="M78" s="581"/>
      <c r="N78" s="581"/>
    </row>
    <row r="79" spans="2:14" ht="60" customHeight="1" x14ac:dyDescent="0.3">
      <c r="B79" s="342" t="str">
        <f>+LEFT(C79,4)</f>
        <v>14.4</v>
      </c>
      <c r="C79" s="706" t="s">
        <v>225</v>
      </c>
      <c r="D79" s="593" t="s">
        <v>222</v>
      </c>
      <c r="E79" s="363" t="s">
        <v>411</v>
      </c>
      <c r="F79" s="357">
        <v>3</v>
      </c>
      <c r="G79" s="154">
        <v>1</v>
      </c>
      <c r="H79" s="145" t="s">
        <v>658</v>
      </c>
      <c r="I79" s="545" t="s">
        <v>760</v>
      </c>
      <c r="J79" s="422">
        <v>3</v>
      </c>
      <c r="K79" s="339" t="str">
        <f t="shared" si="5"/>
        <v>Mantenimiento del control</v>
      </c>
      <c r="L79" s="667">
        <f t="shared" ref="L79" si="9">+IF(K79="",231,IF(K79="Deficiencia de control mayor (diseño y ejecución)",240,IF(K79="Deficiencia de control (diseño o ejecución)",260,IF(K79="Oportunidad de mejora",280,300))))</f>
        <v>300</v>
      </c>
      <c r="M79" s="581">
        <v>5.1235999999999997</v>
      </c>
      <c r="N79" s="581">
        <f>+L79+M79</f>
        <v>305.12360000000001</v>
      </c>
    </row>
    <row r="80" spans="2:14" ht="90.75" customHeight="1" x14ac:dyDescent="0.3">
      <c r="B80" s="343"/>
      <c r="C80" s="707"/>
      <c r="D80" s="594"/>
      <c r="E80" s="364"/>
      <c r="F80" s="358"/>
      <c r="G80" s="155">
        <v>2</v>
      </c>
      <c r="H80" s="128" t="s">
        <v>657</v>
      </c>
      <c r="I80" s="546"/>
      <c r="J80" s="423"/>
      <c r="K80" s="340"/>
      <c r="L80" s="667"/>
      <c r="M80" s="581"/>
      <c r="N80" s="581"/>
    </row>
    <row r="81" spans="2:14" ht="3" hidden="1" customHeight="1" x14ac:dyDescent="0.3">
      <c r="B81" s="343"/>
      <c r="C81" s="707"/>
      <c r="D81" s="594"/>
      <c r="E81" s="364"/>
      <c r="F81" s="358"/>
      <c r="G81" s="155">
        <v>3</v>
      </c>
      <c r="H81" s="155"/>
      <c r="I81" s="546"/>
      <c r="J81" s="423"/>
      <c r="K81" s="340"/>
      <c r="L81" s="667"/>
      <c r="M81" s="581"/>
      <c r="N81" s="581"/>
    </row>
    <row r="82" spans="2:14" ht="16.5" hidden="1" customHeight="1" x14ac:dyDescent="0.3">
      <c r="B82" s="343"/>
      <c r="C82" s="707"/>
      <c r="D82" s="594"/>
      <c r="E82" s="364"/>
      <c r="F82" s="358"/>
      <c r="G82" s="155">
        <v>4</v>
      </c>
      <c r="H82" s="155"/>
      <c r="I82" s="546"/>
      <c r="J82" s="423"/>
      <c r="K82" s="340"/>
      <c r="L82" s="667"/>
      <c r="M82" s="581"/>
      <c r="N82" s="581"/>
    </row>
    <row r="83" spans="2:14" ht="16.5" hidden="1" customHeight="1" x14ac:dyDescent="0.3">
      <c r="B83" s="343"/>
      <c r="C83" s="707"/>
      <c r="D83" s="594"/>
      <c r="E83" s="364"/>
      <c r="F83" s="358"/>
      <c r="G83" s="155">
        <v>5</v>
      </c>
      <c r="H83" s="155"/>
      <c r="I83" s="546"/>
      <c r="J83" s="423"/>
      <c r="K83" s="340"/>
      <c r="L83" s="667"/>
      <c r="M83" s="581"/>
      <c r="N83" s="581"/>
    </row>
    <row r="84" spans="2:14" ht="16.5" hidden="1" customHeight="1" x14ac:dyDescent="0.3">
      <c r="B84" s="343"/>
      <c r="C84" s="707"/>
      <c r="D84" s="594"/>
      <c r="E84" s="364"/>
      <c r="F84" s="358"/>
      <c r="G84" s="155">
        <v>6</v>
      </c>
      <c r="H84" s="155"/>
      <c r="I84" s="546"/>
      <c r="J84" s="423"/>
      <c r="K84" s="340"/>
      <c r="L84" s="667"/>
      <c r="M84" s="581"/>
      <c r="N84" s="581"/>
    </row>
    <row r="85" spans="2:14" ht="153.75" hidden="1" customHeight="1" x14ac:dyDescent="0.3">
      <c r="B85" s="343"/>
      <c r="C85" s="707"/>
      <c r="D85" s="594"/>
      <c r="E85" s="364"/>
      <c r="F85" s="358"/>
      <c r="G85" s="155">
        <v>7</v>
      </c>
      <c r="H85" s="155"/>
      <c r="I85" s="546"/>
      <c r="J85" s="423"/>
      <c r="K85" s="340"/>
      <c r="L85" s="667"/>
      <c r="M85" s="581"/>
      <c r="N85" s="581"/>
    </row>
    <row r="86" spans="2:14" ht="3" hidden="1" customHeight="1" thickBot="1" x14ac:dyDescent="0.35">
      <c r="B86" s="344"/>
      <c r="C86" s="708"/>
      <c r="D86" s="595"/>
      <c r="E86" s="365"/>
      <c r="F86" s="359"/>
      <c r="G86" s="198">
        <v>8</v>
      </c>
      <c r="H86" s="198"/>
      <c r="I86" s="547"/>
      <c r="J86" s="424"/>
      <c r="K86" s="341"/>
      <c r="L86" s="667"/>
      <c r="M86" s="581"/>
      <c r="N86" s="581"/>
    </row>
    <row r="87" spans="2:14" ht="12.75" customHeight="1" x14ac:dyDescent="0.3">
      <c r="B87" s="673"/>
      <c r="C87" s="673" t="s">
        <v>695</v>
      </c>
      <c r="D87" s="709" t="s">
        <v>8</v>
      </c>
      <c r="E87" s="710" t="s">
        <v>678</v>
      </c>
      <c r="F87" s="691" t="s">
        <v>684</v>
      </c>
      <c r="G87" s="690" t="s">
        <v>113</v>
      </c>
      <c r="H87" s="690"/>
      <c r="I87" s="690"/>
      <c r="J87" s="691" t="s">
        <v>687</v>
      </c>
      <c r="K87" s="675" t="s">
        <v>124</v>
      </c>
      <c r="L87" s="582"/>
      <c r="M87" s="582"/>
      <c r="N87" s="582"/>
    </row>
    <row r="88" spans="2:14" ht="15" customHeight="1" x14ac:dyDescent="0.3">
      <c r="B88" s="674"/>
      <c r="C88" s="674"/>
      <c r="D88" s="709"/>
      <c r="E88" s="711"/>
      <c r="F88" s="691"/>
      <c r="G88" s="690"/>
      <c r="H88" s="690"/>
      <c r="I88" s="690"/>
      <c r="J88" s="691"/>
      <c r="K88" s="675"/>
      <c r="L88" s="582"/>
      <c r="M88" s="582"/>
      <c r="N88" s="582"/>
    </row>
    <row r="89" spans="2:14" ht="27.75" customHeight="1" x14ac:dyDescent="0.3">
      <c r="B89" s="674"/>
      <c r="C89" s="674"/>
      <c r="D89" s="709"/>
      <c r="E89" s="711"/>
      <c r="F89" s="691"/>
      <c r="G89" s="690" t="s">
        <v>13</v>
      </c>
      <c r="H89" s="689" t="s">
        <v>15</v>
      </c>
      <c r="I89" s="689" t="s">
        <v>17</v>
      </c>
      <c r="J89" s="691"/>
      <c r="K89" s="675"/>
      <c r="L89" s="582"/>
      <c r="M89" s="582"/>
      <c r="N89" s="582"/>
    </row>
    <row r="90" spans="2:14" ht="72" customHeight="1" thickBot="1" x14ac:dyDescent="0.35">
      <c r="B90" s="674"/>
      <c r="C90" s="674"/>
      <c r="D90" s="709"/>
      <c r="E90" s="712"/>
      <c r="F90" s="691"/>
      <c r="G90" s="690"/>
      <c r="H90" s="690"/>
      <c r="I90" s="690"/>
      <c r="J90" s="691"/>
      <c r="K90" s="676"/>
      <c r="L90" s="582"/>
      <c r="M90" s="582"/>
      <c r="N90" s="582"/>
    </row>
    <row r="91" spans="2:14" ht="72.75" customHeight="1" x14ac:dyDescent="0.3">
      <c r="B91" s="342" t="str">
        <f>+LEFT(C91,4)</f>
        <v>15.1</v>
      </c>
      <c r="C91" s="681" t="s">
        <v>226</v>
      </c>
      <c r="D91" s="593" t="s">
        <v>227</v>
      </c>
      <c r="E91" s="363" t="s">
        <v>412</v>
      </c>
      <c r="F91" s="357">
        <v>3</v>
      </c>
      <c r="G91" s="154">
        <v>1</v>
      </c>
      <c r="H91" s="145" t="s">
        <v>504</v>
      </c>
      <c r="I91" s="545" t="s">
        <v>761</v>
      </c>
      <c r="J91" s="422">
        <v>3</v>
      </c>
      <c r="K91" s="339"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667">
        <f t="shared" ref="L91" si="11">+IF(K91="",231,IF(K91="Deficiencia de control mayor (diseño y ejecución)",240,IF(K91="Deficiencia de control (diseño o ejecución)",260,IF(K91="Oportunidad de mejora",280,300))))</f>
        <v>300</v>
      </c>
      <c r="M91" s="581">
        <v>5.2369000000000003</v>
      </c>
      <c r="N91" s="581">
        <f>+L91+M91</f>
        <v>305.23689999999999</v>
      </c>
    </row>
    <row r="92" spans="2:14" ht="45.75" customHeight="1" thickBot="1" x14ac:dyDescent="0.35">
      <c r="B92" s="343"/>
      <c r="C92" s="681"/>
      <c r="D92" s="594"/>
      <c r="E92" s="364"/>
      <c r="F92" s="358"/>
      <c r="G92" s="155">
        <v>2</v>
      </c>
      <c r="H92" s="128" t="s">
        <v>468</v>
      </c>
      <c r="I92" s="546"/>
      <c r="J92" s="423"/>
      <c r="K92" s="340"/>
      <c r="L92" s="667"/>
      <c r="M92" s="581"/>
      <c r="N92" s="581"/>
    </row>
    <row r="93" spans="2:14" ht="21" hidden="1" customHeight="1" thickBot="1" x14ac:dyDescent="0.35">
      <c r="B93" s="343"/>
      <c r="C93" s="681"/>
      <c r="D93" s="594"/>
      <c r="E93" s="364"/>
      <c r="F93" s="358"/>
      <c r="G93" s="155">
        <v>3</v>
      </c>
      <c r="H93" s="155"/>
      <c r="I93" s="546"/>
      <c r="J93" s="423"/>
      <c r="K93" s="340"/>
      <c r="L93" s="667"/>
      <c r="M93" s="581"/>
      <c r="N93" s="581"/>
    </row>
    <row r="94" spans="2:14" ht="22.5" hidden="1" customHeight="1" thickBot="1" x14ac:dyDescent="0.35">
      <c r="B94" s="343"/>
      <c r="C94" s="681"/>
      <c r="D94" s="594"/>
      <c r="E94" s="364"/>
      <c r="F94" s="358"/>
      <c r="G94" s="155">
        <v>4</v>
      </c>
      <c r="H94" s="155"/>
      <c r="I94" s="546"/>
      <c r="J94" s="423"/>
      <c r="K94" s="340"/>
      <c r="L94" s="667"/>
      <c r="M94" s="581"/>
      <c r="N94" s="581"/>
    </row>
    <row r="95" spans="2:14" ht="22.5" hidden="1" customHeight="1" thickBot="1" x14ac:dyDescent="0.35">
      <c r="B95" s="343"/>
      <c r="C95" s="681"/>
      <c r="D95" s="594"/>
      <c r="E95" s="364"/>
      <c r="F95" s="358"/>
      <c r="G95" s="155">
        <v>5</v>
      </c>
      <c r="H95" s="155"/>
      <c r="I95" s="546"/>
      <c r="J95" s="423"/>
      <c r="K95" s="340"/>
      <c r="L95" s="667"/>
      <c r="M95" s="581"/>
      <c r="N95" s="581"/>
    </row>
    <row r="96" spans="2:14" ht="22.5" hidden="1" customHeight="1" thickBot="1" x14ac:dyDescent="0.35">
      <c r="B96" s="343"/>
      <c r="C96" s="681"/>
      <c r="D96" s="594"/>
      <c r="E96" s="364"/>
      <c r="F96" s="358"/>
      <c r="G96" s="155">
        <v>6</v>
      </c>
      <c r="H96" s="155"/>
      <c r="I96" s="546"/>
      <c r="J96" s="423"/>
      <c r="K96" s="340"/>
      <c r="L96" s="667"/>
      <c r="M96" s="581"/>
      <c r="N96" s="581"/>
    </row>
    <row r="97" spans="2:14" ht="22.5" hidden="1" customHeight="1" thickBot="1" x14ac:dyDescent="0.35">
      <c r="B97" s="343"/>
      <c r="C97" s="681"/>
      <c r="D97" s="594"/>
      <c r="E97" s="364"/>
      <c r="F97" s="358"/>
      <c r="G97" s="155">
        <v>7</v>
      </c>
      <c r="H97" s="155"/>
      <c r="I97" s="546"/>
      <c r="J97" s="423"/>
      <c r="K97" s="340"/>
      <c r="L97" s="667"/>
      <c r="M97" s="581"/>
      <c r="N97" s="581"/>
    </row>
    <row r="98" spans="2:14" ht="337.5" hidden="1" customHeight="1" thickBot="1" x14ac:dyDescent="0.35">
      <c r="B98" s="344"/>
      <c r="C98" s="682"/>
      <c r="D98" s="595"/>
      <c r="E98" s="365"/>
      <c r="F98" s="359"/>
      <c r="G98" s="198">
        <v>8</v>
      </c>
      <c r="H98" s="198"/>
      <c r="I98" s="547"/>
      <c r="J98" s="424"/>
      <c r="K98" s="341"/>
      <c r="L98" s="667"/>
      <c r="M98" s="581"/>
      <c r="N98" s="581"/>
    </row>
    <row r="99" spans="2:14" ht="95.25" customHeight="1" x14ac:dyDescent="0.3">
      <c r="B99" s="342" t="str">
        <f>+LEFT(C99,4)</f>
        <v>15.2</v>
      </c>
      <c r="C99" s="704" t="s">
        <v>228</v>
      </c>
      <c r="D99" s="593" t="s">
        <v>229</v>
      </c>
      <c r="E99" s="363" t="s">
        <v>659</v>
      </c>
      <c r="F99" s="357">
        <v>3</v>
      </c>
      <c r="G99" s="154">
        <v>1</v>
      </c>
      <c r="H99" s="126" t="s">
        <v>469</v>
      </c>
      <c r="I99" s="545" t="s">
        <v>762</v>
      </c>
      <c r="J99" s="422">
        <v>3</v>
      </c>
      <c r="K99" s="339" t="str">
        <f t="shared" si="10"/>
        <v>Mantenimiento del control</v>
      </c>
      <c r="L99" s="667">
        <f t="shared" ref="L99" si="12">+IF(K99="",231,IF(K99="Deficiencia de control mayor (diseño y ejecución)",240,IF(K99="Deficiencia de control (diseño o ejecución)",260,IF(K99="Oportunidad de mejora",280,300))))</f>
        <v>300</v>
      </c>
      <c r="M99" s="581">
        <v>5.3654000000000002</v>
      </c>
      <c r="N99" s="581">
        <f>+L99+M99</f>
        <v>305.36540000000002</v>
      </c>
    </row>
    <row r="100" spans="2:14" ht="36" customHeight="1" thickBot="1" x14ac:dyDescent="0.35">
      <c r="B100" s="343"/>
      <c r="C100" s="704"/>
      <c r="D100" s="594"/>
      <c r="E100" s="383"/>
      <c r="F100" s="358"/>
      <c r="G100" s="155">
        <v>2</v>
      </c>
      <c r="H100" s="128" t="s">
        <v>413</v>
      </c>
      <c r="I100" s="546"/>
      <c r="J100" s="423"/>
      <c r="K100" s="340"/>
      <c r="L100" s="667"/>
      <c r="M100" s="581"/>
      <c r="N100" s="581"/>
    </row>
    <row r="101" spans="2:14" ht="30" hidden="1" customHeight="1" x14ac:dyDescent="0.3">
      <c r="B101" s="343"/>
      <c r="C101" s="704"/>
      <c r="D101" s="594"/>
      <c r="E101" s="383"/>
      <c r="F101" s="358"/>
      <c r="G101" s="155">
        <v>3</v>
      </c>
      <c r="H101" s="128"/>
      <c r="I101" s="546"/>
      <c r="J101" s="423"/>
      <c r="K101" s="340"/>
      <c r="L101" s="667"/>
      <c r="M101" s="581"/>
      <c r="N101" s="581"/>
    </row>
    <row r="102" spans="2:14" ht="21" hidden="1" customHeight="1" x14ac:dyDescent="0.3">
      <c r="B102" s="343"/>
      <c r="C102" s="704"/>
      <c r="D102" s="594"/>
      <c r="E102" s="383"/>
      <c r="F102" s="358"/>
      <c r="G102" s="155">
        <v>4</v>
      </c>
      <c r="H102" s="126"/>
      <c r="I102" s="546"/>
      <c r="J102" s="423"/>
      <c r="K102" s="340"/>
      <c r="L102" s="667"/>
      <c r="M102" s="581"/>
      <c r="N102" s="581"/>
    </row>
    <row r="103" spans="2:14" ht="26.25" hidden="1" customHeight="1" x14ac:dyDescent="0.3">
      <c r="B103" s="343"/>
      <c r="C103" s="704"/>
      <c r="D103" s="594"/>
      <c r="E103" s="383"/>
      <c r="F103" s="358"/>
      <c r="G103" s="155">
        <v>5</v>
      </c>
      <c r="H103" s="155"/>
      <c r="I103" s="546"/>
      <c r="J103" s="423"/>
      <c r="K103" s="340"/>
      <c r="L103" s="667"/>
      <c r="M103" s="581"/>
      <c r="N103" s="581"/>
    </row>
    <row r="104" spans="2:14" ht="0.75" hidden="1" customHeight="1" thickBot="1" x14ac:dyDescent="0.35">
      <c r="B104" s="343"/>
      <c r="C104" s="704"/>
      <c r="D104" s="594"/>
      <c r="E104" s="383"/>
      <c r="F104" s="358"/>
      <c r="G104" s="155">
        <v>6</v>
      </c>
      <c r="H104" s="155"/>
      <c r="I104" s="546"/>
      <c r="J104" s="423"/>
      <c r="K104" s="340"/>
      <c r="L104" s="667"/>
      <c r="M104" s="581"/>
      <c r="N104" s="581"/>
    </row>
    <row r="105" spans="2:14" ht="26.25" hidden="1" customHeight="1" thickBot="1" x14ac:dyDescent="0.35">
      <c r="B105" s="343"/>
      <c r="C105" s="704"/>
      <c r="D105" s="594"/>
      <c r="E105" s="383"/>
      <c r="F105" s="358"/>
      <c r="G105" s="155">
        <v>7</v>
      </c>
      <c r="H105" s="155"/>
      <c r="I105" s="546"/>
      <c r="J105" s="423"/>
      <c r="K105" s="340"/>
      <c r="L105" s="667"/>
      <c r="M105" s="581"/>
      <c r="N105" s="581"/>
    </row>
    <row r="106" spans="2:14" ht="26.25" hidden="1" customHeight="1" thickBot="1" x14ac:dyDescent="0.35">
      <c r="B106" s="344"/>
      <c r="C106" s="704"/>
      <c r="D106" s="595"/>
      <c r="E106" s="384"/>
      <c r="F106" s="359"/>
      <c r="G106" s="198">
        <v>8</v>
      </c>
      <c r="H106" s="198"/>
      <c r="I106" s="547"/>
      <c r="J106" s="424"/>
      <c r="K106" s="341"/>
      <c r="L106" s="667"/>
      <c r="M106" s="581"/>
      <c r="N106" s="581"/>
    </row>
    <row r="107" spans="2:14" ht="72" customHeight="1" x14ac:dyDescent="0.3">
      <c r="B107" s="342" t="str">
        <f>+LEFT(C107,4)</f>
        <v>15.3</v>
      </c>
      <c r="C107" s="680" t="s">
        <v>230</v>
      </c>
      <c r="D107" s="593" t="s">
        <v>231</v>
      </c>
      <c r="E107" s="351" t="s">
        <v>515</v>
      </c>
      <c r="F107" s="357">
        <v>3</v>
      </c>
      <c r="G107" s="154">
        <v>1</v>
      </c>
      <c r="H107" s="126" t="s">
        <v>464</v>
      </c>
      <c r="I107" s="713" t="s">
        <v>793</v>
      </c>
      <c r="J107" s="422">
        <v>3</v>
      </c>
      <c r="K107" s="339" t="str">
        <f t="shared" si="10"/>
        <v>Mantenimiento del control</v>
      </c>
      <c r="L107" s="667">
        <f t="shared" ref="L107" si="13">+IF(K107="",231,IF(K107="Deficiencia de control mayor (diseño y ejecución)",240,IF(K107="Deficiencia de control (diseño o ejecución)",260,IF(K107="Oportunidad de mejora",280,300))))</f>
        <v>300</v>
      </c>
      <c r="M107" s="581">
        <v>5.4562999999999997</v>
      </c>
      <c r="N107" s="581">
        <f>+L107+M107</f>
        <v>305.4563</v>
      </c>
    </row>
    <row r="108" spans="2:14" ht="89.25" customHeight="1" x14ac:dyDescent="0.3">
      <c r="B108" s="343"/>
      <c r="C108" s="681"/>
      <c r="D108" s="594"/>
      <c r="E108" s="352"/>
      <c r="F108" s="358"/>
      <c r="G108" s="155">
        <v>2</v>
      </c>
      <c r="H108" s="126" t="s">
        <v>463</v>
      </c>
      <c r="I108" s="714"/>
      <c r="J108" s="423"/>
      <c r="K108" s="340"/>
      <c r="L108" s="667"/>
      <c r="M108" s="581"/>
      <c r="N108" s="581"/>
    </row>
    <row r="109" spans="2:14" ht="71.25" customHeight="1" x14ac:dyDescent="0.3">
      <c r="B109" s="343"/>
      <c r="C109" s="681"/>
      <c r="D109" s="594"/>
      <c r="E109" s="352"/>
      <c r="F109" s="358"/>
      <c r="G109" s="155">
        <v>3</v>
      </c>
      <c r="H109" s="126" t="s">
        <v>660</v>
      </c>
      <c r="I109" s="714"/>
      <c r="J109" s="423"/>
      <c r="K109" s="340"/>
      <c r="L109" s="667"/>
      <c r="M109" s="581"/>
      <c r="N109" s="581"/>
    </row>
    <row r="110" spans="2:14" ht="13.5" hidden="1" customHeight="1" x14ac:dyDescent="0.3">
      <c r="B110" s="343"/>
      <c r="C110" s="681"/>
      <c r="D110" s="594"/>
      <c r="E110" s="352"/>
      <c r="F110" s="358"/>
      <c r="G110" s="155">
        <v>4</v>
      </c>
      <c r="H110" s="126"/>
      <c r="I110" s="714"/>
      <c r="J110" s="423"/>
      <c r="K110" s="340"/>
      <c r="L110" s="667"/>
      <c r="M110" s="581"/>
      <c r="N110" s="581"/>
    </row>
    <row r="111" spans="2:14" ht="5.25" hidden="1" customHeight="1" x14ac:dyDescent="0.3">
      <c r="B111" s="343"/>
      <c r="C111" s="681"/>
      <c r="D111" s="594"/>
      <c r="E111" s="352"/>
      <c r="F111" s="358"/>
      <c r="G111" s="155">
        <v>5</v>
      </c>
      <c r="H111" s="155"/>
      <c r="I111" s="714"/>
      <c r="J111" s="423"/>
      <c r="K111" s="340"/>
      <c r="L111" s="667"/>
      <c r="M111" s="581"/>
      <c r="N111" s="581"/>
    </row>
    <row r="112" spans="2:14" ht="3" customHeight="1" x14ac:dyDescent="0.3">
      <c r="B112" s="343"/>
      <c r="C112" s="681"/>
      <c r="D112" s="594"/>
      <c r="E112" s="352"/>
      <c r="F112" s="358"/>
      <c r="G112" s="155">
        <v>6</v>
      </c>
      <c r="H112" s="155"/>
      <c r="I112" s="714"/>
      <c r="J112" s="423"/>
      <c r="K112" s="340"/>
      <c r="L112" s="667"/>
      <c r="M112" s="581"/>
      <c r="N112" s="581"/>
    </row>
    <row r="113" spans="2:14" ht="17.25" hidden="1" customHeight="1" thickBot="1" x14ac:dyDescent="0.35">
      <c r="B113" s="343"/>
      <c r="C113" s="681"/>
      <c r="D113" s="594"/>
      <c r="E113" s="352"/>
      <c r="F113" s="358"/>
      <c r="G113" s="155">
        <v>7</v>
      </c>
      <c r="H113" s="155"/>
      <c r="I113" s="714"/>
      <c r="J113" s="423"/>
      <c r="K113" s="340"/>
      <c r="L113" s="667"/>
      <c r="M113" s="581"/>
      <c r="N113" s="581"/>
    </row>
    <row r="114" spans="2:14" ht="13.5" customHeight="1" thickBot="1" x14ac:dyDescent="0.35">
      <c r="B114" s="344"/>
      <c r="C114" s="682"/>
      <c r="D114" s="595"/>
      <c r="E114" s="353"/>
      <c r="F114" s="359"/>
      <c r="G114" s="198">
        <v>8</v>
      </c>
      <c r="H114" s="198"/>
      <c r="I114" s="715"/>
      <c r="J114" s="424"/>
      <c r="K114" s="341"/>
      <c r="L114" s="667"/>
      <c r="M114" s="581"/>
      <c r="N114" s="581"/>
    </row>
    <row r="115" spans="2:14" ht="58.5" customHeight="1" x14ac:dyDescent="0.3">
      <c r="B115" s="342" t="str">
        <f>+LEFT(C115,4)</f>
        <v>15.4</v>
      </c>
      <c r="C115" s="692" t="s">
        <v>232</v>
      </c>
      <c r="D115" s="593" t="s">
        <v>233</v>
      </c>
      <c r="E115" s="363" t="s">
        <v>696</v>
      </c>
      <c r="F115" s="357">
        <v>3</v>
      </c>
      <c r="G115" s="154">
        <v>1</v>
      </c>
      <c r="H115" s="148" t="s">
        <v>414</v>
      </c>
      <c r="I115" s="545" t="s">
        <v>763</v>
      </c>
      <c r="J115" s="422">
        <v>3</v>
      </c>
      <c r="K115" s="339" t="str">
        <f t="shared" si="10"/>
        <v>Mantenimiento del control</v>
      </c>
      <c r="L115" s="667">
        <f t="shared" ref="L115" si="14">+IF(K115="",231,IF(K115="Deficiencia de control mayor (diseño y ejecución)",240,IF(K115="Deficiencia de control (diseño o ejecución)",260,IF(K115="Oportunidad de mejora",280,300))))</f>
        <v>300</v>
      </c>
      <c r="M115" s="581">
        <v>5.5632000000000001</v>
      </c>
      <c r="N115" s="581">
        <f>+L115+M115</f>
        <v>305.56319999999999</v>
      </c>
    </row>
    <row r="116" spans="2:14" ht="95.25" customHeight="1" x14ac:dyDescent="0.3">
      <c r="B116" s="343"/>
      <c r="C116" s="681"/>
      <c r="D116" s="594"/>
      <c r="E116" s="364"/>
      <c r="F116" s="358"/>
      <c r="G116" s="155">
        <v>2</v>
      </c>
      <c r="H116" s="128" t="s">
        <v>661</v>
      </c>
      <c r="I116" s="546"/>
      <c r="J116" s="423"/>
      <c r="K116" s="340"/>
      <c r="L116" s="667"/>
      <c r="M116" s="581"/>
      <c r="N116" s="581"/>
    </row>
    <row r="117" spans="2:14" ht="0.75" customHeight="1" thickBot="1" x14ac:dyDescent="0.35">
      <c r="B117" s="343"/>
      <c r="C117" s="681"/>
      <c r="D117" s="594"/>
      <c r="E117" s="364"/>
      <c r="F117" s="358"/>
      <c r="G117" s="155">
        <v>3</v>
      </c>
      <c r="H117" s="155"/>
      <c r="I117" s="546"/>
      <c r="J117" s="423"/>
      <c r="K117" s="340"/>
      <c r="L117" s="667"/>
      <c r="M117" s="581"/>
      <c r="N117" s="581"/>
    </row>
    <row r="118" spans="2:14" ht="17.25" hidden="1" customHeight="1" thickBot="1" x14ac:dyDescent="0.35">
      <c r="B118" s="343"/>
      <c r="C118" s="681"/>
      <c r="D118" s="594"/>
      <c r="E118" s="364"/>
      <c r="F118" s="358"/>
      <c r="G118" s="155">
        <v>4</v>
      </c>
      <c r="H118" s="155"/>
      <c r="I118" s="546"/>
      <c r="J118" s="423"/>
      <c r="K118" s="340"/>
      <c r="L118" s="667"/>
      <c r="M118" s="581"/>
      <c r="N118" s="581"/>
    </row>
    <row r="119" spans="2:14" ht="14.25" hidden="1" customHeight="1" thickBot="1" x14ac:dyDescent="0.35">
      <c r="B119" s="343"/>
      <c r="C119" s="681"/>
      <c r="D119" s="594"/>
      <c r="E119" s="364"/>
      <c r="F119" s="358"/>
      <c r="G119" s="155">
        <v>5</v>
      </c>
      <c r="H119" s="155"/>
      <c r="I119" s="546"/>
      <c r="J119" s="423"/>
      <c r="K119" s="340"/>
      <c r="L119" s="667"/>
      <c r="M119" s="581"/>
      <c r="N119" s="581"/>
    </row>
    <row r="120" spans="2:14" ht="17.25" hidden="1" customHeight="1" thickBot="1" x14ac:dyDescent="0.35">
      <c r="B120" s="343"/>
      <c r="C120" s="681"/>
      <c r="D120" s="594"/>
      <c r="E120" s="364"/>
      <c r="F120" s="358"/>
      <c r="G120" s="155">
        <v>6</v>
      </c>
      <c r="H120" s="155"/>
      <c r="I120" s="546"/>
      <c r="J120" s="423"/>
      <c r="K120" s="340"/>
      <c r="L120" s="667"/>
      <c r="M120" s="581"/>
      <c r="N120" s="581"/>
    </row>
    <row r="121" spans="2:14" ht="17.25" hidden="1" customHeight="1" thickBot="1" x14ac:dyDescent="0.35">
      <c r="B121" s="343"/>
      <c r="C121" s="681"/>
      <c r="D121" s="594"/>
      <c r="E121" s="364"/>
      <c r="F121" s="358"/>
      <c r="G121" s="155">
        <v>7</v>
      </c>
      <c r="H121" s="155"/>
      <c r="I121" s="546"/>
      <c r="J121" s="423"/>
      <c r="K121" s="340"/>
      <c r="L121" s="667"/>
      <c r="M121" s="581"/>
      <c r="N121" s="581"/>
    </row>
    <row r="122" spans="2:14" ht="47.25" hidden="1" customHeight="1" thickBot="1" x14ac:dyDescent="0.35">
      <c r="B122" s="344"/>
      <c r="C122" s="681"/>
      <c r="D122" s="595"/>
      <c r="E122" s="365"/>
      <c r="F122" s="359"/>
      <c r="G122" s="198">
        <v>8</v>
      </c>
      <c r="H122" s="198"/>
      <c r="I122" s="547"/>
      <c r="J122" s="424"/>
      <c r="K122" s="341"/>
      <c r="L122" s="667"/>
      <c r="M122" s="581"/>
      <c r="N122" s="581"/>
    </row>
    <row r="123" spans="2:14" ht="124.5" customHeight="1" x14ac:dyDescent="0.3">
      <c r="B123" s="342" t="str">
        <f>+LEFT(C123,4)</f>
        <v>15.5</v>
      </c>
      <c r="C123" s="681" t="s">
        <v>234</v>
      </c>
      <c r="D123" s="593" t="s">
        <v>235</v>
      </c>
      <c r="E123" s="363" t="s">
        <v>662</v>
      </c>
      <c r="F123" s="357">
        <v>3</v>
      </c>
      <c r="G123" s="154">
        <v>1</v>
      </c>
      <c r="H123" s="145" t="s">
        <v>663</v>
      </c>
      <c r="I123" s="545" t="s">
        <v>764</v>
      </c>
      <c r="J123" s="422">
        <v>3</v>
      </c>
      <c r="K123" s="339" t="str">
        <f t="shared" si="10"/>
        <v>Mantenimiento del control</v>
      </c>
      <c r="L123" s="667">
        <f t="shared" ref="L123" si="15">+IF(K123="",231,IF(K123="Deficiencia de control mayor (diseño y ejecución)",240,IF(K123="Deficiencia de control (diseño o ejecución)",260,IF(K123="Oportunidad de mejora",280,300))))</f>
        <v>300</v>
      </c>
      <c r="M123" s="581">
        <v>5.6321000000000003</v>
      </c>
      <c r="N123" s="581">
        <f>+L123+M123</f>
        <v>305.63209999999998</v>
      </c>
    </row>
    <row r="124" spans="2:14" ht="1.5" customHeight="1" thickBot="1" x14ac:dyDescent="0.35">
      <c r="B124" s="343"/>
      <c r="C124" s="681"/>
      <c r="D124" s="594"/>
      <c r="E124" s="364"/>
      <c r="F124" s="358"/>
      <c r="G124" s="155">
        <v>2</v>
      </c>
      <c r="H124" s="201"/>
      <c r="I124" s="546"/>
      <c r="J124" s="423"/>
      <c r="K124" s="340"/>
      <c r="L124" s="667"/>
      <c r="M124" s="581"/>
      <c r="N124" s="581"/>
    </row>
    <row r="125" spans="2:14" ht="20.25" hidden="1" customHeight="1" x14ac:dyDescent="0.3">
      <c r="B125" s="343"/>
      <c r="C125" s="681"/>
      <c r="D125" s="594"/>
      <c r="E125" s="364"/>
      <c r="F125" s="358"/>
      <c r="G125" s="155">
        <v>3</v>
      </c>
      <c r="H125" s="201"/>
      <c r="I125" s="546"/>
      <c r="J125" s="423"/>
      <c r="K125" s="340"/>
      <c r="L125" s="667"/>
      <c r="M125" s="581"/>
      <c r="N125" s="581"/>
    </row>
    <row r="126" spans="2:14" ht="16.5" hidden="1" customHeight="1" x14ac:dyDescent="0.3">
      <c r="B126" s="343"/>
      <c r="C126" s="681"/>
      <c r="D126" s="594"/>
      <c r="E126" s="364"/>
      <c r="F126" s="358"/>
      <c r="G126" s="155">
        <v>4</v>
      </c>
      <c r="H126" s="155"/>
      <c r="I126" s="546"/>
      <c r="J126" s="423"/>
      <c r="K126" s="340"/>
      <c r="L126" s="667"/>
      <c r="M126" s="581"/>
      <c r="N126" s="581"/>
    </row>
    <row r="127" spans="2:14" ht="54" hidden="1" customHeight="1" x14ac:dyDescent="0.3">
      <c r="B127" s="343"/>
      <c r="C127" s="681"/>
      <c r="D127" s="594"/>
      <c r="E127" s="364"/>
      <c r="F127" s="358"/>
      <c r="G127" s="155">
        <v>5</v>
      </c>
      <c r="H127" s="155"/>
      <c r="I127" s="546"/>
      <c r="J127" s="423"/>
      <c r="K127" s="340"/>
      <c r="L127" s="667"/>
      <c r="M127" s="581"/>
      <c r="N127" s="581"/>
    </row>
    <row r="128" spans="2:14" ht="3.75" hidden="1" customHeight="1" thickBot="1" x14ac:dyDescent="0.35">
      <c r="B128" s="343"/>
      <c r="C128" s="681"/>
      <c r="D128" s="594"/>
      <c r="E128" s="364"/>
      <c r="F128" s="358"/>
      <c r="G128" s="155">
        <v>6</v>
      </c>
      <c r="H128" s="155"/>
      <c r="I128" s="546"/>
      <c r="J128" s="423"/>
      <c r="K128" s="340"/>
      <c r="L128" s="667"/>
      <c r="M128" s="581"/>
      <c r="N128" s="581"/>
    </row>
    <row r="129" spans="2:14" ht="12.75" hidden="1" customHeight="1" thickBot="1" x14ac:dyDescent="0.35">
      <c r="B129" s="343"/>
      <c r="C129" s="681"/>
      <c r="D129" s="594"/>
      <c r="E129" s="364"/>
      <c r="F129" s="358"/>
      <c r="G129" s="155">
        <v>7</v>
      </c>
      <c r="H129" s="155"/>
      <c r="I129" s="546"/>
      <c r="J129" s="423"/>
      <c r="K129" s="340"/>
      <c r="L129" s="667"/>
      <c r="M129" s="581"/>
      <c r="N129" s="581"/>
    </row>
    <row r="130" spans="2:14" ht="36" hidden="1" customHeight="1" thickBot="1" x14ac:dyDescent="0.35">
      <c r="B130" s="344"/>
      <c r="C130" s="681"/>
      <c r="D130" s="595"/>
      <c r="E130" s="365"/>
      <c r="F130" s="359"/>
      <c r="G130" s="198">
        <v>8</v>
      </c>
      <c r="H130" s="198"/>
      <c r="I130" s="547"/>
      <c r="J130" s="424"/>
      <c r="K130" s="341"/>
      <c r="L130" s="667"/>
      <c r="M130" s="581"/>
      <c r="N130" s="581"/>
    </row>
    <row r="131" spans="2:14" s="131" customFormat="1" ht="111" customHeight="1" x14ac:dyDescent="0.3">
      <c r="B131" s="342" t="str">
        <f>+LEFT(C131,4)</f>
        <v>15.6</v>
      </c>
      <c r="C131" s="681" t="s">
        <v>236</v>
      </c>
      <c r="D131" s="694" t="s">
        <v>235</v>
      </c>
      <c r="E131" s="363" t="s">
        <v>664</v>
      </c>
      <c r="F131" s="357">
        <v>3</v>
      </c>
      <c r="G131" s="222">
        <v>1</v>
      </c>
      <c r="H131" s="160" t="s">
        <v>665</v>
      </c>
      <c r="I131" s="545" t="s">
        <v>765</v>
      </c>
      <c r="J131" s="422">
        <v>3</v>
      </c>
      <c r="K131" s="339" t="str">
        <f t="shared" si="10"/>
        <v>Mantenimiento del control</v>
      </c>
      <c r="L131" s="667">
        <f t="shared" ref="L131" si="16">+IF(K131="",231,IF(K131="Deficiencia de control mayor (diseño y ejecución)",240,IF(K131="Deficiencia de control (diseño o ejecución)",260,IF(K131="Oportunidad de mejora",280,300))))</f>
        <v>300</v>
      </c>
      <c r="M131" s="581">
        <v>5.7896000000000001</v>
      </c>
      <c r="N131" s="581">
        <f>+L131+M131</f>
        <v>305.78960000000001</v>
      </c>
    </row>
    <row r="132" spans="2:14" ht="1.5" hidden="1" customHeight="1" x14ac:dyDescent="0.3">
      <c r="B132" s="343"/>
      <c r="C132" s="681"/>
      <c r="D132" s="695"/>
      <c r="E132" s="364"/>
      <c r="F132" s="358"/>
      <c r="G132" s="199">
        <v>2</v>
      </c>
      <c r="H132" s="202"/>
      <c r="I132" s="546"/>
      <c r="J132" s="423"/>
      <c r="K132" s="340"/>
      <c r="L132" s="667"/>
      <c r="M132" s="581"/>
      <c r="N132" s="581"/>
    </row>
    <row r="133" spans="2:14" ht="0.75" hidden="1" customHeight="1" x14ac:dyDescent="0.3">
      <c r="B133" s="343"/>
      <c r="C133" s="681"/>
      <c r="D133" s="695"/>
      <c r="E133" s="364"/>
      <c r="F133" s="358"/>
      <c r="G133" s="155">
        <v>3</v>
      </c>
      <c r="H133" s="155"/>
      <c r="I133" s="546"/>
      <c r="J133" s="423"/>
      <c r="K133" s="340"/>
      <c r="L133" s="667"/>
      <c r="M133" s="581"/>
      <c r="N133" s="581"/>
    </row>
    <row r="134" spans="2:14" ht="16.5" hidden="1" customHeight="1" x14ac:dyDescent="0.3">
      <c r="B134" s="343"/>
      <c r="C134" s="681"/>
      <c r="D134" s="695"/>
      <c r="E134" s="364"/>
      <c r="F134" s="358"/>
      <c r="G134" s="155">
        <v>4</v>
      </c>
      <c r="H134" s="155"/>
      <c r="I134" s="546"/>
      <c r="J134" s="423"/>
      <c r="K134" s="340"/>
      <c r="L134" s="667"/>
      <c r="M134" s="581"/>
      <c r="N134" s="581"/>
    </row>
    <row r="135" spans="2:14" ht="16.5" hidden="1" customHeight="1" x14ac:dyDescent="0.3">
      <c r="B135" s="343"/>
      <c r="C135" s="681"/>
      <c r="D135" s="695"/>
      <c r="E135" s="364"/>
      <c r="F135" s="358"/>
      <c r="G135" s="155">
        <v>5</v>
      </c>
      <c r="H135" s="155"/>
      <c r="I135" s="546"/>
      <c r="J135" s="423"/>
      <c r="K135" s="340"/>
      <c r="L135" s="667"/>
      <c r="M135" s="581"/>
      <c r="N135" s="581"/>
    </row>
    <row r="136" spans="2:14" ht="16.5" hidden="1" customHeight="1" x14ac:dyDescent="0.3">
      <c r="B136" s="343"/>
      <c r="C136" s="681"/>
      <c r="D136" s="695"/>
      <c r="E136" s="364"/>
      <c r="F136" s="358"/>
      <c r="G136" s="155">
        <v>6</v>
      </c>
      <c r="H136" s="155"/>
      <c r="I136" s="546"/>
      <c r="J136" s="423"/>
      <c r="K136" s="340"/>
      <c r="L136" s="667"/>
      <c r="M136" s="581"/>
      <c r="N136" s="581"/>
    </row>
    <row r="137" spans="2:14" ht="16.5" hidden="1" customHeight="1" x14ac:dyDescent="0.3">
      <c r="B137" s="343"/>
      <c r="C137" s="681"/>
      <c r="D137" s="695"/>
      <c r="E137" s="364"/>
      <c r="F137" s="358"/>
      <c r="G137" s="155">
        <v>7</v>
      </c>
      <c r="H137" s="155"/>
      <c r="I137" s="546"/>
      <c r="J137" s="423"/>
      <c r="K137" s="340"/>
      <c r="L137" s="667"/>
      <c r="M137" s="581"/>
      <c r="N137" s="581"/>
    </row>
    <row r="138" spans="2:14" ht="21.75" customHeight="1" thickBot="1" x14ac:dyDescent="0.35">
      <c r="B138" s="344"/>
      <c r="C138" s="682"/>
      <c r="D138" s="696"/>
      <c r="E138" s="365"/>
      <c r="F138" s="359"/>
      <c r="G138" s="198">
        <v>8</v>
      </c>
      <c r="H138" s="198"/>
      <c r="I138" s="547"/>
      <c r="J138" s="424"/>
      <c r="K138" s="341"/>
      <c r="L138" s="667"/>
      <c r="M138" s="581"/>
      <c r="N138" s="581"/>
    </row>
    <row r="139" spans="2:14" ht="129.75" customHeight="1" x14ac:dyDescent="0.3"/>
  </sheetData>
  <sheetProtection password="D72A" sheet="1" objects="1" scenarios="1" formatCells="0" formatColumns="0" formatRows="0"/>
  <autoFilter ref="C1:C138" xr:uid="{00000000-0009-0000-0000-000005000000}"/>
  <mergeCells count="199">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L15:L18"/>
    <mergeCell ref="L19:L26"/>
    <mergeCell ref="L27:L34"/>
    <mergeCell ref="L35:L42"/>
    <mergeCell ref="L43:L50"/>
    <mergeCell ref="L51:L54"/>
    <mergeCell ref="L55:L62"/>
    <mergeCell ref="L63:L70"/>
    <mergeCell ref="L71:L7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K107:K114"/>
    <mergeCell ref="K115:K122"/>
    <mergeCell ref="K123:K130"/>
    <mergeCell ref="K131:K138"/>
    <mergeCell ref="K71:K78"/>
    <mergeCell ref="K79:K86"/>
    <mergeCell ref="K87:K90"/>
    <mergeCell ref="K91:K98"/>
    <mergeCell ref="K99:K106"/>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H1" zoomScale="82" zoomScaleNormal="82" workbookViewId="0">
      <selection activeCell="I127" sqref="I127:I134"/>
    </sheetView>
  </sheetViews>
  <sheetFormatPr baseColWidth="10" defaultColWidth="3.140625" defaultRowHeight="22.5" customHeight="1" x14ac:dyDescent="0.3"/>
  <cols>
    <col min="1" max="1" width="2.5703125" style="13" customWidth="1"/>
    <col min="2" max="2" width="14" style="13" customWidth="1"/>
    <col min="3" max="3" width="53.42578125" style="13" customWidth="1"/>
    <col min="4" max="4" width="27.85546875" style="13" customWidth="1"/>
    <col min="5" max="5" width="78.7109375" style="13" customWidth="1"/>
    <col min="6" max="6" width="7.42578125" style="13" customWidth="1"/>
    <col min="7" max="7" width="3.5703125" style="13" bestFit="1" customWidth="1"/>
    <col min="8" max="8" width="75.42578125" style="13" customWidth="1"/>
    <col min="9" max="9" width="116.5703125" style="13" customWidth="1"/>
    <col min="10" max="10" width="7.42578125" style="13" customWidth="1"/>
    <col min="11" max="11" width="22.5703125" style="13" customWidth="1"/>
    <col min="12" max="12" width="4" style="75" bestFit="1" customWidth="1"/>
    <col min="13" max="13" width="8.42578125" style="75" bestFit="1" customWidth="1"/>
    <col min="14" max="14" width="9.5703125" style="77" customWidth="1"/>
    <col min="15"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31.5" customHeight="1" x14ac:dyDescent="0.3"/>
    <row r="11" spans="3:11" ht="24.75" customHeight="1" x14ac:dyDescent="0.3"/>
    <row r="12" spans="3:11" ht="20.25" customHeight="1" x14ac:dyDescent="0.3"/>
    <row r="13" spans="3:11" ht="9.9499999999999993" customHeight="1" x14ac:dyDescent="0.3"/>
    <row r="14" spans="3:11" ht="20.100000000000001" customHeight="1" x14ac:dyDescent="0.3">
      <c r="C14" s="728" t="s">
        <v>237</v>
      </c>
      <c r="D14" s="728"/>
      <c r="E14" s="728"/>
      <c r="F14" s="728"/>
      <c r="G14" s="728"/>
      <c r="H14" s="728"/>
      <c r="I14" s="728"/>
      <c r="J14" s="728"/>
      <c r="K14" s="728"/>
    </row>
    <row r="15" spans="3:11" ht="33.6" customHeight="1" x14ac:dyDescent="0.3">
      <c r="C15" s="531" t="s">
        <v>238</v>
      </c>
      <c r="D15" s="531"/>
      <c r="E15" s="531"/>
      <c r="F15" s="531"/>
      <c r="G15" s="531"/>
      <c r="H15" s="531"/>
      <c r="I15" s="531"/>
      <c r="J15" s="531"/>
      <c r="K15" s="531"/>
    </row>
    <row r="16" spans="3:11" ht="9.9499999999999993" customHeight="1" x14ac:dyDescent="0.3">
      <c r="C16" s="14"/>
      <c r="D16" s="14"/>
      <c r="F16" s="15"/>
    </row>
    <row r="17" spans="2:14" ht="36.75" customHeight="1" x14ac:dyDescent="0.3">
      <c r="B17" s="723" t="s">
        <v>111</v>
      </c>
      <c r="C17" s="722" t="s">
        <v>239</v>
      </c>
      <c r="D17" s="729" t="s">
        <v>8</v>
      </c>
      <c r="E17" s="732" t="s">
        <v>112</v>
      </c>
      <c r="F17" s="731" t="s">
        <v>156</v>
      </c>
      <c r="G17" s="730" t="s">
        <v>113</v>
      </c>
      <c r="H17" s="730"/>
      <c r="I17" s="730"/>
      <c r="J17" s="731" t="s">
        <v>157</v>
      </c>
      <c r="K17" s="726" t="s">
        <v>124</v>
      </c>
      <c r="L17" s="580"/>
      <c r="M17" s="580"/>
      <c r="N17" s="742"/>
    </row>
    <row r="18" spans="2:14" ht="29.25" customHeight="1" x14ac:dyDescent="0.3">
      <c r="B18" s="723"/>
      <c r="C18" s="722"/>
      <c r="D18" s="729"/>
      <c r="E18" s="733"/>
      <c r="F18" s="731"/>
      <c r="G18" s="730" t="s">
        <v>13</v>
      </c>
      <c r="H18" s="729" t="s">
        <v>15</v>
      </c>
      <c r="I18" s="729" t="s">
        <v>15</v>
      </c>
      <c r="J18" s="731"/>
      <c r="K18" s="726"/>
      <c r="L18" s="580"/>
      <c r="M18" s="580"/>
      <c r="N18" s="742"/>
    </row>
    <row r="19" spans="2:14" ht="92.25" customHeight="1" thickBot="1" x14ac:dyDescent="0.35">
      <c r="B19" s="723"/>
      <c r="C19" s="722"/>
      <c r="D19" s="729"/>
      <c r="E19" s="734"/>
      <c r="F19" s="731"/>
      <c r="G19" s="730"/>
      <c r="H19" s="730"/>
      <c r="I19" s="730"/>
      <c r="J19" s="731"/>
      <c r="K19" s="727"/>
      <c r="L19" s="580"/>
      <c r="M19" s="580"/>
      <c r="N19" s="742"/>
    </row>
    <row r="20" spans="2:14" ht="72.75" customHeight="1" x14ac:dyDescent="0.3">
      <c r="B20" s="342" t="str">
        <f>+LEFT(C20,4)</f>
        <v>16.1</v>
      </c>
      <c r="C20" s="614" t="s">
        <v>240</v>
      </c>
      <c r="D20" s="524" t="s">
        <v>241</v>
      </c>
      <c r="E20" s="363" t="s">
        <v>470</v>
      </c>
      <c r="F20" s="357">
        <v>3</v>
      </c>
      <c r="G20" s="106">
        <v>1</v>
      </c>
      <c r="H20" s="145" t="s">
        <v>406</v>
      </c>
      <c r="I20" s="545" t="s">
        <v>767</v>
      </c>
      <c r="J20" s="422">
        <v>3</v>
      </c>
      <c r="K20" s="339"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667">
        <f>+IF(K20="",312,IF(K20="Deficiencia de control mayor (diseño y ejecución)",320,IF(K20="Deficiencia de control (diseño o ejecución)",340,IF(K20="Oportunidad de mejora",360,380))))</f>
        <v>380</v>
      </c>
      <c r="M20" s="581">
        <v>5.8745000000000003</v>
      </c>
      <c r="N20" s="743">
        <f>+L20+M20</f>
        <v>385.87450000000001</v>
      </c>
    </row>
    <row r="21" spans="2:14" ht="59.25" customHeight="1" x14ac:dyDescent="0.3">
      <c r="B21" s="343"/>
      <c r="C21" s="375"/>
      <c r="D21" s="525"/>
      <c r="E21" s="364"/>
      <c r="F21" s="358"/>
      <c r="G21" s="104">
        <v>2</v>
      </c>
      <c r="H21" s="128" t="s">
        <v>471</v>
      </c>
      <c r="I21" s="546"/>
      <c r="J21" s="423"/>
      <c r="K21" s="340"/>
      <c r="L21" s="667"/>
      <c r="M21" s="581"/>
      <c r="N21" s="743"/>
    </row>
    <row r="22" spans="2:14" ht="0.75" customHeight="1" thickBot="1" x14ac:dyDescent="0.35">
      <c r="B22" s="343"/>
      <c r="C22" s="375"/>
      <c r="D22" s="525"/>
      <c r="E22" s="364"/>
      <c r="F22" s="358"/>
      <c r="G22" s="104">
        <v>3</v>
      </c>
      <c r="H22" s="104"/>
      <c r="I22" s="546"/>
      <c r="J22" s="423"/>
      <c r="K22" s="340"/>
      <c r="L22" s="667"/>
      <c r="M22" s="581"/>
      <c r="N22" s="743"/>
    </row>
    <row r="23" spans="2:14" ht="17.25" hidden="1" customHeight="1" thickBot="1" x14ac:dyDescent="0.35">
      <c r="B23" s="343"/>
      <c r="C23" s="375"/>
      <c r="D23" s="525"/>
      <c r="E23" s="364"/>
      <c r="F23" s="358"/>
      <c r="G23" s="104">
        <v>4</v>
      </c>
      <c r="H23" s="104"/>
      <c r="I23" s="546"/>
      <c r="J23" s="423"/>
      <c r="K23" s="340"/>
      <c r="L23" s="667"/>
      <c r="M23" s="581"/>
      <c r="N23" s="743"/>
    </row>
    <row r="24" spans="2:14" ht="17.25" hidden="1" customHeight="1" thickBot="1" x14ac:dyDescent="0.35">
      <c r="B24" s="343"/>
      <c r="C24" s="375"/>
      <c r="D24" s="525"/>
      <c r="E24" s="364"/>
      <c r="F24" s="358"/>
      <c r="G24" s="104">
        <v>5</v>
      </c>
      <c r="H24" s="104"/>
      <c r="I24" s="546"/>
      <c r="J24" s="423"/>
      <c r="K24" s="340"/>
      <c r="L24" s="667"/>
      <c r="M24" s="581"/>
      <c r="N24" s="743"/>
    </row>
    <row r="25" spans="2:14" ht="17.25" hidden="1" customHeight="1" thickBot="1" x14ac:dyDescent="0.35">
      <c r="B25" s="343"/>
      <c r="C25" s="375"/>
      <c r="D25" s="525"/>
      <c r="E25" s="364"/>
      <c r="F25" s="358"/>
      <c r="G25" s="104">
        <v>6</v>
      </c>
      <c r="H25" s="104"/>
      <c r="I25" s="546"/>
      <c r="J25" s="423"/>
      <c r="K25" s="340"/>
      <c r="L25" s="667"/>
      <c r="M25" s="581"/>
      <c r="N25" s="743"/>
    </row>
    <row r="26" spans="2:14" ht="17.25" hidden="1" customHeight="1" thickBot="1" x14ac:dyDescent="0.35">
      <c r="B26" s="343"/>
      <c r="C26" s="375"/>
      <c r="D26" s="525"/>
      <c r="E26" s="364"/>
      <c r="F26" s="358"/>
      <c r="G26" s="104">
        <v>7</v>
      </c>
      <c r="H26" s="104"/>
      <c r="I26" s="546"/>
      <c r="J26" s="423"/>
      <c r="K26" s="340"/>
      <c r="L26" s="667"/>
      <c r="M26" s="581"/>
      <c r="N26" s="743"/>
    </row>
    <row r="27" spans="2:14" ht="17.25" hidden="1" customHeight="1" thickBot="1" x14ac:dyDescent="0.35">
      <c r="B27" s="344"/>
      <c r="C27" s="376"/>
      <c r="D27" s="526"/>
      <c r="E27" s="365"/>
      <c r="F27" s="359"/>
      <c r="G27" s="105">
        <v>8</v>
      </c>
      <c r="H27" s="105"/>
      <c r="I27" s="547"/>
      <c r="J27" s="424"/>
      <c r="K27" s="341"/>
      <c r="L27" s="667"/>
      <c r="M27" s="581"/>
      <c r="N27" s="743"/>
    </row>
    <row r="28" spans="2:14" ht="15.75" customHeight="1" x14ac:dyDescent="0.3">
      <c r="B28" s="342" t="str">
        <f>+LEFT(C28,4)</f>
        <v>16.2</v>
      </c>
      <c r="C28" s="374" t="s">
        <v>242</v>
      </c>
      <c r="D28" s="524" t="s">
        <v>241</v>
      </c>
      <c r="E28" s="363" t="s">
        <v>505</v>
      </c>
      <c r="F28" s="357">
        <v>3</v>
      </c>
      <c r="G28" s="106">
        <v>1</v>
      </c>
      <c r="H28" s="161"/>
      <c r="I28" s="545" t="s">
        <v>768</v>
      </c>
      <c r="J28" s="422">
        <v>3</v>
      </c>
      <c r="K28" s="339"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667">
        <f t="shared" ref="L28" si="2">+IF(K28="",312,IF(K28="Deficiencia de control mayor (diseño y ejecución)",320,IF(K28="Deficiencia de control (diseño o ejecución)",340,IF(K28="Oportunidad de mejora",360,380))))</f>
        <v>380</v>
      </c>
      <c r="M28" s="581">
        <v>5.9653999999999998</v>
      </c>
      <c r="N28" s="743">
        <f>+L28+M28</f>
        <v>385.96539999999999</v>
      </c>
    </row>
    <row r="29" spans="2:14" ht="1.5" hidden="1" customHeight="1" x14ac:dyDescent="0.3">
      <c r="B29" s="343"/>
      <c r="C29" s="375"/>
      <c r="D29" s="525"/>
      <c r="E29" s="364"/>
      <c r="F29" s="358"/>
      <c r="G29" s="104">
        <v>2</v>
      </c>
      <c r="H29" s="104"/>
      <c r="I29" s="546"/>
      <c r="J29" s="423"/>
      <c r="K29" s="340"/>
      <c r="L29" s="667"/>
      <c r="M29" s="581"/>
      <c r="N29" s="743"/>
    </row>
    <row r="30" spans="2:14" ht="11.25" hidden="1" customHeight="1" x14ac:dyDescent="0.3">
      <c r="B30" s="343"/>
      <c r="C30" s="375"/>
      <c r="D30" s="525"/>
      <c r="E30" s="364"/>
      <c r="F30" s="358"/>
      <c r="G30" s="104">
        <v>3</v>
      </c>
      <c r="H30" s="104"/>
      <c r="I30" s="546"/>
      <c r="J30" s="423"/>
      <c r="K30" s="340"/>
      <c r="L30" s="667"/>
      <c r="M30" s="581"/>
      <c r="N30" s="743"/>
    </row>
    <row r="31" spans="2:14" ht="63.75" customHeight="1" thickBot="1" x14ac:dyDescent="0.35">
      <c r="B31" s="343"/>
      <c r="C31" s="375"/>
      <c r="D31" s="525"/>
      <c r="E31" s="364"/>
      <c r="F31" s="358"/>
      <c r="G31" s="104">
        <v>4</v>
      </c>
      <c r="H31" s="128" t="s">
        <v>666</v>
      </c>
      <c r="I31" s="546"/>
      <c r="J31" s="423"/>
      <c r="K31" s="340"/>
      <c r="L31" s="667"/>
      <c r="M31" s="581"/>
      <c r="N31" s="743"/>
    </row>
    <row r="32" spans="2:14" ht="17.25" hidden="1" customHeight="1" thickBot="1" x14ac:dyDescent="0.35">
      <c r="B32" s="343"/>
      <c r="C32" s="375"/>
      <c r="D32" s="525"/>
      <c r="E32" s="364"/>
      <c r="F32" s="358"/>
      <c r="G32" s="104">
        <v>5</v>
      </c>
      <c r="H32" s="104"/>
      <c r="I32" s="546"/>
      <c r="J32" s="423"/>
      <c r="K32" s="340"/>
      <c r="L32" s="667"/>
      <c r="M32" s="581"/>
      <c r="N32" s="743"/>
    </row>
    <row r="33" spans="2:14" ht="17.25" hidden="1" customHeight="1" thickBot="1" x14ac:dyDescent="0.35">
      <c r="B33" s="343"/>
      <c r="C33" s="375"/>
      <c r="D33" s="525"/>
      <c r="E33" s="364"/>
      <c r="F33" s="358"/>
      <c r="G33" s="104">
        <v>6</v>
      </c>
      <c r="H33" s="104"/>
      <c r="I33" s="546"/>
      <c r="J33" s="423"/>
      <c r="K33" s="340"/>
      <c r="L33" s="667"/>
      <c r="M33" s="581"/>
      <c r="N33" s="743"/>
    </row>
    <row r="34" spans="2:14" ht="17.25" hidden="1" customHeight="1" thickBot="1" x14ac:dyDescent="0.35">
      <c r="B34" s="343"/>
      <c r="C34" s="375"/>
      <c r="D34" s="525"/>
      <c r="E34" s="364"/>
      <c r="F34" s="358"/>
      <c r="G34" s="104">
        <v>7</v>
      </c>
      <c r="H34" s="104"/>
      <c r="I34" s="546"/>
      <c r="J34" s="423"/>
      <c r="K34" s="340"/>
      <c r="L34" s="667"/>
      <c r="M34" s="581"/>
      <c r="N34" s="743"/>
    </row>
    <row r="35" spans="2:14" ht="131.25" hidden="1" customHeight="1" thickBot="1" x14ac:dyDescent="0.35">
      <c r="B35" s="344"/>
      <c r="C35" s="376"/>
      <c r="D35" s="526"/>
      <c r="E35" s="365"/>
      <c r="F35" s="359"/>
      <c r="G35" s="105">
        <v>8</v>
      </c>
      <c r="H35" s="105"/>
      <c r="I35" s="547"/>
      <c r="J35" s="424"/>
      <c r="K35" s="341"/>
      <c r="L35" s="667"/>
      <c r="M35" s="581"/>
      <c r="N35" s="743"/>
    </row>
    <row r="36" spans="2:14" ht="104.25" customHeight="1" x14ac:dyDescent="0.3">
      <c r="B36" s="342" t="str">
        <f>+LEFT(C36,4)</f>
        <v>16.3</v>
      </c>
      <c r="C36" s="374" t="s">
        <v>243</v>
      </c>
      <c r="D36" s="524" t="s">
        <v>244</v>
      </c>
      <c r="E36" s="363" t="s">
        <v>667</v>
      </c>
      <c r="F36" s="357">
        <v>3</v>
      </c>
      <c r="G36" s="106">
        <v>1</v>
      </c>
      <c r="H36" s="254" t="s">
        <v>668</v>
      </c>
      <c r="I36" s="745" t="s">
        <v>769</v>
      </c>
      <c r="J36" s="422">
        <v>3</v>
      </c>
      <c r="K36" s="339" t="str">
        <f t="shared" si="1"/>
        <v>Mantenimiento del control</v>
      </c>
      <c r="L36" s="667">
        <f t="shared" ref="L36" si="3">+IF(K36="",312,IF(K36="Deficiencia de control mayor (diseño y ejecución)",320,IF(K36="Deficiencia de control (diseño o ejecución)",340,IF(K36="Oportunidad de mejora",360,380))))</f>
        <v>380</v>
      </c>
      <c r="M36" s="581">
        <v>6.0122999999999998</v>
      </c>
      <c r="N36" s="743">
        <f>+L36+M36</f>
        <v>386.01229999999998</v>
      </c>
    </row>
    <row r="37" spans="2:14" ht="0.75" customHeight="1" thickBot="1" x14ac:dyDescent="0.35">
      <c r="B37" s="343"/>
      <c r="C37" s="375"/>
      <c r="D37" s="525"/>
      <c r="E37" s="364"/>
      <c r="F37" s="358"/>
      <c r="G37" s="104">
        <v>2</v>
      </c>
      <c r="H37" s="255" t="s">
        <v>472</v>
      </c>
      <c r="I37" s="746"/>
      <c r="J37" s="423"/>
      <c r="K37" s="340"/>
      <c r="L37" s="667"/>
      <c r="M37" s="581"/>
      <c r="N37" s="743"/>
    </row>
    <row r="38" spans="2:14" ht="21" hidden="1" customHeight="1" thickBot="1" x14ac:dyDescent="0.35">
      <c r="B38" s="343"/>
      <c r="C38" s="375"/>
      <c r="D38" s="525"/>
      <c r="E38" s="364"/>
      <c r="F38" s="358"/>
      <c r="G38" s="104">
        <v>3</v>
      </c>
      <c r="H38" s="256"/>
      <c r="I38" s="746"/>
      <c r="J38" s="423"/>
      <c r="K38" s="340"/>
      <c r="L38" s="667"/>
      <c r="M38" s="581"/>
      <c r="N38" s="743"/>
    </row>
    <row r="39" spans="2:14" ht="22.5" hidden="1" customHeight="1" thickBot="1" x14ac:dyDescent="0.35">
      <c r="B39" s="343"/>
      <c r="C39" s="375"/>
      <c r="D39" s="525"/>
      <c r="E39" s="364"/>
      <c r="F39" s="358"/>
      <c r="G39" s="104">
        <v>4</v>
      </c>
      <c r="H39" s="256"/>
      <c r="I39" s="746"/>
      <c r="J39" s="423"/>
      <c r="K39" s="340"/>
      <c r="L39" s="667"/>
      <c r="M39" s="581"/>
      <c r="N39" s="743"/>
    </row>
    <row r="40" spans="2:14" ht="22.5" hidden="1" customHeight="1" thickBot="1" x14ac:dyDescent="0.35">
      <c r="B40" s="343"/>
      <c r="C40" s="375"/>
      <c r="D40" s="525"/>
      <c r="E40" s="364"/>
      <c r="F40" s="358"/>
      <c r="G40" s="104">
        <v>5</v>
      </c>
      <c r="H40" s="256"/>
      <c r="I40" s="746"/>
      <c r="J40" s="423"/>
      <c r="K40" s="340"/>
      <c r="L40" s="667"/>
      <c r="M40" s="581"/>
      <c r="N40" s="743"/>
    </row>
    <row r="41" spans="2:14" ht="22.5" hidden="1" customHeight="1" thickBot="1" x14ac:dyDescent="0.35">
      <c r="B41" s="343"/>
      <c r="C41" s="375"/>
      <c r="D41" s="525"/>
      <c r="E41" s="364"/>
      <c r="F41" s="358"/>
      <c r="G41" s="104">
        <v>6</v>
      </c>
      <c r="H41" s="256"/>
      <c r="I41" s="746"/>
      <c r="J41" s="423"/>
      <c r="K41" s="340"/>
      <c r="L41" s="667"/>
      <c r="M41" s="581"/>
      <c r="N41" s="743"/>
    </row>
    <row r="42" spans="2:14" ht="22.5" hidden="1" customHeight="1" thickBot="1" x14ac:dyDescent="0.35">
      <c r="B42" s="343"/>
      <c r="C42" s="375"/>
      <c r="D42" s="525"/>
      <c r="E42" s="364"/>
      <c r="F42" s="358"/>
      <c r="G42" s="104">
        <v>7</v>
      </c>
      <c r="H42" s="256"/>
      <c r="I42" s="746"/>
      <c r="J42" s="423"/>
      <c r="K42" s="340"/>
      <c r="L42" s="667"/>
      <c r="M42" s="581"/>
      <c r="N42" s="743"/>
    </row>
    <row r="43" spans="2:14" ht="22.5" hidden="1" customHeight="1" thickBot="1" x14ac:dyDescent="0.35">
      <c r="B43" s="344"/>
      <c r="C43" s="376"/>
      <c r="D43" s="526"/>
      <c r="E43" s="365"/>
      <c r="F43" s="359"/>
      <c r="G43" s="105">
        <v>8</v>
      </c>
      <c r="H43" s="257"/>
      <c r="I43" s="747"/>
      <c r="J43" s="424"/>
      <c r="K43" s="341"/>
      <c r="L43" s="667"/>
      <c r="M43" s="581"/>
      <c r="N43" s="743"/>
    </row>
    <row r="44" spans="2:14" ht="53.25" customHeight="1" x14ac:dyDescent="0.3">
      <c r="B44" s="342" t="str">
        <f>+LEFT(C44,4)</f>
        <v>16.4</v>
      </c>
      <c r="C44" s="374" t="s">
        <v>245</v>
      </c>
      <c r="D44" s="524" t="s">
        <v>246</v>
      </c>
      <c r="E44" s="363" t="s">
        <v>473</v>
      </c>
      <c r="F44" s="357">
        <v>3</v>
      </c>
      <c r="G44" s="106">
        <v>1</v>
      </c>
      <c r="H44" s="254" t="s">
        <v>474</v>
      </c>
      <c r="I44" s="745" t="s">
        <v>777</v>
      </c>
      <c r="J44" s="422">
        <v>3</v>
      </c>
      <c r="K44" s="339" t="str">
        <f t="shared" si="1"/>
        <v>Mantenimiento del control</v>
      </c>
      <c r="L44" s="667">
        <f t="shared" ref="L44" si="4">+IF(K44="",312,IF(K44="Deficiencia de control mayor (diseño y ejecución)",320,IF(K44="Deficiencia de control (diseño o ejecución)",340,IF(K44="Oportunidad de mejora",360,380))))</f>
        <v>380</v>
      </c>
      <c r="M44" s="581">
        <v>6.1235999999999997</v>
      </c>
      <c r="N44" s="743">
        <f>+L44+M44</f>
        <v>386.12360000000001</v>
      </c>
    </row>
    <row r="45" spans="2:14" ht="70.5" customHeight="1" x14ac:dyDescent="0.3">
      <c r="B45" s="343"/>
      <c r="C45" s="375"/>
      <c r="D45" s="525"/>
      <c r="E45" s="364"/>
      <c r="F45" s="358"/>
      <c r="G45" s="104">
        <v>2</v>
      </c>
      <c r="H45" s="255" t="s">
        <v>669</v>
      </c>
      <c r="I45" s="746"/>
      <c r="J45" s="423"/>
      <c r="K45" s="340"/>
      <c r="L45" s="667"/>
      <c r="M45" s="581"/>
      <c r="N45" s="743"/>
    </row>
    <row r="46" spans="2:14" ht="43.5" customHeight="1" thickBot="1" x14ac:dyDescent="0.35">
      <c r="B46" s="343"/>
      <c r="C46" s="375"/>
      <c r="D46" s="525"/>
      <c r="E46" s="364"/>
      <c r="F46" s="358"/>
      <c r="G46" s="104">
        <v>3</v>
      </c>
      <c r="H46" s="255" t="s">
        <v>475</v>
      </c>
      <c r="I46" s="746"/>
      <c r="J46" s="423"/>
      <c r="K46" s="340"/>
      <c r="L46" s="667"/>
      <c r="M46" s="581"/>
      <c r="N46" s="743"/>
    </row>
    <row r="47" spans="2:14" ht="22.5" hidden="1" customHeight="1" thickBot="1" x14ac:dyDescent="0.35">
      <c r="B47" s="343"/>
      <c r="C47" s="375"/>
      <c r="D47" s="525"/>
      <c r="E47" s="364"/>
      <c r="F47" s="358"/>
      <c r="G47" s="104">
        <v>4</v>
      </c>
      <c r="H47" s="256"/>
      <c r="I47" s="746"/>
      <c r="J47" s="423"/>
      <c r="K47" s="340"/>
      <c r="L47" s="667"/>
      <c r="M47" s="581"/>
      <c r="N47" s="743"/>
    </row>
    <row r="48" spans="2:14" ht="22.5" hidden="1" customHeight="1" thickBot="1" x14ac:dyDescent="0.35">
      <c r="B48" s="343"/>
      <c r="C48" s="375"/>
      <c r="D48" s="525"/>
      <c r="E48" s="364"/>
      <c r="F48" s="358"/>
      <c r="G48" s="104">
        <v>5</v>
      </c>
      <c r="H48" s="256"/>
      <c r="I48" s="746"/>
      <c r="J48" s="423"/>
      <c r="K48" s="340"/>
      <c r="L48" s="667"/>
      <c r="M48" s="581"/>
      <c r="N48" s="743"/>
    </row>
    <row r="49" spans="2:14" ht="22.5" hidden="1" customHeight="1" thickBot="1" x14ac:dyDescent="0.35">
      <c r="B49" s="343"/>
      <c r="C49" s="375"/>
      <c r="D49" s="525"/>
      <c r="E49" s="364"/>
      <c r="F49" s="358"/>
      <c r="G49" s="104">
        <v>6</v>
      </c>
      <c r="H49" s="256"/>
      <c r="I49" s="746"/>
      <c r="J49" s="423"/>
      <c r="K49" s="340"/>
      <c r="L49" s="667"/>
      <c r="M49" s="581"/>
      <c r="N49" s="743"/>
    </row>
    <row r="50" spans="2:14" ht="22.5" hidden="1" customHeight="1" thickBot="1" x14ac:dyDescent="0.35">
      <c r="B50" s="343"/>
      <c r="C50" s="375"/>
      <c r="D50" s="525"/>
      <c r="E50" s="364"/>
      <c r="F50" s="358"/>
      <c r="G50" s="104">
        <v>7</v>
      </c>
      <c r="H50" s="256"/>
      <c r="I50" s="746"/>
      <c r="J50" s="423"/>
      <c r="K50" s="340"/>
      <c r="L50" s="667"/>
      <c r="M50" s="581"/>
      <c r="N50" s="743"/>
    </row>
    <row r="51" spans="2:14" ht="22.5" hidden="1" customHeight="1" thickBot="1" x14ac:dyDescent="0.35">
      <c r="B51" s="344"/>
      <c r="C51" s="376"/>
      <c r="D51" s="526"/>
      <c r="E51" s="365"/>
      <c r="F51" s="359"/>
      <c r="G51" s="105">
        <v>8</v>
      </c>
      <c r="H51" s="257"/>
      <c r="I51" s="747"/>
      <c r="J51" s="424"/>
      <c r="K51" s="341"/>
      <c r="L51" s="667"/>
      <c r="M51" s="581"/>
      <c r="N51" s="743"/>
    </row>
    <row r="52" spans="2:14" ht="81" customHeight="1" x14ac:dyDescent="0.3">
      <c r="B52" s="342" t="str">
        <f>+LEFT(C52,4)</f>
        <v>16.5</v>
      </c>
      <c r="C52" s="374" t="s">
        <v>247</v>
      </c>
      <c r="D52" s="524" t="s">
        <v>181</v>
      </c>
      <c r="E52" s="363" t="s">
        <v>670</v>
      </c>
      <c r="F52" s="357">
        <v>3</v>
      </c>
      <c r="G52" s="106">
        <v>1</v>
      </c>
      <c r="H52" s="145" t="s">
        <v>476</v>
      </c>
      <c r="I52" s="545" t="s">
        <v>770</v>
      </c>
      <c r="J52" s="422">
        <v>3</v>
      </c>
      <c r="K52" s="339" t="str">
        <f t="shared" si="1"/>
        <v>Mantenimiento del control</v>
      </c>
      <c r="L52" s="667">
        <f t="shared" ref="L52" si="5">+IF(K52="",312,IF(K52="Deficiencia de control mayor (diseño y ejecución)",320,IF(K52="Deficiencia de control (diseño o ejecución)",340,IF(K52="Oportunidad de mejora",360,380))))</f>
        <v>380</v>
      </c>
      <c r="M52" s="581">
        <v>6.2135999999999996</v>
      </c>
      <c r="N52" s="743">
        <f>+L52+M52</f>
        <v>386.21359999999999</v>
      </c>
    </row>
    <row r="53" spans="2:14" ht="57.75" customHeight="1" x14ac:dyDescent="0.3">
      <c r="B53" s="343"/>
      <c r="C53" s="375"/>
      <c r="D53" s="525"/>
      <c r="E53" s="364"/>
      <c r="F53" s="358"/>
      <c r="G53" s="104">
        <v>2</v>
      </c>
      <c r="H53" s="128" t="s">
        <v>671</v>
      </c>
      <c r="I53" s="546"/>
      <c r="J53" s="423"/>
      <c r="K53" s="340"/>
      <c r="L53" s="667"/>
      <c r="M53" s="581"/>
      <c r="N53" s="743"/>
    </row>
    <row r="54" spans="2:14" ht="0.75" customHeight="1" x14ac:dyDescent="0.3">
      <c r="B54" s="343"/>
      <c r="C54" s="375"/>
      <c r="D54" s="525"/>
      <c r="E54" s="364"/>
      <c r="F54" s="358"/>
      <c r="G54" s="104">
        <v>3</v>
      </c>
      <c r="H54" s="104"/>
      <c r="I54" s="546"/>
      <c r="J54" s="423"/>
      <c r="K54" s="340"/>
      <c r="L54" s="667"/>
      <c r="M54" s="581"/>
      <c r="N54" s="743"/>
    </row>
    <row r="55" spans="2:14" ht="16.5" hidden="1" customHeight="1" x14ac:dyDescent="0.3">
      <c r="B55" s="343"/>
      <c r="C55" s="375"/>
      <c r="D55" s="525"/>
      <c r="E55" s="364"/>
      <c r="F55" s="358"/>
      <c r="G55" s="104">
        <v>4</v>
      </c>
      <c r="H55" s="104"/>
      <c r="I55" s="546"/>
      <c r="J55" s="423"/>
      <c r="K55" s="340"/>
      <c r="L55" s="667"/>
      <c r="M55" s="581"/>
      <c r="N55" s="743"/>
    </row>
    <row r="56" spans="2:14" ht="16.5" hidden="1" customHeight="1" x14ac:dyDescent="0.3">
      <c r="B56" s="343"/>
      <c r="C56" s="375"/>
      <c r="D56" s="525"/>
      <c r="E56" s="364"/>
      <c r="F56" s="358"/>
      <c r="G56" s="104">
        <v>5</v>
      </c>
      <c r="H56" s="104"/>
      <c r="I56" s="546"/>
      <c r="J56" s="423"/>
      <c r="K56" s="340"/>
      <c r="L56" s="667"/>
      <c r="M56" s="581"/>
      <c r="N56" s="743"/>
    </row>
    <row r="57" spans="2:14" ht="16.5" hidden="1" customHeight="1" x14ac:dyDescent="0.3">
      <c r="B57" s="343"/>
      <c r="C57" s="375"/>
      <c r="D57" s="525"/>
      <c r="E57" s="364"/>
      <c r="F57" s="358"/>
      <c r="G57" s="104">
        <v>6</v>
      </c>
      <c r="H57" s="104"/>
      <c r="I57" s="546"/>
      <c r="J57" s="423"/>
      <c r="K57" s="340"/>
      <c r="L57" s="667"/>
      <c r="M57" s="581"/>
      <c r="N57" s="743"/>
    </row>
    <row r="58" spans="2:14" ht="16.5" hidden="1" customHeight="1" x14ac:dyDescent="0.3">
      <c r="B58" s="343"/>
      <c r="C58" s="375"/>
      <c r="D58" s="525"/>
      <c r="E58" s="364"/>
      <c r="F58" s="358"/>
      <c r="G58" s="104">
        <v>7</v>
      </c>
      <c r="H58" s="104"/>
      <c r="I58" s="546"/>
      <c r="J58" s="423"/>
      <c r="K58" s="340"/>
      <c r="L58" s="667"/>
      <c r="M58" s="581"/>
      <c r="N58" s="743"/>
    </row>
    <row r="59" spans="2:14" ht="17.25" hidden="1" customHeight="1" thickBot="1" x14ac:dyDescent="0.35">
      <c r="B59" s="344"/>
      <c r="C59" s="376"/>
      <c r="D59" s="526"/>
      <c r="E59" s="365"/>
      <c r="F59" s="359"/>
      <c r="G59" s="105">
        <v>8</v>
      </c>
      <c r="H59" s="105"/>
      <c r="I59" s="547"/>
      <c r="J59" s="424"/>
      <c r="K59" s="341"/>
      <c r="L59" s="667"/>
      <c r="M59" s="581"/>
      <c r="N59" s="743"/>
    </row>
    <row r="60" spans="2:14" ht="23.25" customHeight="1" x14ac:dyDescent="0.3">
      <c r="B60" s="722"/>
      <c r="C60" s="722" t="s">
        <v>248</v>
      </c>
      <c r="D60" s="729" t="s">
        <v>8</v>
      </c>
      <c r="E60" s="739" t="s">
        <v>112</v>
      </c>
      <c r="F60" s="738" t="s">
        <v>156</v>
      </c>
      <c r="G60" s="736" t="s">
        <v>113</v>
      </c>
      <c r="H60" s="736"/>
      <c r="I60" s="736"/>
      <c r="J60" s="738" t="s">
        <v>157</v>
      </c>
      <c r="K60" s="724" t="s">
        <v>124</v>
      </c>
      <c r="L60" s="582"/>
      <c r="M60" s="582"/>
      <c r="N60" s="744"/>
    </row>
    <row r="61" spans="2:14" ht="6" hidden="1" customHeight="1" x14ac:dyDescent="0.3">
      <c r="B61" s="722"/>
      <c r="C61" s="722"/>
      <c r="D61" s="729"/>
      <c r="E61" s="740"/>
      <c r="F61" s="738"/>
      <c r="G61" s="736" t="s">
        <v>13</v>
      </c>
      <c r="H61" s="735" t="s">
        <v>15</v>
      </c>
      <c r="I61" s="735" t="s">
        <v>15</v>
      </c>
      <c r="J61" s="738"/>
      <c r="K61" s="724"/>
      <c r="L61" s="582"/>
      <c r="M61" s="582"/>
      <c r="N61" s="744"/>
    </row>
    <row r="62" spans="2:14" ht="77.25" customHeight="1" thickBot="1" x14ac:dyDescent="0.35">
      <c r="B62" s="722"/>
      <c r="C62" s="722"/>
      <c r="D62" s="729"/>
      <c r="E62" s="741"/>
      <c r="F62" s="738"/>
      <c r="G62" s="736"/>
      <c r="H62" s="736"/>
      <c r="I62" s="736"/>
      <c r="J62" s="738"/>
      <c r="K62" s="725"/>
      <c r="L62" s="582"/>
      <c r="M62" s="582"/>
      <c r="N62" s="744"/>
    </row>
    <row r="63" spans="2:14" ht="43.5" customHeight="1" x14ac:dyDescent="0.3">
      <c r="B63" s="342" t="str">
        <f>+LEFT(C63,5)</f>
        <v xml:space="preserve">17.1 </v>
      </c>
      <c r="C63" s="374" t="s">
        <v>249</v>
      </c>
      <c r="D63" s="524" t="s">
        <v>181</v>
      </c>
      <c r="E63" s="363" t="s">
        <v>478</v>
      </c>
      <c r="F63" s="357">
        <v>3</v>
      </c>
      <c r="G63" s="106">
        <v>1</v>
      </c>
      <c r="H63" s="145" t="s">
        <v>672</v>
      </c>
      <c r="I63" s="545" t="s">
        <v>771</v>
      </c>
      <c r="J63" s="422">
        <v>3</v>
      </c>
      <c r="K63" s="339"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667">
        <f t="shared" ref="L63" si="7">+IF(K63="",312,IF(K63="Deficiencia de control mayor (diseño y ejecución)",320,IF(K63="Deficiencia de control (diseño o ejecución)",340,IF(K63="Oportunidad de mejora",360,380))))</f>
        <v>380</v>
      </c>
      <c r="M63" s="581">
        <v>6.3258000000000001</v>
      </c>
      <c r="N63" s="743">
        <f>+L63+M63</f>
        <v>386.32580000000002</v>
      </c>
    </row>
    <row r="64" spans="2:14" ht="44.25" customHeight="1" thickBot="1" x14ac:dyDescent="0.35">
      <c r="B64" s="343"/>
      <c r="C64" s="375"/>
      <c r="D64" s="525"/>
      <c r="E64" s="364"/>
      <c r="F64" s="358"/>
      <c r="G64" s="104">
        <v>2</v>
      </c>
      <c r="H64" s="128" t="s">
        <v>479</v>
      </c>
      <c r="I64" s="546"/>
      <c r="J64" s="423"/>
      <c r="K64" s="340"/>
      <c r="L64" s="667"/>
      <c r="M64" s="581"/>
      <c r="N64" s="743"/>
    </row>
    <row r="65" spans="2:14" ht="3.75" hidden="1" customHeight="1" thickBot="1" x14ac:dyDescent="0.35">
      <c r="B65" s="343"/>
      <c r="C65" s="375"/>
      <c r="D65" s="525"/>
      <c r="E65" s="364"/>
      <c r="F65" s="358"/>
      <c r="G65" s="104">
        <v>3</v>
      </c>
      <c r="H65" s="104"/>
      <c r="I65" s="546"/>
      <c r="J65" s="423"/>
      <c r="K65" s="340"/>
      <c r="L65" s="667"/>
      <c r="M65" s="581"/>
      <c r="N65" s="743"/>
    </row>
    <row r="66" spans="2:14" ht="17.25" hidden="1" customHeight="1" thickBot="1" x14ac:dyDescent="0.35">
      <c r="B66" s="343"/>
      <c r="C66" s="375"/>
      <c r="D66" s="525"/>
      <c r="E66" s="364"/>
      <c r="F66" s="358"/>
      <c r="G66" s="104">
        <v>4</v>
      </c>
      <c r="H66" s="104"/>
      <c r="I66" s="546"/>
      <c r="J66" s="423"/>
      <c r="K66" s="340"/>
      <c r="L66" s="667"/>
      <c r="M66" s="581"/>
      <c r="N66" s="743"/>
    </row>
    <row r="67" spans="2:14" ht="17.25" hidden="1" customHeight="1" thickBot="1" x14ac:dyDescent="0.35">
      <c r="B67" s="343"/>
      <c r="C67" s="375"/>
      <c r="D67" s="525"/>
      <c r="E67" s="364"/>
      <c r="F67" s="358"/>
      <c r="G67" s="104">
        <v>5</v>
      </c>
      <c r="H67" s="104"/>
      <c r="I67" s="546"/>
      <c r="J67" s="423"/>
      <c r="K67" s="340"/>
      <c r="L67" s="667"/>
      <c r="M67" s="581"/>
      <c r="N67" s="743"/>
    </row>
    <row r="68" spans="2:14" ht="17.25" hidden="1" customHeight="1" thickBot="1" x14ac:dyDescent="0.35">
      <c r="B68" s="343"/>
      <c r="C68" s="375"/>
      <c r="D68" s="525"/>
      <c r="E68" s="364"/>
      <c r="F68" s="358"/>
      <c r="G68" s="104">
        <v>6</v>
      </c>
      <c r="H68" s="104"/>
      <c r="I68" s="546"/>
      <c r="J68" s="423"/>
      <c r="K68" s="340"/>
      <c r="L68" s="667"/>
      <c r="M68" s="581"/>
      <c r="N68" s="743"/>
    </row>
    <row r="69" spans="2:14" ht="17.25" hidden="1" customHeight="1" thickBot="1" x14ac:dyDescent="0.35">
      <c r="B69" s="343"/>
      <c r="C69" s="375"/>
      <c r="D69" s="525"/>
      <c r="E69" s="364"/>
      <c r="F69" s="358"/>
      <c r="G69" s="104">
        <v>7</v>
      </c>
      <c r="H69" s="104"/>
      <c r="I69" s="546"/>
      <c r="J69" s="423"/>
      <c r="K69" s="340"/>
      <c r="L69" s="667"/>
      <c r="M69" s="581"/>
      <c r="N69" s="743"/>
    </row>
    <row r="70" spans="2:14" ht="17.25" hidden="1" customHeight="1" thickBot="1" x14ac:dyDescent="0.35">
      <c r="B70" s="344"/>
      <c r="C70" s="376"/>
      <c r="D70" s="526"/>
      <c r="E70" s="365"/>
      <c r="F70" s="359"/>
      <c r="G70" s="105">
        <v>8</v>
      </c>
      <c r="H70" s="105"/>
      <c r="I70" s="547"/>
      <c r="J70" s="424"/>
      <c r="K70" s="341"/>
      <c r="L70" s="667"/>
      <c r="M70" s="581"/>
      <c r="N70" s="743"/>
    </row>
    <row r="71" spans="2:14" ht="68.25" customHeight="1" thickBot="1" x14ac:dyDescent="0.35">
      <c r="B71" s="342" t="str">
        <f>+LEFT(C71,5)</f>
        <v xml:space="preserve">17.2 </v>
      </c>
      <c r="C71" s="737" t="s">
        <v>250</v>
      </c>
      <c r="D71" s="524" t="s">
        <v>181</v>
      </c>
      <c r="E71" s="363" t="s">
        <v>506</v>
      </c>
      <c r="F71" s="357">
        <v>3</v>
      </c>
      <c r="G71" s="106">
        <v>1</v>
      </c>
      <c r="H71" s="145" t="s">
        <v>477</v>
      </c>
      <c r="I71" s="542" t="s">
        <v>772</v>
      </c>
      <c r="J71" s="422">
        <v>3</v>
      </c>
      <c r="K71" s="339" t="str">
        <f t="shared" si="6"/>
        <v>Mantenimiento del control</v>
      </c>
      <c r="L71" s="667">
        <f t="shared" ref="L71" si="8">+IF(K71="",312,IF(K71="Deficiencia de control mayor (diseño y ejecución)",320,IF(K71="Deficiencia de control (diseño o ejecución)",340,IF(K71="Oportunidad de mejora",360,380))))</f>
        <v>380</v>
      </c>
      <c r="M71" s="581">
        <v>6.4569000000000001</v>
      </c>
      <c r="N71" s="743">
        <f>+L71+M71</f>
        <v>386.45690000000002</v>
      </c>
    </row>
    <row r="72" spans="2:14" ht="29.25" hidden="1" customHeight="1" thickBot="1" x14ac:dyDescent="0.35">
      <c r="B72" s="343"/>
      <c r="C72" s="414"/>
      <c r="D72" s="525"/>
      <c r="E72" s="364"/>
      <c r="F72" s="358"/>
      <c r="G72" s="104">
        <v>2</v>
      </c>
      <c r="H72" s="104"/>
      <c r="I72" s="748"/>
      <c r="J72" s="423"/>
      <c r="K72" s="340"/>
      <c r="L72" s="667"/>
      <c r="M72" s="581"/>
      <c r="N72" s="743"/>
    </row>
    <row r="73" spans="2:14" ht="34.5" hidden="1" customHeight="1" thickBot="1" x14ac:dyDescent="0.35">
      <c r="B73" s="343"/>
      <c r="C73" s="414"/>
      <c r="D73" s="525"/>
      <c r="E73" s="364"/>
      <c r="F73" s="358"/>
      <c r="G73" s="104">
        <v>3</v>
      </c>
      <c r="H73" s="104"/>
      <c r="I73" s="748"/>
      <c r="J73" s="423"/>
      <c r="K73" s="340"/>
      <c r="L73" s="667"/>
      <c r="M73" s="581"/>
      <c r="N73" s="743"/>
    </row>
    <row r="74" spans="2:14" ht="34.5" hidden="1" customHeight="1" thickBot="1" x14ac:dyDescent="0.35">
      <c r="B74" s="343"/>
      <c r="C74" s="414"/>
      <c r="D74" s="525"/>
      <c r="E74" s="364"/>
      <c r="F74" s="358"/>
      <c r="G74" s="104">
        <v>4</v>
      </c>
      <c r="H74" s="104"/>
      <c r="I74" s="748"/>
      <c r="J74" s="423"/>
      <c r="K74" s="340"/>
      <c r="L74" s="667"/>
      <c r="M74" s="581"/>
      <c r="N74" s="743"/>
    </row>
    <row r="75" spans="2:14" ht="34.5" hidden="1" customHeight="1" thickBot="1" x14ac:dyDescent="0.35">
      <c r="B75" s="343"/>
      <c r="C75" s="414"/>
      <c r="D75" s="525"/>
      <c r="E75" s="364"/>
      <c r="F75" s="358"/>
      <c r="G75" s="104">
        <v>5</v>
      </c>
      <c r="H75" s="104"/>
      <c r="I75" s="748"/>
      <c r="J75" s="423"/>
      <c r="K75" s="340"/>
      <c r="L75" s="667"/>
      <c r="M75" s="581"/>
      <c r="N75" s="743"/>
    </row>
    <row r="76" spans="2:14" ht="34.5" hidden="1" customHeight="1" thickBot="1" x14ac:dyDescent="0.35">
      <c r="B76" s="343"/>
      <c r="C76" s="414"/>
      <c r="D76" s="525"/>
      <c r="E76" s="364"/>
      <c r="F76" s="358"/>
      <c r="G76" s="104">
        <v>6</v>
      </c>
      <c r="H76" s="104"/>
      <c r="I76" s="748"/>
      <c r="J76" s="423"/>
      <c r="K76" s="340"/>
      <c r="L76" s="667"/>
      <c r="M76" s="581"/>
      <c r="N76" s="743"/>
    </row>
    <row r="77" spans="2:14" ht="34.5" hidden="1" customHeight="1" thickBot="1" x14ac:dyDescent="0.35">
      <c r="B77" s="343"/>
      <c r="C77" s="414"/>
      <c r="D77" s="525"/>
      <c r="E77" s="364"/>
      <c r="F77" s="358"/>
      <c r="G77" s="104">
        <v>7</v>
      </c>
      <c r="H77" s="104"/>
      <c r="I77" s="748"/>
      <c r="J77" s="423"/>
      <c r="K77" s="340"/>
      <c r="L77" s="667"/>
      <c r="M77" s="581"/>
      <c r="N77" s="743"/>
    </row>
    <row r="78" spans="2:14" ht="120" hidden="1" customHeight="1" thickBot="1" x14ac:dyDescent="0.35">
      <c r="B78" s="344"/>
      <c r="C78" s="415"/>
      <c r="D78" s="526"/>
      <c r="E78" s="365"/>
      <c r="F78" s="359"/>
      <c r="G78" s="105">
        <v>8</v>
      </c>
      <c r="H78" s="105"/>
      <c r="I78" s="749"/>
      <c r="J78" s="424"/>
      <c r="K78" s="341"/>
      <c r="L78" s="667"/>
      <c r="M78" s="581"/>
      <c r="N78" s="743"/>
    </row>
    <row r="79" spans="2:14" ht="80.25" customHeight="1" thickBot="1" x14ac:dyDescent="0.35">
      <c r="B79" s="342" t="str">
        <f>+LEFT(C79,5)</f>
        <v xml:space="preserve">17.3 </v>
      </c>
      <c r="C79" s="374" t="s">
        <v>251</v>
      </c>
      <c r="D79" s="524" t="s">
        <v>181</v>
      </c>
      <c r="E79" s="363" t="s">
        <v>480</v>
      </c>
      <c r="F79" s="357">
        <v>3</v>
      </c>
      <c r="G79" s="106">
        <v>1</v>
      </c>
      <c r="H79" s="145" t="s">
        <v>673</v>
      </c>
      <c r="I79" s="545" t="s">
        <v>773</v>
      </c>
      <c r="J79" s="422">
        <v>3</v>
      </c>
      <c r="K79" s="339" t="str">
        <f t="shared" si="6"/>
        <v>Mantenimiento del control</v>
      </c>
      <c r="L79" s="667">
        <f t="shared" ref="L79" si="9">+IF(K79="",312,IF(K79="Deficiencia de control mayor (diseño y ejecución)",320,IF(K79="Deficiencia de control (diseño o ejecución)",340,IF(K79="Oportunidad de mejora",360,380))))</f>
        <v>380</v>
      </c>
      <c r="M79" s="581">
        <v>6.5632000000000001</v>
      </c>
      <c r="N79" s="743">
        <f>+L79+M79</f>
        <v>386.56319999999999</v>
      </c>
    </row>
    <row r="80" spans="2:14" ht="21" hidden="1" customHeight="1" thickBot="1" x14ac:dyDescent="0.35">
      <c r="B80" s="343"/>
      <c r="C80" s="375"/>
      <c r="D80" s="525"/>
      <c r="E80" s="364"/>
      <c r="F80" s="358"/>
      <c r="G80" s="104">
        <v>2</v>
      </c>
      <c r="H80" s="104"/>
      <c r="I80" s="546"/>
      <c r="J80" s="423"/>
      <c r="K80" s="340"/>
      <c r="L80" s="667"/>
      <c r="M80" s="581"/>
      <c r="N80" s="743"/>
    </row>
    <row r="81" spans="2:14" ht="22.5" hidden="1" customHeight="1" thickBot="1" x14ac:dyDescent="0.35">
      <c r="B81" s="343"/>
      <c r="C81" s="375"/>
      <c r="D81" s="525"/>
      <c r="E81" s="364"/>
      <c r="F81" s="358"/>
      <c r="G81" s="104">
        <v>3</v>
      </c>
      <c r="H81" s="104"/>
      <c r="I81" s="546"/>
      <c r="J81" s="423"/>
      <c r="K81" s="340"/>
      <c r="L81" s="667"/>
      <c r="M81" s="581"/>
      <c r="N81" s="743"/>
    </row>
    <row r="82" spans="2:14" ht="22.5" hidden="1" customHeight="1" thickBot="1" x14ac:dyDescent="0.35">
      <c r="B82" s="343"/>
      <c r="C82" s="375"/>
      <c r="D82" s="525"/>
      <c r="E82" s="364"/>
      <c r="F82" s="358"/>
      <c r="G82" s="104">
        <v>4</v>
      </c>
      <c r="H82" s="104"/>
      <c r="I82" s="546"/>
      <c r="J82" s="423"/>
      <c r="K82" s="340"/>
      <c r="L82" s="667"/>
      <c r="M82" s="581"/>
      <c r="N82" s="743"/>
    </row>
    <row r="83" spans="2:14" ht="22.5" hidden="1" customHeight="1" thickBot="1" x14ac:dyDescent="0.35">
      <c r="B83" s="343"/>
      <c r="C83" s="375"/>
      <c r="D83" s="525"/>
      <c r="E83" s="364"/>
      <c r="F83" s="358"/>
      <c r="G83" s="104">
        <v>5</v>
      </c>
      <c r="H83" s="104"/>
      <c r="I83" s="546"/>
      <c r="J83" s="423"/>
      <c r="K83" s="340"/>
      <c r="L83" s="667"/>
      <c r="M83" s="581"/>
      <c r="N83" s="743"/>
    </row>
    <row r="84" spans="2:14" ht="22.5" hidden="1" customHeight="1" thickBot="1" x14ac:dyDescent="0.35">
      <c r="B84" s="343"/>
      <c r="C84" s="375"/>
      <c r="D84" s="525"/>
      <c r="E84" s="364"/>
      <c r="F84" s="358"/>
      <c r="G84" s="104">
        <v>6</v>
      </c>
      <c r="H84" s="104"/>
      <c r="I84" s="546"/>
      <c r="J84" s="423"/>
      <c r="K84" s="340"/>
      <c r="L84" s="667"/>
      <c r="M84" s="581"/>
      <c r="N84" s="743"/>
    </row>
    <row r="85" spans="2:14" ht="18.75" hidden="1" customHeight="1" thickBot="1" x14ac:dyDescent="0.35">
      <c r="B85" s="343"/>
      <c r="C85" s="375"/>
      <c r="D85" s="525"/>
      <c r="E85" s="364"/>
      <c r="F85" s="358"/>
      <c r="G85" s="104">
        <v>7</v>
      </c>
      <c r="H85" s="104"/>
      <c r="I85" s="546"/>
      <c r="J85" s="423"/>
      <c r="K85" s="340"/>
      <c r="L85" s="667"/>
      <c r="M85" s="581"/>
      <c r="N85" s="743"/>
    </row>
    <row r="86" spans="2:14" ht="22.5" hidden="1" customHeight="1" thickBot="1" x14ac:dyDescent="0.35">
      <c r="B86" s="344"/>
      <c r="C86" s="376"/>
      <c r="D86" s="526"/>
      <c r="E86" s="365"/>
      <c r="F86" s="359"/>
      <c r="G86" s="105">
        <v>8</v>
      </c>
      <c r="H86" s="105"/>
      <c r="I86" s="547"/>
      <c r="J86" s="424"/>
      <c r="K86" s="341"/>
      <c r="L86" s="667"/>
      <c r="M86" s="581"/>
      <c r="N86" s="743"/>
    </row>
    <row r="87" spans="2:14" ht="72.75" customHeight="1" thickBot="1" x14ac:dyDescent="0.35">
      <c r="B87" s="342" t="str">
        <f>+LEFT(C87,5)</f>
        <v xml:space="preserve">17.4 </v>
      </c>
      <c r="C87" s="374" t="s">
        <v>252</v>
      </c>
      <c r="D87" s="524" t="s">
        <v>181</v>
      </c>
      <c r="E87" s="363" t="s">
        <v>507</v>
      </c>
      <c r="F87" s="357">
        <v>3</v>
      </c>
      <c r="G87" s="106">
        <v>1</v>
      </c>
      <c r="H87" s="145" t="s">
        <v>481</v>
      </c>
      <c r="I87" s="545" t="s">
        <v>774</v>
      </c>
      <c r="J87" s="422">
        <v>3</v>
      </c>
      <c r="K87" s="339" t="str">
        <f t="shared" si="6"/>
        <v>Mantenimiento del control</v>
      </c>
      <c r="L87" s="667">
        <f t="shared" ref="L87" si="10">+IF(K87="",312,IF(K87="Deficiencia de control mayor (diseño y ejecución)",320,IF(K87="Deficiencia de control (diseño o ejecución)",340,IF(K87="Oportunidad de mejora",360,380))))</f>
        <v>380</v>
      </c>
      <c r="M87" s="581">
        <v>6.7854000000000001</v>
      </c>
      <c r="N87" s="743">
        <f>+L87+M87</f>
        <v>386.78539999999998</v>
      </c>
    </row>
    <row r="88" spans="2:14" ht="22.5" hidden="1" customHeight="1" thickBot="1" x14ac:dyDescent="0.35">
      <c r="B88" s="343"/>
      <c r="C88" s="375"/>
      <c r="D88" s="525"/>
      <c r="E88" s="364"/>
      <c r="F88" s="358"/>
      <c r="G88" s="104">
        <v>2</v>
      </c>
      <c r="H88" s="104"/>
      <c r="I88" s="546"/>
      <c r="J88" s="423"/>
      <c r="K88" s="340"/>
      <c r="L88" s="667"/>
      <c r="M88" s="581"/>
      <c r="N88" s="743"/>
    </row>
    <row r="89" spans="2:14" ht="22.5" hidden="1" customHeight="1" thickBot="1" x14ac:dyDescent="0.35">
      <c r="B89" s="343"/>
      <c r="C89" s="375"/>
      <c r="D89" s="525"/>
      <c r="E89" s="364"/>
      <c r="F89" s="358"/>
      <c r="G89" s="104">
        <v>3</v>
      </c>
      <c r="H89" s="104"/>
      <c r="I89" s="546"/>
      <c r="J89" s="423"/>
      <c r="K89" s="340"/>
      <c r="L89" s="667"/>
      <c r="M89" s="581"/>
      <c r="N89" s="743"/>
    </row>
    <row r="90" spans="2:14" ht="22.5" hidden="1" customHeight="1" thickBot="1" x14ac:dyDescent="0.35">
      <c r="B90" s="343"/>
      <c r="C90" s="375"/>
      <c r="D90" s="525"/>
      <c r="E90" s="364"/>
      <c r="F90" s="358"/>
      <c r="G90" s="104">
        <v>4</v>
      </c>
      <c r="H90" s="104"/>
      <c r="I90" s="546"/>
      <c r="J90" s="423"/>
      <c r="K90" s="340"/>
      <c r="L90" s="667"/>
      <c r="M90" s="581"/>
      <c r="N90" s="743"/>
    </row>
    <row r="91" spans="2:14" ht="22.5" hidden="1" customHeight="1" thickBot="1" x14ac:dyDescent="0.35">
      <c r="B91" s="343"/>
      <c r="C91" s="375"/>
      <c r="D91" s="525"/>
      <c r="E91" s="364"/>
      <c r="F91" s="358"/>
      <c r="G91" s="104">
        <v>5</v>
      </c>
      <c r="H91" s="104"/>
      <c r="I91" s="546"/>
      <c r="J91" s="423"/>
      <c r="K91" s="340"/>
      <c r="L91" s="667"/>
      <c r="M91" s="581"/>
      <c r="N91" s="743"/>
    </row>
    <row r="92" spans="2:14" ht="22.5" hidden="1" customHeight="1" thickBot="1" x14ac:dyDescent="0.35">
      <c r="B92" s="343"/>
      <c r="C92" s="375"/>
      <c r="D92" s="525"/>
      <c r="E92" s="364"/>
      <c r="F92" s="358"/>
      <c r="G92" s="104">
        <v>6</v>
      </c>
      <c r="H92" s="104"/>
      <c r="I92" s="546"/>
      <c r="J92" s="423"/>
      <c r="K92" s="340"/>
      <c r="L92" s="667"/>
      <c r="M92" s="581"/>
      <c r="N92" s="743"/>
    </row>
    <row r="93" spans="2:14" ht="22.5" hidden="1" customHeight="1" thickBot="1" x14ac:dyDescent="0.35">
      <c r="B93" s="343"/>
      <c r="C93" s="375"/>
      <c r="D93" s="525"/>
      <c r="E93" s="364"/>
      <c r="F93" s="358"/>
      <c r="G93" s="104">
        <v>7</v>
      </c>
      <c r="H93" s="104"/>
      <c r="I93" s="546"/>
      <c r="J93" s="423"/>
      <c r="K93" s="340"/>
      <c r="L93" s="667"/>
      <c r="M93" s="581"/>
      <c r="N93" s="743"/>
    </row>
    <row r="94" spans="2:14" ht="22.5" hidden="1" customHeight="1" thickBot="1" x14ac:dyDescent="0.35">
      <c r="B94" s="344"/>
      <c r="C94" s="376"/>
      <c r="D94" s="526"/>
      <c r="E94" s="365"/>
      <c r="F94" s="359"/>
      <c r="G94" s="105">
        <v>8</v>
      </c>
      <c r="H94" s="105"/>
      <c r="I94" s="547"/>
      <c r="J94" s="424"/>
      <c r="K94" s="341"/>
      <c r="L94" s="667"/>
      <c r="M94" s="581"/>
      <c r="N94" s="743"/>
    </row>
    <row r="95" spans="2:14" ht="81" customHeight="1" thickBot="1" x14ac:dyDescent="0.35">
      <c r="B95" s="342" t="str">
        <f>+LEFT(C95,5)</f>
        <v xml:space="preserve">17.5 </v>
      </c>
      <c r="C95" s="374" t="s">
        <v>253</v>
      </c>
      <c r="D95" s="524" t="s">
        <v>181</v>
      </c>
      <c r="E95" s="363" t="s">
        <v>508</v>
      </c>
      <c r="F95" s="357">
        <v>3</v>
      </c>
      <c r="G95" s="106">
        <v>1</v>
      </c>
      <c r="H95" s="145" t="s">
        <v>509</v>
      </c>
      <c r="I95" s="545" t="s">
        <v>775</v>
      </c>
      <c r="J95" s="422">
        <v>3</v>
      </c>
      <c r="K95" s="339" t="str">
        <f t="shared" si="6"/>
        <v>Mantenimiento del control</v>
      </c>
      <c r="L95" s="667">
        <f t="shared" ref="L95" si="11">+IF(K95="",312,IF(K95="Deficiencia de control mayor (diseño y ejecución)",320,IF(K95="Deficiencia de control (diseño o ejecución)",340,IF(K95="Oportunidad de mejora",360,380))))</f>
        <v>380</v>
      </c>
      <c r="M95" s="581">
        <v>6.8745000000000003</v>
      </c>
      <c r="N95" s="743">
        <f>+L95+M95</f>
        <v>386.87450000000001</v>
      </c>
    </row>
    <row r="96" spans="2:14" ht="22.5" hidden="1" customHeight="1" thickBot="1" x14ac:dyDescent="0.35">
      <c r="B96" s="343"/>
      <c r="C96" s="375"/>
      <c r="D96" s="525"/>
      <c r="E96" s="364"/>
      <c r="F96" s="358"/>
      <c r="G96" s="104">
        <v>2</v>
      </c>
      <c r="H96" s="104"/>
      <c r="I96" s="546"/>
      <c r="J96" s="423"/>
      <c r="K96" s="340"/>
      <c r="L96" s="667"/>
      <c r="M96" s="581"/>
      <c r="N96" s="743"/>
    </row>
    <row r="97" spans="2:14" ht="22.5" hidden="1" customHeight="1" thickBot="1" x14ac:dyDescent="0.35">
      <c r="B97" s="343"/>
      <c r="C97" s="375"/>
      <c r="D97" s="525"/>
      <c r="E97" s="364"/>
      <c r="F97" s="358"/>
      <c r="G97" s="104">
        <v>3</v>
      </c>
      <c r="H97" s="104"/>
      <c r="I97" s="546"/>
      <c r="J97" s="423"/>
      <c r="K97" s="340"/>
      <c r="L97" s="667"/>
      <c r="M97" s="581"/>
      <c r="N97" s="743"/>
    </row>
    <row r="98" spans="2:14" ht="22.5" hidden="1" customHeight="1" thickBot="1" x14ac:dyDescent="0.35">
      <c r="B98" s="343"/>
      <c r="C98" s="375"/>
      <c r="D98" s="525"/>
      <c r="E98" s="364"/>
      <c r="F98" s="358"/>
      <c r="G98" s="104">
        <v>4</v>
      </c>
      <c r="H98" s="104"/>
      <c r="I98" s="546"/>
      <c r="J98" s="423"/>
      <c r="K98" s="340"/>
      <c r="L98" s="667"/>
      <c r="M98" s="581"/>
      <c r="N98" s="743"/>
    </row>
    <row r="99" spans="2:14" ht="22.5" hidden="1" customHeight="1" thickBot="1" x14ac:dyDescent="0.35">
      <c r="B99" s="343"/>
      <c r="C99" s="375"/>
      <c r="D99" s="525"/>
      <c r="E99" s="364"/>
      <c r="F99" s="358"/>
      <c r="G99" s="104">
        <v>5</v>
      </c>
      <c r="H99" s="104"/>
      <c r="I99" s="546"/>
      <c r="J99" s="423"/>
      <c r="K99" s="340"/>
      <c r="L99" s="667"/>
      <c r="M99" s="581"/>
      <c r="N99" s="743"/>
    </row>
    <row r="100" spans="2:14" ht="22.5" hidden="1" customHeight="1" thickBot="1" x14ac:dyDescent="0.35">
      <c r="B100" s="343"/>
      <c r="C100" s="375"/>
      <c r="D100" s="525"/>
      <c r="E100" s="364"/>
      <c r="F100" s="358"/>
      <c r="G100" s="104">
        <v>6</v>
      </c>
      <c r="H100" s="104"/>
      <c r="I100" s="546"/>
      <c r="J100" s="423"/>
      <c r="K100" s="340"/>
      <c r="L100" s="667"/>
      <c r="M100" s="581"/>
      <c r="N100" s="743"/>
    </row>
    <row r="101" spans="2:14" ht="22.5" hidden="1" customHeight="1" thickBot="1" x14ac:dyDescent="0.35">
      <c r="B101" s="343"/>
      <c r="C101" s="375"/>
      <c r="D101" s="525"/>
      <c r="E101" s="364"/>
      <c r="F101" s="358"/>
      <c r="G101" s="104">
        <v>7</v>
      </c>
      <c r="H101" s="104"/>
      <c r="I101" s="546"/>
      <c r="J101" s="423"/>
      <c r="K101" s="340"/>
      <c r="L101" s="667"/>
      <c r="M101" s="581"/>
      <c r="N101" s="743"/>
    </row>
    <row r="102" spans="2:14" ht="22.5" hidden="1" customHeight="1" thickBot="1" x14ac:dyDescent="0.35">
      <c r="B102" s="344"/>
      <c r="C102" s="376"/>
      <c r="D102" s="526"/>
      <c r="E102" s="365"/>
      <c r="F102" s="359"/>
      <c r="G102" s="105">
        <v>8</v>
      </c>
      <c r="H102" s="105"/>
      <c r="I102" s="547"/>
      <c r="J102" s="424"/>
      <c r="K102" s="341"/>
      <c r="L102" s="667"/>
      <c r="M102" s="581"/>
      <c r="N102" s="743"/>
    </row>
    <row r="103" spans="2:14" ht="16.5" customHeight="1" x14ac:dyDescent="0.3">
      <c r="B103" s="342" t="str">
        <f>+LEFT(C103,5)</f>
        <v xml:space="preserve">17.6 </v>
      </c>
      <c r="C103" s="374" t="s">
        <v>254</v>
      </c>
      <c r="D103" s="524" t="s">
        <v>255</v>
      </c>
      <c r="E103" s="363" t="s">
        <v>697</v>
      </c>
      <c r="F103" s="357">
        <v>3</v>
      </c>
      <c r="G103" s="106">
        <v>1</v>
      </c>
      <c r="H103" s="135"/>
      <c r="I103" s="545" t="s">
        <v>766</v>
      </c>
      <c r="J103" s="422">
        <v>3</v>
      </c>
      <c r="K103" s="339" t="str">
        <f t="shared" si="6"/>
        <v>Mantenimiento del control</v>
      </c>
      <c r="L103" s="667">
        <f t="shared" ref="L103" si="12">+IF(K103="",312,IF(K103="Deficiencia de control mayor (diseño y ejecución)",320,IF(K103="Deficiencia de control (diseño o ejecución)",340,IF(K103="Oportunidad de mejora",360,380))))</f>
        <v>380</v>
      </c>
      <c r="M103" s="581">
        <v>6.9874000000000001</v>
      </c>
      <c r="N103" s="743">
        <f>+L103+M103</f>
        <v>386.98739999999998</v>
      </c>
    </row>
    <row r="104" spans="2:14" ht="156.75" customHeight="1" x14ac:dyDescent="0.3">
      <c r="B104" s="343"/>
      <c r="C104" s="375"/>
      <c r="D104" s="525"/>
      <c r="E104" s="364"/>
      <c r="F104" s="358"/>
      <c r="G104" s="104">
        <v>2</v>
      </c>
      <c r="H104" s="128" t="s">
        <v>482</v>
      </c>
      <c r="I104" s="546"/>
      <c r="J104" s="423"/>
      <c r="K104" s="340"/>
      <c r="L104" s="667"/>
      <c r="M104" s="581"/>
      <c r="N104" s="743"/>
    </row>
    <row r="105" spans="2:14" ht="22.5" hidden="1" customHeight="1" thickBot="1" x14ac:dyDescent="0.35">
      <c r="B105" s="343"/>
      <c r="C105" s="375"/>
      <c r="D105" s="525"/>
      <c r="E105" s="364"/>
      <c r="F105" s="358"/>
      <c r="G105" s="104">
        <v>3</v>
      </c>
      <c r="H105" s="104"/>
      <c r="I105" s="546"/>
      <c r="J105" s="423"/>
      <c r="K105" s="340"/>
      <c r="L105" s="667"/>
      <c r="M105" s="581"/>
      <c r="N105" s="743"/>
    </row>
    <row r="106" spans="2:14" ht="118.5" hidden="1" customHeight="1" thickBot="1" x14ac:dyDescent="0.35">
      <c r="B106" s="343"/>
      <c r="C106" s="375"/>
      <c r="D106" s="525"/>
      <c r="E106" s="364"/>
      <c r="F106" s="358"/>
      <c r="G106" s="104">
        <v>4</v>
      </c>
      <c r="H106" s="104"/>
      <c r="I106" s="546"/>
      <c r="J106" s="423"/>
      <c r="K106" s="340"/>
      <c r="L106" s="667"/>
      <c r="M106" s="581"/>
      <c r="N106" s="743"/>
    </row>
    <row r="107" spans="2:14" ht="22.5" hidden="1" customHeight="1" thickBot="1" x14ac:dyDescent="0.35">
      <c r="B107" s="343"/>
      <c r="C107" s="375"/>
      <c r="D107" s="525"/>
      <c r="E107" s="364"/>
      <c r="F107" s="358"/>
      <c r="G107" s="104">
        <v>5</v>
      </c>
      <c r="H107" s="104"/>
      <c r="I107" s="546"/>
      <c r="J107" s="423"/>
      <c r="K107" s="340"/>
      <c r="L107" s="667"/>
      <c r="M107" s="581"/>
      <c r="N107" s="743"/>
    </row>
    <row r="108" spans="2:14" ht="22.5" hidden="1" customHeight="1" thickBot="1" x14ac:dyDescent="0.35">
      <c r="B108" s="343"/>
      <c r="C108" s="375"/>
      <c r="D108" s="525"/>
      <c r="E108" s="364"/>
      <c r="F108" s="358"/>
      <c r="G108" s="104">
        <v>6</v>
      </c>
      <c r="H108" s="104"/>
      <c r="I108" s="546"/>
      <c r="J108" s="423"/>
      <c r="K108" s="340"/>
      <c r="L108" s="667"/>
      <c r="M108" s="581"/>
      <c r="N108" s="743"/>
    </row>
    <row r="109" spans="2:14" ht="22.5" hidden="1" customHeight="1" thickBot="1" x14ac:dyDescent="0.35">
      <c r="B109" s="343"/>
      <c r="C109" s="375"/>
      <c r="D109" s="525"/>
      <c r="E109" s="364"/>
      <c r="F109" s="358"/>
      <c r="G109" s="104">
        <v>7</v>
      </c>
      <c r="H109" s="104"/>
      <c r="I109" s="546"/>
      <c r="J109" s="423"/>
      <c r="K109" s="340"/>
      <c r="L109" s="667"/>
      <c r="M109" s="581"/>
      <c r="N109" s="743"/>
    </row>
    <row r="110" spans="2:14" ht="43.5" customHeight="1" thickBot="1" x14ac:dyDescent="0.35">
      <c r="B110" s="344"/>
      <c r="C110" s="376"/>
      <c r="D110" s="526"/>
      <c r="E110" s="365"/>
      <c r="F110" s="359"/>
      <c r="G110" s="105">
        <v>8</v>
      </c>
      <c r="H110" s="105"/>
      <c r="I110" s="547"/>
      <c r="J110" s="424"/>
      <c r="K110" s="341"/>
      <c r="L110" s="667"/>
      <c r="M110" s="581"/>
      <c r="N110" s="743"/>
    </row>
    <row r="111" spans="2:14" ht="91.5" customHeight="1" thickBot="1" x14ac:dyDescent="0.35">
      <c r="B111" s="342" t="str">
        <f>+LEFT(C111,5)</f>
        <v xml:space="preserve">17.7 </v>
      </c>
      <c r="C111" s="590" t="s">
        <v>256</v>
      </c>
      <c r="D111" s="719" t="s">
        <v>257</v>
      </c>
      <c r="E111" s="351" t="s">
        <v>483</v>
      </c>
      <c r="F111" s="357">
        <v>3</v>
      </c>
      <c r="G111" s="106">
        <v>1</v>
      </c>
      <c r="H111" s="197" t="s">
        <v>674</v>
      </c>
      <c r="I111" s="259" t="s">
        <v>531</v>
      </c>
      <c r="J111" s="422">
        <v>3</v>
      </c>
      <c r="K111" s="333" t="str">
        <f t="shared" si="6"/>
        <v>Mantenimiento del control</v>
      </c>
      <c r="L111" s="667">
        <f t="shared" ref="L111" si="13">+IF(K111="",312,IF(K111="Deficiencia de control mayor (diseño y ejecución)",320,IF(K111="Deficiencia de control (diseño o ejecución)",340,IF(K111="Oportunidad de mejora",360,380))))</f>
        <v>380</v>
      </c>
      <c r="M111" s="581">
        <v>6.9874499999999999</v>
      </c>
      <c r="N111" s="743">
        <f>+L111+M111</f>
        <v>386.98745000000002</v>
      </c>
    </row>
    <row r="112" spans="2:14" ht="35.25" hidden="1" customHeight="1" thickBot="1" x14ac:dyDescent="0.35">
      <c r="B112" s="343"/>
      <c r="C112" s="591"/>
      <c r="D112" s="720"/>
      <c r="E112" s="352"/>
      <c r="F112" s="358"/>
      <c r="G112" s="104">
        <v>2</v>
      </c>
      <c r="H112" s="104"/>
      <c r="I112" s="107"/>
      <c r="J112" s="423"/>
      <c r="K112" s="334"/>
      <c r="L112" s="667"/>
      <c r="M112" s="581"/>
      <c r="N112" s="743"/>
    </row>
    <row r="113" spans="2:14" ht="22.5" hidden="1" customHeight="1" thickBot="1" x14ac:dyDescent="0.35">
      <c r="B113" s="343"/>
      <c r="C113" s="591"/>
      <c r="D113" s="720"/>
      <c r="E113" s="352"/>
      <c r="F113" s="358"/>
      <c r="G113" s="104">
        <v>3</v>
      </c>
      <c r="H113" s="104"/>
      <c r="I113" s="107"/>
      <c r="J113" s="423"/>
      <c r="K113" s="334"/>
      <c r="L113" s="667"/>
      <c r="M113" s="581"/>
      <c r="N113" s="743"/>
    </row>
    <row r="114" spans="2:14" ht="22.5" hidden="1" customHeight="1" thickBot="1" x14ac:dyDescent="0.35">
      <c r="B114" s="343"/>
      <c r="C114" s="591"/>
      <c r="D114" s="720"/>
      <c r="E114" s="352"/>
      <c r="F114" s="358"/>
      <c r="G114" s="104">
        <v>4</v>
      </c>
      <c r="H114" s="104"/>
      <c r="I114" s="107"/>
      <c r="J114" s="423"/>
      <c r="K114" s="334"/>
      <c r="L114" s="667"/>
      <c r="M114" s="581"/>
      <c r="N114" s="743"/>
    </row>
    <row r="115" spans="2:14" ht="22.5" hidden="1" customHeight="1" thickBot="1" x14ac:dyDescent="0.35">
      <c r="B115" s="343"/>
      <c r="C115" s="591"/>
      <c r="D115" s="720"/>
      <c r="E115" s="352"/>
      <c r="F115" s="358"/>
      <c r="G115" s="104">
        <v>5</v>
      </c>
      <c r="H115" s="104"/>
      <c r="I115" s="107"/>
      <c r="J115" s="423"/>
      <c r="K115" s="334"/>
      <c r="L115" s="667"/>
      <c r="M115" s="581"/>
      <c r="N115" s="743"/>
    </row>
    <row r="116" spans="2:14" ht="22.5" hidden="1" customHeight="1" thickBot="1" x14ac:dyDescent="0.35">
      <c r="B116" s="343"/>
      <c r="C116" s="591"/>
      <c r="D116" s="720"/>
      <c r="E116" s="352"/>
      <c r="F116" s="358"/>
      <c r="G116" s="104">
        <v>6</v>
      </c>
      <c r="H116" s="104"/>
      <c r="I116" s="107"/>
      <c r="J116" s="423"/>
      <c r="K116" s="334"/>
      <c r="L116" s="667"/>
      <c r="M116" s="581"/>
      <c r="N116" s="743"/>
    </row>
    <row r="117" spans="2:14" ht="22.5" hidden="1" customHeight="1" thickBot="1" x14ac:dyDescent="0.35">
      <c r="B117" s="343"/>
      <c r="C117" s="591"/>
      <c r="D117" s="720"/>
      <c r="E117" s="352"/>
      <c r="F117" s="358"/>
      <c r="G117" s="104">
        <v>7</v>
      </c>
      <c r="H117" s="104"/>
      <c r="I117" s="107"/>
      <c r="J117" s="423"/>
      <c r="K117" s="334"/>
      <c r="L117" s="667"/>
      <c r="M117" s="581"/>
      <c r="N117" s="743"/>
    </row>
    <row r="118" spans="2:14" ht="22.5" hidden="1" customHeight="1" thickBot="1" x14ac:dyDescent="0.35">
      <c r="B118" s="344"/>
      <c r="C118" s="592"/>
      <c r="D118" s="721"/>
      <c r="E118" s="353"/>
      <c r="F118" s="359"/>
      <c r="G118" s="105">
        <v>8</v>
      </c>
      <c r="H118" s="105"/>
      <c r="I118" s="107"/>
      <c r="J118" s="424"/>
      <c r="K118" s="335"/>
      <c r="L118" s="667"/>
      <c r="M118" s="581"/>
      <c r="N118" s="743"/>
    </row>
    <row r="119" spans="2:14" ht="56.25" customHeight="1" thickBot="1" x14ac:dyDescent="0.35">
      <c r="B119" s="342" t="str">
        <f>+LEFT(C119,5)</f>
        <v xml:space="preserve">17.8 </v>
      </c>
      <c r="C119" s="590" t="s">
        <v>258</v>
      </c>
      <c r="D119" s="716" t="s">
        <v>257</v>
      </c>
      <c r="E119" s="351" t="s">
        <v>484</v>
      </c>
      <c r="F119" s="357">
        <v>3</v>
      </c>
      <c r="G119" s="103">
        <v>1</v>
      </c>
      <c r="H119" s="159" t="s">
        <v>675</v>
      </c>
      <c r="I119" s="545" t="s">
        <v>776</v>
      </c>
      <c r="J119" s="422">
        <v>3</v>
      </c>
      <c r="K119" s="333" t="str">
        <f t="shared" si="6"/>
        <v>Mantenimiento del control</v>
      </c>
      <c r="L119" s="667">
        <f t="shared" ref="L119" si="14">+IF(K119="",312,IF(K119="Deficiencia de control mayor (diseño y ejecución)",320,IF(K119="Deficiencia de control (diseño o ejecución)",340,IF(K119="Oportunidad de mejora",360,380))))</f>
        <v>380</v>
      </c>
      <c r="M119" s="581">
        <v>6.9874559999999999</v>
      </c>
      <c r="N119" s="743">
        <f>+L119+M119</f>
        <v>386.98745600000001</v>
      </c>
    </row>
    <row r="120" spans="2:14" ht="22.5" hidden="1" customHeight="1" thickBot="1" x14ac:dyDescent="0.35">
      <c r="B120" s="343"/>
      <c r="C120" s="591"/>
      <c r="D120" s="717"/>
      <c r="E120" s="352"/>
      <c r="F120" s="358"/>
      <c r="G120" s="104">
        <v>2</v>
      </c>
      <c r="H120" s="104"/>
      <c r="I120" s="546"/>
      <c r="J120" s="423"/>
      <c r="K120" s="334"/>
      <c r="L120" s="667"/>
      <c r="M120" s="581"/>
      <c r="N120" s="743"/>
    </row>
    <row r="121" spans="2:14" ht="22.5" hidden="1" customHeight="1" thickBot="1" x14ac:dyDescent="0.35">
      <c r="B121" s="343"/>
      <c r="C121" s="591"/>
      <c r="D121" s="717"/>
      <c r="E121" s="352"/>
      <c r="F121" s="358"/>
      <c r="G121" s="104">
        <v>3</v>
      </c>
      <c r="H121" s="104"/>
      <c r="I121" s="546"/>
      <c r="J121" s="423"/>
      <c r="K121" s="334"/>
      <c r="L121" s="667"/>
      <c r="M121" s="581"/>
      <c r="N121" s="743"/>
    </row>
    <row r="122" spans="2:14" ht="22.5" hidden="1" customHeight="1" thickBot="1" x14ac:dyDescent="0.35">
      <c r="B122" s="343"/>
      <c r="C122" s="591"/>
      <c r="D122" s="717"/>
      <c r="E122" s="352"/>
      <c r="F122" s="358"/>
      <c r="G122" s="104">
        <v>4</v>
      </c>
      <c r="H122" s="104"/>
      <c r="I122" s="546"/>
      <c r="J122" s="423"/>
      <c r="K122" s="334"/>
      <c r="L122" s="667"/>
      <c r="M122" s="581"/>
      <c r="N122" s="743"/>
    </row>
    <row r="123" spans="2:14" ht="22.5" hidden="1" customHeight="1" thickBot="1" x14ac:dyDescent="0.35">
      <c r="B123" s="343"/>
      <c r="C123" s="591"/>
      <c r="D123" s="717"/>
      <c r="E123" s="352"/>
      <c r="F123" s="358"/>
      <c r="G123" s="104">
        <v>5</v>
      </c>
      <c r="H123" s="104"/>
      <c r="I123" s="546"/>
      <c r="J123" s="423"/>
      <c r="K123" s="334"/>
      <c r="L123" s="667"/>
      <c r="M123" s="581"/>
      <c r="N123" s="743"/>
    </row>
    <row r="124" spans="2:14" ht="22.5" hidden="1" customHeight="1" thickBot="1" x14ac:dyDescent="0.35">
      <c r="B124" s="343"/>
      <c r="C124" s="591"/>
      <c r="D124" s="717"/>
      <c r="E124" s="352"/>
      <c r="F124" s="358"/>
      <c r="G124" s="104">
        <v>6</v>
      </c>
      <c r="H124" s="104"/>
      <c r="I124" s="546"/>
      <c r="J124" s="423"/>
      <c r="K124" s="334"/>
      <c r="L124" s="667"/>
      <c r="M124" s="581"/>
      <c r="N124" s="743"/>
    </row>
    <row r="125" spans="2:14" ht="22.5" hidden="1" customHeight="1" thickBot="1" x14ac:dyDescent="0.35">
      <c r="B125" s="343"/>
      <c r="C125" s="591"/>
      <c r="D125" s="717"/>
      <c r="E125" s="352"/>
      <c r="F125" s="358"/>
      <c r="G125" s="104">
        <v>7</v>
      </c>
      <c r="H125" s="104"/>
      <c r="I125" s="546"/>
      <c r="J125" s="423"/>
      <c r="K125" s="334"/>
      <c r="L125" s="667"/>
      <c r="M125" s="581"/>
      <c r="N125" s="743"/>
    </row>
    <row r="126" spans="2:14" ht="22.5" hidden="1" customHeight="1" thickBot="1" x14ac:dyDescent="0.35">
      <c r="B126" s="344"/>
      <c r="C126" s="592"/>
      <c r="D126" s="718"/>
      <c r="E126" s="353"/>
      <c r="F126" s="359"/>
      <c r="G126" s="105">
        <v>8</v>
      </c>
      <c r="H126" s="105"/>
      <c r="I126" s="547"/>
      <c r="J126" s="424"/>
      <c r="K126" s="335"/>
      <c r="L126" s="667"/>
      <c r="M126" s="581"/>
      <c r="N126" s="743"/>
    </row>
    <row r="127" spans="2:14" ht="60" customHeight="1" x14ac:dyDescent="0.3">
      <c r="B127" s="342" t="str">
        <f>+LEFT(C127,5)</f>
        <v xml:space="preserve">17.9 </v>
      </c>
      <c r="C127" s="374" t="s">
        <v>259</v>
      </c>
      <c r="D127" s="593" t="s">
        <v>257</v>
      </c>
      <c r="E127" s="363" t="s">
        <v>676</v>
      </c>
      <c r="F127" s="357">
        <v>3</v>
      </c>
      <c r="G127" s="106">
        <v>1</v>
      </c>
      <c r="H127" s="145" t="s">
        <v>677</v>
      </c>
      <c r="I127" s="545" t="s">
        <v>778</v>
      </c>
      <c r="J127" s="422">
        <v>3</v>
      </c>
      <c r="K127" s="339"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667">
        <f t="shared" ref="L127" si="16">+IF(K127="",312,IF(K127="Deficiencia de control mayor (diseño y ejecución)",320,IF(K127="Deficiencia de control (diseño o ejecución)",340,IF(K127="Oportunidad de mejora",360,380))))</f>
        <v>380</v>
      </c>
      <c r="M127" s="581">
        <v>7.0122999999999998</v>
      </c>
      <c r="N127" s="743">
        <f>+L127+M127</f>
        <v>387.01229999999998</v>
      </c>
    </row>
    <row r="128" spans="2:14" ht="22.5" hidden="1" customHeight="1" x14ac:dyDescent="0.3">
      <c r="B128" s="343"/>
      <c r="C128" s="375"/>
      <c r="D128" s="594"/>
      <c r="E128" s="364"/>
      <c r="F128" s="358"/>
      <c r="G128" s="104">
        <v>2</v>
      </c>
      <c r="H128" s="104"/>
      <c r="I128" s="546"/>
      <c r="J128" s="423"/>
      <c r="K128" s="340"/>
      <c r="L128" s="667"/>
      <c r="M128" s="581"/>
      <c r="N128" s="743"/>
    </row>
    <row r="129" spans="2:14" ht="22.5" hidden="1" customHeight="1" x14ac:dyDescent="0.3">
      <c r="B129" s="343"/>
      <c r="C129" s="375"/>
      <c r="D129" s="594"/>
      <c r="E129" s="364"/>
      <c r="F129" s="358"/>
      <c r="G129" s="104">
        <v>3</v>
      </c>
      <c r="H129" s="104"/>
      <c r="I129" s="546"/>
      <c r="J129" s="423"/>
      <c r="K129" s="340"/>
      <c r="L129" s="667"/>
      <c r="M129" s="581"/>
      <c r="N129" s="743"/>
    </row>
    <row r="130" spans="2:14" ht="22.5" hidden="1" customHeight="1" x14ac:dyDescent="0.3">
      <c r="B130" s="343"/>
      <c r="C130" s="375"/>
      <c r="D130" s="594"/>
      <c r="E130" s="364"/>
      <c r="F130" s="358"/>
      <c r="G130" s="104">
        <v>4</v>
      </c>
      <c r="H130" s="104"/>
      <c r="I130" s="546"/>
      <c r="J130" s="423"/>
      <c r="K130" s="340"/>
      <c r="L130" s="667"/>
      <c r="M130" s="581"/>
      <c r="N130" s="743"/>
    </row>
    <row r="131" spans="2:14" ht="22.5" hidden="1" customHeight="1" x14ac:dyDescent="0.3">
      <c r="B131" s="343"/>
      <c r="C131" s="375"/>
      <c r="D131" s="594"/>
      <c r="E131" s="364"/>
      <c r="F131" s="358"/>
      <c r="G131" s="104">
        <v>5</v>
      </c>
      <c r="H131" s="104"/>
      <c r="I131" s="546"/>
      <c r="J131" s="423"/>
      <c r="K131" s="340"/>
      <c r="L131" s="667"/>
      <c r="M131" s="581"/>
      <c r="N131" s="743"/>
    </row>
    <row r="132" spans="2:14" ht="22.5" hidden="1" customHeight="1" x14ac:dyDescent="0.3">
      <c r="B132" s="343"/>
      <c r="C132" s="375"/>
      <c r="D132" s="594"/>
      <c r="E132" s="364"/>
      <c r="F132" s="358"/>
      <c r="G132" s="104">
        <v>6</v>
      </c>
      <c r="H132" s="104"/>
      <c r="I132" s="546"/>
      <c r="J132" s="423"/>
      <c r="K132" s="340"/>
      <c r="L132" s="667"/>
      <c r="M132" s="581"/>
      <c r="N132" s="743"/>
    </row>
    <row r="133" spans="2:14" ht="22.5" hidden="1" customHeight="1" x14ac:dyDescent="0.3">
      <c r="B133" s="343"/>
      <c r="C133" s="375"/>
      <c r="D133" s="594"/>
      <c r="E133" s="364"/>
      <c r="F133" s="358"/>
      <c r="G133" s="104">
        <v>7</v>
      </c>
      <c r="H133" s="104"/>
      <c r="I133" s="546"/>
      <c r="J133" s="423"/>
      <c r="K133" s="340"/>
      <c r="L133" s="667"/>
      <c r="M133" s="581"/>
      <c r="N133" s="743"/>
    </row>
    <row r="134" spans="2:14" ht="2.25" customHeight="1" thickBot="1" x14ac:dyDescent="0.35">
      <c r="B134" s="344"/>
      <c r="C134" s="376"/>
      <c r="D134" s="595"/>
      <c r="E134" s="365"/>
      <c r="F134" s="359"/>
      <c r="G134" s="105">
        <v>8</v>
      </c>
      <c r="H134" s="105"/>
      <c r="I134" s="547"/>
      <c r="J134" s="424"/>
      <c r="K134" s="341"/>
      <c r="L134" s="667"/>
      <c r="M134" s="581"/>
      <c r="N134" s="743"/>
    </row>
  </sheetData>
  <sheetProtection password="D72A" sheet="1" objects="1" scenarios="1" formatCells="0" formatColumns="0" formatRows="0"/>
  <mergeCells count="183">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 ref="N17:N19"/>
    <mergeCell ref="N20:N27"/>
    <mergeCell ref="N28:N35"/>
    <mergeCell ref="N36:N43"/>
    <mergeCell ref="N44:N51"/>
    <mergeCell ref="N52:N59"/>
    <mergeCell ref="N60:N62"/>
    <mergeCell ref="N63:N70"/>
    <mergeCell ref="N71:N78"/>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J79:J86"/>
    <mergeCell ref="J87:J94"/>
    <mergeCell ref="C79:C86"/>
    <mergeCell ref="E79:E86"/>
    <mergeCell ref="F79:F86"/>
    <mergeCell ref="D79:D86"/>
    <mergeCell ref="D87:D94"/>
    <mergeCell ref="C87:C94"/>
    <mergeCell ref="E87:E94"/>
    <mergeCell ref="F87:F94"/>
    <mergeCell ref="D103:D110"/>
    <mergeCell ref="J95:J102"/>
    <mergeCell ref="J103:J110"/>
    <mergeCell ref="D95:D102"/>
    <mergeCell ref="C103:C110"/>
    <mergeCell ref="E103:E110"/>
    <mergeCell ref="F103:F110"/>
    <mergeCell ref="C95:C102"/>
    <mergeCell ref="E95:E102"/>
    <mergeCell ref="F95:F102"/>
    <mergeCell ref="I103:I110"/>
    <mergeCell ref="E44:E51"/>
    <mergeCell ref="F44:F51"/>
    <mergeCell ref="J44:J51"/>
    <mergeCell ref="I61:I62"/>
    <mergeCell ref="G60:I60"/>
    <mergeCell ref="G61:G62"/>
    <mergeCell ref="F52:F59"/>
    <mergeCell ref="D60:D62"/>
    <mergeCell ref="H61:H62"/>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B87:B94"/>
    <mergeCell ref="B95:B102"/>
    <mergeCell ref="B103:B110"/>
    <mergeCell ref="B127:B134"/>
    <mergeCell ref="B52:B59"/>
    <mergeCell ref="B60:B62"/>
    <mergeCell ref="B63:B70"/>
    <mergeCell ref="B71:B78"/>
    <mergeCell ref="B79:B86"/>
    <mergeCell ref="B111:B118"/>
    <mergeCell ref="B119:B126"/>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zoomScale="64" zoomScaleNormal="64" workbookViewId="0">
      <selection activeCell="F5" sqref="F5:M5"/>
    </sheetView>
  </sheetViews>
  <sheetFormatPr baseColWidth="10" defaultColWidth="11.42578125" defaultRowHeight="12.75" x14ac:dyDescent="0.2"/>
  <cols>
    <col min="1" max="1" width="3.140625" style="31" customWidth="1"/>
    <col min="2" max="2" width="3.42578125" style="31" customWidth="1"/>
    <col min="3" max="3" width="35.5703125" style="31" customWidth="1"/>
    <col min="4" max="4" width="2.42578125" style="31" customWidth="1"/>
    <col min="5" max="5" width="38.7109375" style="31" hidden="1" customWidth="1"/>
    <col min="6" max="6" width="10.85546875" style="31" hidden="1" customWidth="1"/>
    <col min="7" max="7" width="23.42578125" style="31" hidden="1" customWidth="1"/>
    <col min="8" max="8" width="0.28515625" style="31" customWidth="1"/>
    <col min="9" max="9" width="187.42578125" style="31" customWidth="1"/>
    <col min="10" max="10" width="5.85546875" style="31" customWidth="1"/>
    <col min="11" max="11" width="28.140625" style="31" customWidth="1"/>
    <col min="12" max="12" width="11.7109375" style="31" hidden="1" customWidth="1"/>
    <col min="13" max="13" width="0.140625" style="31" customWidth="1"/>
    <col min="14" max="14" width="9" style="31" hidden="1" customWidth="1"/>
    <col min="15" max="15" width="24.85546875" style="31" customWidth="1"/>
    <col min="16" max="16" width="7" style="31" customWidth="1"/>
    <col min="17" max="16384" width="11.42578125" style="31"/>
  </cols>
  <sheetData>
    <row r="1" spans="2:16" ht="13.5" thickBot="1" x14ac:dyDescent="0.25"/>
    <row r="2" spans="2:16" ht="18" customHeight="1" thickTop="1" x14ac:dyDescent="0.2">
      <c r="B2" s="27"/>
      <c r="C2" s="28"/>
      <c r="D2" s="28"/>
      <c r="E2" s="28"/>
      <c r="F2" s="28"/>
      <c r="G2" s="28"/>
      <c r="H2" s="28"/>
      <c r="I2" s="28"/>
      <c r="J2" s="28"/>
      <c r="K2" s="28"/>
      <c r="L2" s="28"/>
      <c r="M2" s="28"/>
      <c r="N2" s="28"/>
      <c r="O2" s="28"/>
      <c r="P2" s="29"/>
    </row>
    <row r="3" spans="2:16" ht="18" customHeight="1" x14ac:dyDescent="0.3">
      <c r="B3" s="30"/>
      <c r="E3" s="768" t="s">
        <v>260</v>
      </c>
      <c r="F3" s="763" t="s">
        <v>396</v>
      </c>
      <c r="G3" s="764"/>
      <c r="H3" s="764"/>
      <c r="I3" s="764"/>
      <c r="J3" s="764"/>
      <c r="K3" s="764"/>
      <c r="L3" s="764"/>
      <c r="M3" s="764"/>
      <c r="N3" s="120"/>
      <c r="O3" s="120"/>
      <c r="P3" s="32"/>
    </row>
    <row r="4" spans="2:16" ht="18" customHeight="1" x14ac:dyDescent="0.3">
      <c r="B4" s="30"/>
      <c r="E4" s="769"/>
      <c r="F4" s="764"/>
      <c r="G4" s="764"/>
      <c r="H4" s="764"/>
      <c r="I4" s="764"/>
      <c r="J4" s="764"/>
      <c r="K4" s="764"/>
      <c r="L4" s="764"/>
      <c r="M4" s="764"/>
      <c r="N4" s="120"/>
      <c r="O4" s="120"/>
      <c r="P4" s="32"/>
    </row>
    <row r="5" spans="2:16" ht="41.25" customHeight="1" x14ac:dyDescent="0.3">
      <c r="B5" s="30"/>
      <c r="E5" s="99" t="s">
        <v>261</v>
      </c>
      <c r="F5" s="765" t="s">
        <v>792</v>
      </c>
      <c r="G5" s="766"/>
      <c r="H5" s="766"/>
      <c r="I5" s="766"/>
      <c r="J5" s="766"/>
      <c r="K5" s="766"/>
      <c r="L5" s="766"/>
      <c r="M5" s="767"/>
      <c r="N5" s="121"/>
      <c r="O5" s="121"/>
      <c r="P5" s="32"/>
    </row>
    <row r="6" spans="2:16" ht="18" customHeight="1" thickBot="1" x14ac:dyDescent="0.35">
      <c r="B6" s="30"/>
      <c r="E6" s="52"/>
      <c r="F6" s="121"/>
      <c r="G6" s="121"/>
      <c r="H6" s="121"/>
      <c r="I6" s="121"/>
      <c r="J6" s="121"/>
      <c r="K6" s="121"/>
      <c r="L6" s="121"/>
      <c r="P6" s="32"/>
    </row>
    <row r="7" spans="2:16" ht="93" customHeight="1" thickBot="1" x14ac:dyDescent="0.25">
      <c r="B7" s="30"/>
      <c r="I7" s="770" t="s">
        <v>262</v>
      </c>
      <c r="J7" s="771"/>
      <c r="K7" s="772"/>
      <c r="M7" s="108" t="e">
        <f>+AVERAGE(G25,G27,G29,G31,G33)</f>
        <v>#REF!</v>
      </c>
      <c r="N7" s="61"/>
      <c r="O7" s="61"/>
      <c r="P7" s="32"/>
    </row>
    <row r="8" spans="2:16" ht="18" customHeight="1" x14ac:dyDescent="0.25">
      <c r="B8" s="30"/>
      <c r="M8" s="54"/>
      <c r="N8" s="54"/>
      <c r="O8" s="54"/>
      <c r="P8" s="32"/>
    </row>
    <row r="9" spans="2:16" ht="18" customHeight="1" x14ac:dyDescent="0.2">
      <c r="B9" s="30"/>
      <c r="P9" s="32"/>
    </row>
    <row r="10" spans="2:16" x14ac:dyDescent="0.2">
      <c r="B10" s="30"/>
      <c r="P10" s="32"/>
    </row>
    <row r="11" spans="2:16" x14ac:dyDescent="0.2">
      <c r="B11" s="30"/>
      <c r="P11" s="32"/>
    </row>
    <row r="12" spans="2:16" x14ac:dyDescent="0.2">
      <c r="B12" s="30"/>
      <c r="P12" s="32"/>
    </row>
    <row r="13" spans="2:16" x14ac:dyDescent="0.2">
      <c r="B13" s="30"/>
      <c r="P13" s="32"/>
    </row>
    <row r="14" spans="2:16" x14ac:dyDescent="0.2">
      <c r="B14" s="30"/>
      <c r="P14" s="32"/>
    </row>
    <row r="15" spans="2:16" x14ac:dyDescent="0.2">
      <c r="B15" s="30"/>
      <c r="P15" s="32"/>
    </row>
    <row r="16" spans="2:16" x14ac:dyDescent="0.2">
      <c r="B16" s="30"/>
      <c r="P16" s="32"/>
    </row>
    <row r="17" spans="2:22" ht="23.25" x14ac:dyDescent="0.2">
      <c r="B17" s="30"/>
      <c r="C17" s="752" t="s">
        <v>263</v>
      </c>
      <c r="D17" s="753"/>
      <c r="E17" s="753"/>
      <c r="F17" s="753"/>
      <c r="G17" s="753"/>
      <c r="H17" s="753"/>
      <c r="I17" s="753"/>
      <c r="J17" s="753"/>
      <c r="K17" s="753"/>
      <c r="L17" s="753"/>
      <c r="M17" s="754"/>
      <c r="N17" s="62"/>
      <c r="O17" s="62"/>
      <c r="P17" s="32"/>
    </row>
    <row r="18" spans="2:22" ht="15.75" customHeight="1" x14ac:dyDescent="0.2">
      <c r="B18" s="30"/>
      <c r="C18" s="33"/>
      <c r="D18" s="33"/>
      <c r="E18" s="33"/>
      <c r="F18" s="33"/>
      <c r="G18" s="33"/>
      <c r="H18" s="33"/>
      <c r="I18" s="33"/>
      <c r="J18" s="33"/>
      <c r="K18" s="33"/>
      <c r="L18" s="33"/>
      <c r="M18" s="33"/>
      <c r="N18" s="37"/>
      <c r="O18" s="37"/>
      <c r="P18" s="32"/>
    </row>
    <row r="19" spans="2:22" s="227" customFormat="1" ht="127.5" customHeight="1" x14ac:dyDescent="0.2">
      <c r="B19" s="223"/>
      <c r="C19" s="755" t="s">
        <v>264</v>
      </c>
      <c r="D19" s="756"/>
      <c r="E19" s="224" t="s">
        <v>267</v>
      </c>
      <c r="F19" s="757" t="s">
        <v>789</v>
      </c>
      <c r="G19" s="758"/>
      <c r="H19" s="758"/>
      <c r="I19" s="758"/>
      <c r="J19" s="758"/>
      <c r="K19" s="758"/>
      <c r="L19" s="758"/>
      <c r="M19" s="759"/>
      <c r="N19" s="225"/>
      <c r="O19" s="225"/>
      <c r="P19" s="226"/>
    </row>
    <row r="20" spans="2:22" s="227" customFormat="1" ht="94.5" customHeight="1" x14ac:dyDescent="0.2">
      <c r="B20" s="223"/>
      <c r="C20" s="755" t="s">
        <v>265</v>
      </c>
      <c r="D20" s="756"/>
      <c r="E20" s="224" t="s">
        <v>267</v>
      </c>
      <c r="F20" s="757" t="s">
        <v>790</v>
      </c>
      <c r="G20" s="758"/>
      <c r="H20" s="758"/>
      <c r="I20" s="758"/>
      <c r="J20" s="758"/>
      <c r="K20" s="758"/>
      <c r="L20" s="758"/>
      <c r="M20" s="759"/>
      <c r="N20" s="225"/>
      <c r="O20" s="225"/>
      <c r="P20" s="226"/>
    </row>
    <row r="21" spans="2:22" s="227" customFormat="1" ht="99.75" customHeight="1" x14ac:dyDescent="0.2">
      <c r="B21" s="223"/>
      <c r="C21" s="750" t="s">
        <v>266</v>
      </c>
      <c r="D21" s="751"/>
      <c r="E21" s="224" t="s">
        <v>267</v>
      </c>
      <c r="F21" s="760" t="s">
        <v>791</v>
      </c>
      <c r="G21" s="761"/>
      <c r="H21" s="761"/>
      <c r="I21" s="761"/>
      <c r="J21" s="761"/>
      <c r="K21" s="761"/>
      <c r="L21" s="761"/>
      <c r="M21" s="762"/>
      <c r="N21" s="225"/>
      <c r="O21" s="225"/>
      <c r="P21" s="226"/>
    </row>
    <row r="22" spans="2:22" ht="66" customHeight="1" thickBot="1" x14ac:dyDescent="0.25">
      <c r="B22" s="30"/>
      <c r="G22" s="55"/>
      <c r="P22" s="32"/>
    </row>
    <row r="23" spans="2:22" ht="102.75" customHeight="1" thickBot="1" x14ac:dyDescent="0.25">
      <c r="B23" s="30"/>
      <c r="C23" s="92" t="s">
        <v>50</v>
      </c>
      <c r="D23" s="2"/>
      <c r="E23" s="59" t="s">
        <v>268</v>
      </c>
      <c r="F23" s="2"/>
      <c r="G23" s="59" t="s">
        <v>269</v>
      </c>
      <c r="H23" s="2"/>
      <c r="I23" s="88" t="s">
        <v>270</v>
      </c>
      <c r="J23" s="51"/>
      <c r="K23" s="89" t="s">
        <v>271</v>
      </c>
      <c r="L23" s="51"/>
      <c r="M23" s="90" t="s">
        <v>272</v>
      </c>
      <c r="N23" s="51"/>
      <c r="O23" s="91" t="s">
        <v>273</v>
      </c>
      <c r="P23" s="32"/>
      <c r="Q23" s="44"/>
    </row>
    <row r="24" spans="2:22" ht="6.75" customHeight="1" x14ac:dyDescent="0.35">
      <c r="B24" s="30"/>
      <c r="C24" s="93"/>
      <c r="D24"/>
      <c r="E24"/>
      <c r="F24"/>
      <c r="G24"/>
      <c r="H24"/>
      <c r="I24" s="58"/>
      <c r="J24"/>
      <c r="K24" s="58"/>
      <c r="L24"/>
      <c r="M24"/>
      <c r="N24"/>
      <c r="O24"/>
      <c r="P24" s="32"/>
    </row>
    <row r="25" spans="2:22" ht="228" customHeight="1" x14ac:dyDescent="0.2">
      <c r="B25" s="30"/>
      <c r="C25" s="94" t="s">
        <v>44</v>
      </c>
      <c r="D25" s="1"/>
      <c r="E25" s="110" t="e">
        <f>+IF(Hoja1!$N$2&gt;=0.5,"Si","No")</f>
        <v>#REF!</v>
      </c>
      <c r="F25" s="50"/>
      <c r="G25" s="109" t="e">
        <f>+Hoja1!N2</f>
        <v>#REF!</v>
      </c>
      <c r="H25" s="50"/>
      <c r="I25" s="261" t="s">
        <v>779</v>
      </c>
      <c r="J25" s="57"/>
      <c r="K25" s="111">
        <v>1</v>
      </c>
      <c r="L25" s="48"/>
      <c r="M25" s="129" t="s">
        <v>398</v>
      </c>
      <c r="N25" s="56"/>
      <c r="O25" s="162" t="s">
        <v>780</v>
      </c>
      <c r="P25" s="34"/>
      <c r="Q25" s="36"/>
      <c r="R25" s="36"/>
      <c r="S25" s="36"/>
      <c r="T25" s="36"/>
      <c r="U25" s="36"/>
      <c r="V25" s="36"/>
    </row>
    <row r="26" spans="2:22" ht="6.75" customHeight="1" x14ac:dyDescent="0.35">
      <c r="B26" s="30"/>
      <c r="C26" s="93"/>
      <c r="D26"/>
      <c r="E26" s="3"/>
      <c r="F26"/>
      <c r="G26" s="47"/>
      <c r="H26"/>
      <c r="I26" s="260"/>
      <c r="J26"/>
      <c r="K26" s="58"/>
      <c r="L26"/>
      <c r="M26" s="4"/>
      <c r="N26" s="4"/>
      <c r="O26" s="60"/>
      <c r="P26" s="32"/>
    </row>
    <row r="27" spans="2:22" ht="252" customHeight="1" x14ac:dyDescent="0.2">
      <c r="B27" s="30"/>
      <c r="C27" s="95" t="s">
        <v>274</v>
      </c>
      <c r="D27" s="1"/>
      <c r="E27" s="110" t="str">
        <f>+IF(Hoja1!$N$26&gt;=0.5,"Si","No")</f>
        <v>Si</v>
      </c>
      <c r="F27"/>
      <c r="G27" s="109">
        <f>+Hoja1!N26</f>
        <v>1</v>
      </c>
      <c r="H27"/>
      <c r="I27" s="261" t="s">
        <v>785</v>
      </c>
      <c r="J27"/>
      <c r="K27" s="111">
        <v>1</v>
      </c>
      <c r="L27" s="49"/>
      <c r="M27" s="129" t="s">
        <v>398</v>
      </c>
      <c r="N27" s="56"/>
      <c r="O27" s="162" t="s">
        <v>780</v>
      </c>
      <c r="P27" s="32"/>
    </row>
    <row r="28" spans="2:22" ht="6.75" customHeight="1" x14ac:dyDescent="0.35">
      <c r="B28" s="30"/>
      <c r="C28" s="93"/>
      <c r="D28"/>
      <c r="E28" s="3"/>
      <c r="F28"/>
      <c r="G28" s="47"/>
      <c r="H28"/>
      <c r="I28" s="260"/>
      <c r="J28"/>
      <c r="K28" s="58"/>
      <c r="L28"/>
      <c r="M28" s="4"/>
      <c r="N28" s="4"/>
      <c r="O28" s="60"/>
      <c r="P28" s="32"/>
    </row>
    <row r="29" spans="2:22" ht="299.25" customHeight="1" x14ac:dyDescent="0.2">
      <c r="B29" s="30"/>
      <c r="C29" s="96" t="s">
        <v>275</v>
      </c>
      <c r="D29" s="1"/>
      <c r="E29" s="110" t="str">
        <f>+IF(Hoja1!$N$43&gt;=0.5,"Si","No")</f>
        <v>Si</v>
      </c>
      <c r="F29"/>
      <c r="G29" s="109">
        <f>+Hoja1!N43</f>
        <v>1</v>
      </c>
      <c r="H29"/>
      <c r="I29" s="262" t="s">
        <v>786</v>
      </c>
      <c r="J29"/>
      <c r="K29" s="111">
        <v>1</v>
      </c>
      <c r="L29" s="49"/>
      <c r="M29" s="129" t="s">
        <v>398</v>
      </c>
      <c r="N29" s="56"/>
      <c r="O29" s="162" t="s">
        <v>780</v>
      </c>
      <c r="P29" s="32"/>
    </row>
    <row r="30" spans="2:22" ht="6.75" hidden="1" customHeight="1" x14ac:dyDescent="0.35">
      <c r="B30" s="30"/>
      <c r="C30" s="93"/>
      <c r="D30"/>
      <c r="E30" s="3"/>
      <c r="F30"/>
      <c r="G30" s="47"/>
      <c r="H30"/>
      <c r="I30" s="260"/>
      <c r="J30"/>
      <c r="K30" s="58"/>
      <c r="L30"/>
      <c r="M30" s="4"/>
      <c r="N30" s="4"/>
      <c r="O30" s="60"/>
      <c r="P30" s="32"/>
    </row>
    <row r="31" spans="2:22" ht="342.75" customHeight="1" x14ac:dyDescent="0.2">
      <c r="B31" s="30"/>
      <c r="C31" s="97" t="s">
        <v>276</v>
      </c>
      <c r="D31" s="1"/>
      <c r="E31" s="110" t="str">
        <f>+IF(Hoja1!$N$55&gt;=0.5,"Si","No")</f>
        <v>Si</v>
      </c>
      <c r="F31"/>
      <c r="G31" s="109">
        <f>+Hoja1!N55</f>
        <v>1</v>
      </c>
      <c r="H31"/>
      <c r="I31" s="263" t="s">
        <v>787</v>
      </c>
      <c r="J31"/>
      <c r="K31" s="111">
        <v>1</v>
      </c>
      <c r="L31" s="49"/>
      <c r="M31" s="129" t="s">
        <v>398</v>
      </c>
      <c r="N31" s="56"/>
      <c r="O31" s="162" t="s">
        <v>780</v>
      </c>
      <c r="P31" s="32"/>
    </row>
    <row r="32" spans="2:22" ht="6.75" customHeight="1" x14ac:dyDescent="0.35">
      <c r="B32" s="30"/>
      <c r="C32" s="93"/>
      <c r="D32"/>
      <c r="E32" s="3"/>
      <c r="F32"/>
      <c r="G32" s="47"/>
      <c r="H32"/>
      <c r="I32" s="260"/>
      <c r="J32"/>
      <c r="K32" s="58"/>
      <c r="L32"/>
      <c r="M32" s="4"/>
      <c r="N32" s="4"/>
      <c r="O32" s="60"/>
      <c r="P32" s="32"/>
    </row>
    <row r="33" spans="2:16" ht="309" customHeight="1" thickBot="1" x14ac:dyDescent="0.25">
      <c r="B33" s="30"/>
      <c r="C33" s="98" t="s">
        <v>277</v>
      </c>
      <c r="D33" s="1"/>
      <c r="E33" s="110" t="str">
        <f>+IF(Hoja1!$N$69&gt;=0.5,"Si","No")</f>
        <v>Si</v>
      </c>
      <c r="F33"/>
      <c r="G33" s="109">
        <f>+Hoja1!N69</f>
        <v>1</v>
      </c>
      <c r="H33"/>
      <c r="I33" s="264" t="s">
        <v>788</v>
      </c>
      <c r="J33"/>
      <c r="K33" s="111">
        <v>1</v>
      </c>
      <c r="L33" s="49"/>
      <c r="M33" s="129" t="s">
        <v>398</v>
      </c>
      <c r="N33" s="56"/>
      <c r="O33" s="162" t="s">
        <v>780</v>
      </c>
      <c r="P33" s="32"/>
    </row>
    <row r="34" spans="2:16" ht="15.75" x14ac:dyDescent="0.2">
      <c r="B34" s="30"/>
      <c r="C34" s="35"/>
      <c r="D34" s="35"/>
      <c r="E34" s="37"/>
      <c r="M34" s="38"/>
      <c r="N34" s="38"/>
      <c r="O34" s="38"/>
      <c r="P34" s="32"/>
    </row>
    <row r="35" spans="2:16" ht="15.75" x14ac:dyDescent="0.2">
      <c r="B35" s="30"/>
      <c r="C35" s="39"/>
      <c r="D35" s="35"/>
      <c r="E35" s="37"/>
      <c r="M35" s="38"/>
      <c r="N35" s="38"/>
      <c r="O35" s="38"/>
      <c r="P35" s="32"/>
    </row>
    <row r="36" spans="2:16" x14ac:dyDescent="0.2">
      <c r="B36" s="30"/>
      <c r="C36" s="40"/>
      <c r="P36" s="32"/>
    </row>
    <row r="37" spans="2:16" ht="13.5" thickBot="1" x14ac:dyDescent="0.25">
      <c r="B37" s="41"/>
      <c r="C37" s="42"/>
      <c r="D37" s="42"/>
      <c r="E37" s="42"/>
      <c r="F37" s="42"/>
      <c r="G37" s="42"/>
      <c r="H37" s="42"/>
      <c r="I37" s="42"/>
      <c r="J37" s="42"/>
      <c r="K37" s="42"/>
      <c r="L37" s="42"/>
      <c r="M37" s="42"/>
      <c r="N37" s="42"/>
      <c r="O37" s="42"/>
      <c r="P37" s="43"/>
    </row>
    <row r="38" spans="2:16" ht="13.5" thickTop="1" x14ac:dyDescent="0.2"/>
  </sheetData>
  <sheetProtection password="D72A" sheet="1" objects="1" scenarios="1" formatCells="0" formatColumns="0" formatRows="0"/>
  <mergeCells count="11">
    <mergeCell ref="F3:M4"/>
    <mergeCell ref="F5:M5"/>
    <mergeCell ref="E3:E4"/>
    <mergeCell ref="C20:D20"/>
    <mergeCell ref="I7:K7"/>
    <mergeCell ref="C21:D21"/>
    <mergeCell ref="C17:M17"/>
    <mergeCell ref="C19:D19"/>
    <mergeCell ref="F19:M19"/>
    <mergeCell ref="F20:M20"/>
    <mergeCell ref="F21:M21"/>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fRule type="cellIs" dxfId="23" priority="28" operator="between">
      <formula>0</formula>
      <formula>#REF!</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fRule type="cellIs" dxfId="19" priority="20" operator="between">
      <formula>0</formula>
      <formula>#REF!</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fRule type="cellIs" dxfId="15" priority="16" operator="between">
      <formula>0</formula>
      <formula>#REF!</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fRule type="cellIs" dxfId="11" priority="12" operator="between">
      <formula>0</formula>
      <formula>#REF!</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fRule type="cellIs" dxfId="7" priority="8" operator="between">
      <formula>0</formula>
      <formula>#REF!</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fRule type="cellIs" dxfId="3" priority="4" operator="between">
      <formula>0</formula>
      <formula>#REF!</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2578125" defaultRowHeight="12.75" x14ac:dyDescent="0.2"/>
  <cols>
    <col min="2" max="4" width="22.28515625" customWidth="1"/>
    <col min="5" max="5" width="34.5703125" customWidth="1"/>
    <col min="6" max="6" width="36.42578125" bestFit="1" customWidth="1"/>
    <col min="8" max="8" width="12.28515625" bestFit="1" customWidth="1"/>
    <col min="9" max="9" width="12.7109375" customWidth="1"/>
    <col min="13" max="14" width="17.5703125" customWidth="1"/>
  </cols>
  <sheetData>
    <row r="1" spans="1:19" ht="81.75" customHeight="1" x14ac:dyDescent="0.2">
      <c r="A1" s="122" t="s">
        <v>111</v>
      </c>
      <c r="B1" s="122" t="s">
        <v>278</v>
      </c>
      <c r="C1" s="123" t="s">
        <v>279</v>
      </c>
      <c r="D1" s="123" t="s">
        <v>280</v>
      </c>
      <c r="E1" s="123" t="s">
        <v>281</v>
      </c>
      <c r="F1" s="122" t="s">
        <v>124</v>
      </c>
      <c r="G1" s="124" t="s">
        <v>282</v>
      </c>
      <c r="H1" s="124" t="s">
        <v>283</v>
      </c>
      <c r="I1" s="124" t="s">
        <v>284</v>
      </c>
      <c r="J1" s="124" t="s">
        <v>80</v>
      </c>
      <c r="K1" s="124" t="s">
        <v>89</v>
      </c>
      <c r="L1" s="124" t="s">
        <v>285</v>
      </c>
      <c r="M1" s="73" t="s">
        <v>286</v>
      </c>
      <c r="N1" s="73"/>
    </row>
    <row r="2" spans="1:19" ht="12.75" customHeight="1" x14ac:dyDescent="0.2">
      <c r="A2" s="114" t="s">
        <v>287</v>
      </c>
      <c r="B2" s="114" t="str">
        <f>+LEFT(A2,1)</f>
        <v>1</v>
      </c>
      <c r="C2" s="114" t="e">
        <f>+MID(VLOOKUP(A2,#REF!,2,0),4,LEN(VLOOKUP(A2,#REF!,2,0))-4)</f>
        <v>#REF!</v>
      </c>
      <c r="D2" s="114" t="s">
        <v>288</v>
      </c>
      <c r="E2" s="114" t="e">
        <f>+VLOOKUP(A2,#REF!,3,0)</f>
        <v>#REF!</v>
      </c>
      <c r="F2" s="114" t="e">
        <f>+VLOOKUP(A2,#REF!,10,0)</f>
        <v>#REF!</v>
      </c>
      <c r="G2" s="114" t="e">
        <f>+VLOOKUP(A2,#REF!,13)</f>
        <v>#REF!</v>
      </c>
      <c r="H2" s="116" t="e">
        <f>+_xlfn.RANK.EQ(G2,$G$2:$G$82,1)</f>
        <v>#REF!</v>
      </c>
      <c r="I2" s="114" t="e">
        <f t="shared" ref="I2:I33" si="0">+IF(F2=$F$2,$P$4,IF(F2=$F$3,$P$2,$P$3))</f>
        <v>#REF!</v>
      </c>
      <c r="J2" s="114" t="s">
        <v>289</v>
      </c>
      <c r="K2" s="114" t="e">
        <f>+IF(ISBLANK(VLOOKUP(A2,#REF!,5,0)),"",VLOOKUP(A2,#REF!,5,0))</f>
        <v>#REF!</v>
      </c>
      <c r="L2" s="114" t="e">
        <f>+IF(ISBLANK(VLOOKUP(A2,#REF!,9,0)),"",VLOOKUP(A2,#REF!,9,0))</f>
        <v>#REF!</v>
      </c>
      <c r="M2" s="114" t="e">
        <f t="shared" ref="M2" si="1">+IF(OR(AND(K2=1,L2=1),AND(ISBLANK(K2),ISBLANK(L2)),K2="",L2=""),0,IF(OR(AND(K2=1,L2=2),AND(K2=1,L2=3)),0.25,IF(OR(AND(K2=2,L2=2),AND(K2=3,L2=1),AND(K2=3,L2=2),AND(K2=2,L2=1)),0.5,IF(AND(K2=2,L2=3),0.75,1))))</f>
        <v>#REF!</v>
      </c>
      <c r="N2" s="114" t="e">
        <f>+AVERAGEIF($D$2:$D$82,D2,$M$2:$M$82)</f>
        <v>#REF!</v>
      </c>
      <c r="O2" s="112" t="s">
        <v>27</v>
      </c>
      <c r="P2" s="113" t="s">
        <v>290</v>
      </c>
      <c r="Q2" s="113"/>
      <c r="R2" s="114"/>
      <c r="S2" s="114"/>
    </row>
    <row r="3" spans="1:19" ht="12.75" customHeight="1" x14ac:dyDescent="0.2">
      <c r="A3" s="114" t="s">
        <v>291</v>
      </c>
      <c r="B3" s="114" t="str">
        <f t="shared" ref="B3:B42" si="2">+LEFT(A3,1)</f>
        <v>1</v>
      </c>
      <c r="C3" s="114" t="e">
        <f>+MID(VLOOKUP(A3,#REF!,2,0),4,LEN(VLOOKUP(A3,#REF!,2,0))-4)</f>
        <v>#REF!</v>
      </c>
      <c r="D3" s="114" t="s">
        <v>288</v>
      </c>
      <c r="E3" s="114" t="e">
        <f>+VLOOKUP(A3,#REF!,3,0)</f>
        <v>#REF!</v>
      </c>
      <c r="F3" s="114" t="e">
        <f>+VLOOKUP(A3,#REF!,10,0)</f>
        <v>#REF!</v>
      </c>
      <c r="G3" s="114" t="e">
        <f>+VLOOKUP(A3,#REF!,13,0)</f>
        <v>#REF!</v>
      </c>
      <c r="H3" s="116" t="e">
        <f t="shared" ref="H3:H70" si="3">+_xlfn.RANK.EQ(G3,$G$2:$G$82,1)</f>
        <v>#REF!</v>
      </c>
      <c r="I3" s="114" t="e">
        <f t="shared" si="0"/>
        <v>#REF!</v>
      </c>
      <c r="J3" s="114" t="s">
        <v>289</v>
      </c>
      <c r="K3" s="114" t="e">
        <f>+IF(ISBLANK(VLOOKUP(A3,#REF!,5,0)),"",VLOOKUP(A3,#REF!,5,0))</f>
        <v>#REF!</v>
      </c>
      <c r="L3" s="114" t="e">
        <f>+IF(ISBLANK(VLOOKUP(A3,#REF!,9,0)),"",VLOOKUP(A3,#REF!,9,0))</f>
        <v>#REF!</v>
      </c>
      <c r="M3" s="114" t="e">
        <f>+IF(OR(AND(K3=1,L3=1),AND(ISBLANK(K3),ISBLANK(L3)),K3="",L3=""),0,IF(OR(AND(K3=1,L3=2),AND(K3=1,L3=3)),0.25,IF(OR(AND(K3=2,L3=2),AND(K3=3,L3=1),AND(K3=3,L3=2),AND(K3=2,L3=1)),0.5,IF(AND(K3=2,L3=3),0.75,1))))</f>
        <v>#REF!</v>
      </c>
      <c r="N3" s="114" t="e">
        <f t="shared" ref="N3:N70" si="4">+AVERAGEIF($D$2:$D$82,D3,$M$2:$M$82)</f>
        <v>#REF!</v>
      </c>
      <c r="O3" s="115" t="s">
        <v>30</v>
      </c>
      <c r="P3" s="113" t="s">
        <v>292</v>
      </c>
      <c r="Q3" s="113"/>
      <c r="R3" s="114" t="s">
        <v>293</v>
      </c>
      <c r="S3" s="114"/>
    </row>
    <row r="4" spans="1:19" ht="16.5" customHeight="1" x14ac:dyDescent="0.2">
      <c r="A4" s="114" t="s">
        <v>294</v>
      </c>
      <c r="B4" s="114" t="str">
        <f t="shared" si="2"/>
        <v>1</v>
      </c>
      <c r="C4" s="114" t="e">
        <f>+MID(VLOOKUP(A4,#REF!,2,0),4,LEN(VLOOKUP(A4,#REF!,2,0))-4)</f>
        <v>#REF!</v>
      </c>
      <c r="D4" s="114" t="s">
        <v>288</v>
      </c>
      <c r="E4" s="114" t="e">
        <f>+VLOOKUP(A4,#REF!,3,0)</f>
        <v>#REF!</v>
      </c>
      <c r="F4" s="114" t="e">
        <f>+VLOOKUP(A4,#REF!,10,0)</f>
        <v>#REF!</v>
      </c>
      <c r="G4" s="114" t="e">
        <f>+VLOOKUP(A4,#REF!,13,0)</f>
        <v>#REF!</v>
      </c>
      <c r="H4" s="116" t="e">
        <f t="shared" si="3"/>
        <v>#REF!</v>
      </c>
      <c r="I4" s="114" t="e">
        <f t="shared" si="0"/>
        <v>#REF!</v>
      </c>
      <c r="J4" s="114" t="s">
        <v>289</v>
      </c>
      <c r="K4" s="114" t="e">
        <f>+IF(ISBLANK(VLOOKUP(A4,#REF!,5,0)),"",VLOOKUP(A4,#REF!,5,0))</f>
        <v>#REF!</v>
      </c>
      <c r="L4" s="114" t="e">
        <f>+IF(ISBLANK(VLOOKUP(A4,#REF!,9,0)),"",VLOOKUP(A4,#REF!,9,0))</f>
        <v>#REF!</v>
      </c>
      <c r="M4" s="114" t="e">
        <f t="shared" ref="M4:M67" si="5">+IF(OR(AND(K4=1,L4=1),AND(ISBLANK(K4),ISBLANK(L4)),K4="",L4=""),0,IF(OR(AND(K4=1,L4=2),AND(K4=1,L4=3)),0.25,IF(OR(AND(K4=2,L4=2),AND(K4=3,L4=1),AND(K4=3,L4=2),AND(K4=2,L4=1)),0.5,IF(AND(K4=2,L4=3),0.75,1))))</f>
        <v>#REF!</v>
      </c>
      <c r="N4" s="114" t="e">
        <f t="shared" si="4"/>
        <v>#REF!</v>
      </c>
      <c r="O4" s="115" t="s">
        <v>33</v>
      </c>
      <c r="P4" s="113" t="s">
        <v>295</v>
      </c>
      <c r="Q4" s="113"/>
      <c r="R4" s="114"/>
      <c r="S4" s="114"/>
    </row>
    <row r="5" spans="1:19" x14ac:dyDescent="0.2">
      <c r="A5" s="114" t="s">
        <v>296</v>
      </c>
      <c r="B5" s="114" t="str">
        <f t="shared" si="2"/>
        <v>1</v>
      </c>
      <c r="C5" s="114" t="e">
        <f>+MID(VLOOKUP(A5,#REF!,2,0),4,LEN(VLOOKUP(A5,#REF!,2,0))-4)</f>
        <v>#REF!</v>
      </c>
      <c r="D5" s="114" t="s">
        <v>288</v>
      </c>
      <c r="E5" s="114" t="e">
        <f>+VLOOKUP(A5,#REF!,3,0)</f>
        <v>#REF!</v>
      </c>
      <c r="F5" s="114" t="e">
        <f>+VLOOKUP(A5,#REF!,10,0)</f>
        <v>#REF!</v>
      </c>
      <c r="G5" s="114" t="e">
        <f>+VLOOKUP(A5,#REF!,13,0)</f>
        <v>#REF!</v>
      </c>
      <c r="H5" s="116" t="e">
        <f t="shared" si="3"/>
        <v>#REF!</v>
      </c>
      <c r="I5" s="114" t="e">
        <f t="shared" si="0"/>
        <v>#REF!</v>
      </c>
      <c r="J5" s="114" t="s">
        <v>289</v>
      </c>
      <c r="K5" s="114" t="e">
        <f>+IF(ISBLANK(VLOOKUP(A5,#REF!,5,0)),"",VLOOKUP(A5,#REF!,5,0))</f>
        <v>#REF!</v>
      </c>
      <c r="L5" s="114" t="e">
        <f>+IF(ISBLANK(VLOOKUP(A5,#REF!,9,0)),"",VLOOKUP(A5,#REF!,9,0))</f>
        <v>#REF!</v>
      </c>
      <c r="M5" s="114" t="e">
        <f t="shared" si="5"/>
        <v>#REF!</v>
      </c>
      <c r="N5" s="114" t="e">
        <f t="shared" si="4"/>
        <v>#REF!</v>
      </c>
      <c r="O5" s="114"/>
      <c r="P5" s="114"/>
    </row>
    <row r="6" spans="1:19" x14ac:dyDescent="0.2">
      <c r="A6" s="114" t="s">
        <v>297</v>
      </c>
      <c r="B6" s="114" t="str">
        <f t="shared" si="2"/>
        <v>1</v>
      </c>
      <c r="C6" s="114" t="e">
        <f>+MID(VLOOKUP(A6,#REF!,2,0),4,LEN(VLOOKUP(A6,#REF!,2,0))-4)</f>
        <v>#REF!</v>
      </c>
      <c r="D6" s="114" t="s">
        <v>288</v>
      </c>
      <c r="E6" s="114" t="e">
        <f>+VLOOKUP(A6,#REF!,3,0)</f>
        <v>#REF!</v>
      </c>
      <c r="F6" s="114" t="e">
        <f>+VLOOKUP(A6,#REF!,10,0)</f>
        <v>#REF!</v>
      </c>
      <c r="G6" s="114" t="e">
        <f>+VLOOKUP(A6,#REF!,13,0)</f>
        <v>#REF!</v>
      </c>
      <c r="H6" s="116" t="e">
        <f t="shared" si="3"/>
        <v>#REF!</v>
      </c>
      <c r="I6" s="114" t="e">
        <f t="shared" si="0"/>
        <v>#REF!</v>
      </c>
      <c r="J6" s="114" t="s">
        <v>289</v>
      </c>
      <c r="K6" s="114" t="e">
        <f>+IF(ISBLANK(VLOOKUP(A6,#REF!,5,0)),"",VLOOKUP(A6,#REF!,5,0))</f>
        <v>#REF!</v>
      </c>
      <c r="L6" s="114" t="e">
        <f>+IF(ISBLANK(VLOOKUP(A6,#REF!,9,0)),"",VLOOKUP(A6,#REF!,9,0))</f>
        <v>#REF!</v>
      </c>
      <c r="M6" s="114" t="e">
        <f t="shared" si="5"/>
        <v>#REF!</v>
      </c>
      <c r="N6" s="114" t="e">
        <f t="shared" si="4"/>
        <v>#REF!</v>
      </c>
      <c r="O6" s="114"/>
      <c r="P6" s="114"/>
    </row>
    <row r="7" spans="1:19" x14ac:dyDescent="0.2">
      <c r="A7" s="114" t="s">
        <v>298</v>
      </c>
      <c r="B7" s="114" t="str">
        <f t="shared" si="2"/>
        <v>2</v>
      </c>
      <c r="C7" s="114" t="e">
        <f>+MID(VLOOKUP(A7,#REF!,2,0),4,LEN(VLOOKUP(A7,#REF!,2,0))-4)</f>
        <v>#REF!</v>
      </c>
      <c r="D7" s="114" t="s">
        <v>288</v>
      </c>
      <c r="E7" s="114" t="e">
        <f>+VLOOKUP(A7,#REF!,3,0)</f>
        <v>#REF!</v>
      </c>
      <c r="F7" s="114" t="e">
        <f>+VLOOKUP(A7,#REF!,10,0)</f>
        <v>#REF!</v>
      </c>
      <c r="G7" s="114" t="e">
        <f>+VLOOKUP(A7,#REF!,13,0)</f>
        <v>#REF!</v>
      </c>
      <c r="H7" s="116" t="e">
        <f t="shared" si="3"/>
        <v>#REF!</v>
      </c>
      <c r="I7" s="114" t="e">
        <f t="shared" si="0"/>
        <v>#REF!</v>
      </c>
      <c r="J7" s="114" t="s">
        <v>299</v>
      </c>
      <c r="K7" s="114" t="e">
        <f>+IF(ISBLANK(VLOOKUP(A7,#REF!,5,0)),"",VLOOKUP(A7,#REF!,5,0))</f>
        <v>#REF!</v>
      </c>
      <c r="L7" s="114" t="e">
        <f>+IF(ISBLANK(VLOOKUP(A7,#REF!,9,0)),"",VLOOKUP(A7,#REF!,9,0))</f>
        <v>#REF!</v>
      </c>
      <c r="M7" s="114" t="e">
        <f t="shared" si="5"/>
        <v>#REF!</v>
      </c>
      <c r="N7" s="114" t="e">
        <f t="shared" si="4"/>
        <v>#REF!</v>
      </c>
      <c r="O7" s="114"/>
      <c r="P7" s="114"/>
    </row>
    <row r="8" spans="1:19" x14ac:dyDescent="0.2">
      <c r="A8" s="114" t="s">
        <v>300</v>
      </c>
      <c r="B8" s="114" t="str">
        <f t="shared" si="2"/>
        <v>2</v>
      </c>
      <c r="C8" s="114" t="e">
        <f>+MID(VLOOKUP(A8,#REF!,2,0),4,LEN(VLOOKUP(A8,#REF!,2,0))-4)</f>
        <v>#REF!</v>
      </c>
      <c r="D8" s="114" t="s">
        <v>288</v>
      </c>
      <c r="E8" s="114" t="e">
        <f>+VLOOKUP(A8,#REF!,3,0)</f>
        <v>#REF!</v>
      </c>
      <c r="F8" s="114" t="e">
        <f>+VLOOKUP(A8,#REF!,10,0)</f>
        <v>#REF!</v>
      </c>
      <c r="G8" s="114" t="e">
        <f>+VLOOKUP(A8,#REF!,13,0)</f>
        <v>#REF!</v>
      </c>
      <c r="H8" s="116" t="e">
        <f t="shared" si="3"/>
        <v>#REF!</v>
      </c>
      <c r="I8" s="114" t="e">
        <f t="shared" si="0"/>
        <v>#REF!</v>
      </c>
      <c r="J8" s="114" t="s">
        <v>299</v>
      </c>
      <c r="K8" s="114" t="e">
        <f>+IF(ISBLANK(VLOOKUP(A8,#REF!,5,0)),"",VLOOKUP(A8,#REF!,5,0))</f>
        <v>#REF!</v>
      </c>
      <c r="L8" s="114" t="e">
        <f>+IF(ISBLANK(VLOOKUP(A8,#REF!,9,0)),"",VLOOKUP(A8,#REF!,9,0))</f>
        <v>#REF!</v>
      </c>
      <c r="M8" s="114" t="e">
        <f t="shared" si="5"/>
        <v>#REF!</v>
      </c>
      <c r="N8" s="114" t="e">
        <f t="shared" si="4"/>
        <v>#REF!</v>
      </c>
      <c r="O8" s="114"/>
      <c r="P8" s="114"/>
    </row>
    <row r="9" spans="1:19" x14ac:dyDescent="0.2">
      <c r="A9" s="114" t="s">
        <v>301</v>
      </c>
      <c r="B9" s="114" t="str">
        <f t="shared" si="2"/>
        <v>2</v>
      </c>
      <c r="C9" s="114" t="e">
        <f>+MID(VLOOKUP(A9,#REF!,2,0),4,LEN(VLOOKUP(A9,#REF!,2,0))-4)</f>
        <v>#REF!</v>
      </c>
      <c r="D9" s="114" t="s">
        <v>288</v>
      </c>
      <c r="E9" s="114" t="e">
        <f>+VLOOKUP(A9,#REF!,3,0)</f>
        <v>#REF!</v>
      </c>
      <c r="F9" s="114" t="e">
        <f>+VLOOKUP(A9,#REF!,10,0)</f>
        <v>#REF!</v>
      </c>
      <c r="G9" s="114" t="e">
        <f>+VLOOKUP(A9,#REF!,13,0)</f>
        <v>#REF!</v>
      </c>
      <c r="H9" s="116" t="e">
        <f t="shared" si="3"/>
        <v>#REF!</v>
      </c>
      <c r="I9" s="114" t="e">
        <f t="shared" si="0"/>
        <v>#REF!</v>
      </c>
      <c r="J9" s="114" t="s">
        <v>299</v>
      </c>
      <c r="K9" s="114" t="e">
        <f>+IF(ISBLANK(VLOOKUP(A9,#REF!,5,0)),"",VLOOKUP(A9,#REF!,5,0))</f>
        <v>#REF!</v>
      </c>
      <c r="L9" s="114" t="e">
        <f>+IF(ISBLANK(VLOOKUP(A9,#REF!,9,0)),"",VLOOKUP(A9,#REF!,9,0))</f>
        <v>#REF!</v>
      </c>
      <c r="M9" s="114" t="e">
        <f t="shared" si="5"/>
        <v>#REF!</v>
      </c>
      <c r="N9" s="114" t="e">
        <f t="shared" si="4"/>
        <v>#REF!</v>
      </c>
      <c r="O9" s="114"/>
      <c r="P9" s="114"/>
    </row>
    <row r="10" spans="1:19" x14ac:dyDescent="0.2">
      <c r="A10" s="114" t="s">
        <v>302</v>
      </c>
      <c r="B10" s="114" t="str">
        <f t="shared" si="2"/>
        <v>3</v>
      </c>
      <c r="C10" s="114" t="e">
        <f>+MID(VLOOKUP(A10,#REF!,2,0),4,LEN(VLOOKUP(A10,#REF!,2,0))-4)</f>
        <v>#REF!</v>
      </c>
      <c r="D10" s="114" t="s">
        <v>288</v>
      </c>
      <c r="E10" s="114" t="e">
        <f>+VLOOKUP(A10,#REF!,3,0)</f>
        <v>#REF!</v>
      </c>
      <c r="F10" s="114" t="e">
        <f>+VLOOKUP(A10,#REF!,10,0)</f>
        <v>#REF!</v>
      </c>
      <c r="G10" s="114" t="e">
        <f>+VLOOKUP(A10,#REF!,13,0)</f>
        <v>#REF!</v>
      </c>
      <c r="H10" s="116" t="e">
        <f t="shared" si="3"/>
        <v>#REF!</v>
      </c>
      <c r="I10" s="114" t="e">
        <f t="shared" si="0"/>
        <v>#REF!</v>
      </c>
      <c r="J10" s="114" t="s">
        <v>303</v>
      </c>
      <c r="K10" s="114" t="e">
        <f>+IF(ISBLANK(VLOOKUP(A10,#REF!,5,0)),"",VLOOKUP(A10,#REF!,5,0))</f>
        <v>#REF!</v>
      </c>
      <c r="L10" s="114" t="e">
        <f>+IF(ISBLANK(VLOOKUP(A10,#REF!,9,0)),"",VLOOKUP(A10,#REF!,9,0))</f>
        <v>#REF!</v>
      </c>
      <c r="M10" s="114" t="e">
        <f t="shared" si="5"/>
        <v>#REF!</v>
      </c>
      <c r="N10" s="114" t="e">
        <f t="shared" si="4"/>
        <v>#REF!</v>
      </c>
      <c r="O10" s="114"/>
      <c r="P10" s="114"/>
    </row>
    <row r="11" spans="1:19" x14ac:dyDescent="0.2">
      <c r="A11" s="114" t="s">
        <v>304</v>
      </c>
      <c r="B11" s="114" t="str">
        <f t="shared" si="2"/>
        <v>3</v>
      </c>
      <c r="C11" s="114" t="e">
        <f>+MID(VLOOKUP(A11,#REF!,2,0),4,LEN(VLOOKUP(A11,#REF!,2,0))-4)</f>
        <v>#REF!</v>
      </c>
      <c r="D11" s="114" t="s">
        <v>288</v>
      </c>
      <c r="E11" s="114" t="e">
        <f>+VLOOKUP(A11,#REF!,3,0)</f>
        <v>#REF!</v>
      </c>
      <c r="F11" s="114" t="e">
        <f>+VLOOKUP(A11,#REF!,10,0)</f>
        <v>#REF!</v>
      </c>
      <c r="G11" s="114" t="e">
        <f>+VLOOKUP(A11,#REF!,13,0)</f>
        <v>#REF!</v>
      </c>
      <c r="H11" s="116" t="e">
        <f t="shared" si="3"/>
        <v>#REF!</v>
      </c>
      <c r="I11" s="114" t="e">
        <f t="shared" si="0"/>
        <v>#REF!</v>
      </c>
      <c r="J11" s="114" t="s">
        <v>303</v>
      </c>
      <c r="K11" s="114" t="e">
        <f>+IF(ISBLANK(VLOOKUP(A11,#REF!,5,0)),"",VLOOKUP(A11,#REF!,5,0))</f>
        <v>#REF!</v>
      </c>
      <c r="L11" s="114" t="e">
        <f>+IF(ISBLANK(VLOOKUP(A11,#REF!,9,0)),"",VLOOKUP(A11,#REF!,9,0))</f>
        <v>#REF!</v>
      </c>
      <c r="M11" s="114" t="e">
        <f t="shared" si="5"/>
        <v>#REF!</v>
      </c>
      <c r="N11" s="114" t="e">
        <f t="shared" si="4"/>
        <v>#REF!</v>
      </c>
      <c r="O11" s="114"/>
      <c r="P11" s="114"/>
    </row>
    <row r="12" spans="1:19" x14ac:dyDescent="0.2">
      <c r="A12" s="114" t="s">
        <v>305</v>
      </c>
      <c r="B12" s="114" t="str">
        <f t="shared" si="2"/>
        <v>3</v>
      </c>
      <c r="C12" s="114" t="e">
        <f>+MID(VLOOKUP(A12,#REF!,2,0),4,LEN(VLOOKUP(A12,#REF!,2,0))-4)</f>
        <v>#REF!</v>
      </c>
      <c r="D12" s="114" t="s">
        <v>288</v>
      </c>
      <c r="E12" s="114" t="e">
        <f>+VLOOKUP(A12,#REF!,3,0)</f>
        <v>#REF!</v>
      </c>
      <c r="F12" s="114" t="e">
        <f>+VLOOKUP(A12,#REF!,10,0)</f>
        <v>#REF!</v>
      </c>
      <c r="G12" s="114" t="e">
        <f>+VLOOKUP(A12,#REF!,13,0)</f>
        <v>#REF!</v>
      </c>
      <c r="H12" s="116" t="e">
        <f t="shared" si="3"/>
        <v>#REF!</v>
      </c>
      <c r="I12" s="114" t="e">
        <f t="shared" si="0"/>
        <v>#REF!</v>
      </c>
      <c r="J12" s="114" t="s">
        <v>303</v>
      </c>
      <c r="K12" s="114" t="e">
        <f>+IF(ISBLANK(VLOOKUP(A12,#REF!,5,0)),"",VLOOKUP(A12,#REF!,5,0))</f>
        <v>#REF!</v>
      </c>
      <c r="L12" s="114" t="e">
        <f>+IF(ISBLANK(VLOOKUP(A12,#REF!,9,0)),"",VLOOKUP(A12,#REF!,9,0))</f>
        <v>#REF!</v>
      </c>
      <c r="M12" s="114" t="e">
        <f t="shared" si="5"/>
        <v>#REF!</v>
      </c>
      <c r="N12" s="114" t="e">
        <f t="shared" si="4"/>
        <v>#REF!</v>
      </c>
      <c r="O12" s="114"/>
      <c r="P12" s="114"/>
    </row>
    <row r="13" spans="1:19" x14ac:dyDescent="0.2">
      <c r="A13" s="114" t="s">
        <v>306</v>
      </c>
      <c r="B13" s="114" t="str">
        <f t="shared" si="2"/>
        <v>4</v>
      </c>
      <c r="C13" s="114" t="e">
        <f>+MID(VLOOKUP(A13,#REF!,2,0),4,LEN(VLOOKUP(A13,#REF!,2,0))-4)</f>
        <v>#REF!</v>
      </c>
      <c r="D13" s="114" t="s">
        <v>288</v>
      </c>
      <c r="E13" s="114" t="e">
        <f>+VLOOKUP(A13,#REF!,3,0)</f>
        <v>#REF!</v>
      </c>
      <c r="F13" s="114" t="e">
        <f>+VLOOKUP(A13,#REF!,10,0)</f>
        <v>#REF!</v>
      </c>
      <c r="G13" s="114" t="e">
        <f>+VLOOKUP(A13,#REF!,13,0)</f>
        <v>#REF!</v>
      </c>
      <c r="H13" s="116" t="e">
        <f t="shared" si="3"/>
        <v>#REF!</v>
      </c>
      <c r="I13" s="114" t="e">
        <f t="shared" si="0"/>
        <v>#REF!</v>
      </c>
      <c r="J13" s="114" t="s">
        <v>307</v>
      </c>
      <c r="K13" s="114" t="e">
        <f>+IF(ISBLANK(VLOOKUP(A13,#REF!,5,0)),"",VLOOKUP(A13,#REF!,5,0))</f>
        <v>#REF!</v>
      </c>
      <c r="L13" s="114" t="e">
        <f>+IF(ISBLANK(VLOOKUP(A13,#REF!,9,0)),"",VLOOKUP(A13,#REF!,9,0))</f>
        <v>#REF!</v>
      </c>
      <c r="M13" s="114" t="e">
        <f t="shared" si="5"/>
        <v>#REF!</v>
      </c>
      <c r="N13" s="114" t="e">
        <f t="shared" si="4"/>
        <v>#REF!</v>
      </c>
      <c r="O13" s="114"/>
      <c r="P13" s="114"/>
    </row>
    <row r="14" spans="1:19" x14ac:dyDescent="0.2">
      <c r="A14" s="114" t="s">
        <v>308</v>
      </c>
      <c r="B14" s="114" t="str">
        <f t="shared" si="2"/>
        <v>4</v>
      </c>
      <c r="C14" s="114" t="e">
        <f>+MID(VLOOKUP(A14,#REF!,2,0),4,LEN(VLOOKUP(A14,#REF!,2,0))-4)</f>
        <v>#REF!</v>
      </c>
      <c r="D14" s="114" t="s">
        <v>288</v>
      </c>
      <c r="E14" s="114" t="e">
        <f>+VLOOKUP(A14,#REF!,3,0)</f>
        <v>#REF!</v>
      </c>
      <c r="F14" s="114" t="e">
        <f>+VLOOKUP(A14,#REF!,10,0)</f>
        <v>#REF!</v>
      </c>
      <c r="G14" s="114" t="e">
        <f>+VLOOKUP(A14,#REF!,13,0)</f>
        <v>#REF!</v>
      </c>
      <c r="H14" s="116" t="e">
        <f t="shared" si="3"/>
        <v>#REF!</v>
      </c>
      <c r="I14" s="114" t="e">
        <f t="shared" si="0"/>
        <v>#REF!</v>
      </c>
      <c r="J14" s="114" t="s">
        <v>307</v>
      </c>
      <c r="K14" s="114" t="e">
        <f>+IF(ISBLANK(VLOOKUP(A14,#REF!,5,0)),"",VLOOKUP(A14,#REF!,5,0))</f>
        <v>#REF!</v>
      </c>
      <c r="L14" s="114" t="e">
        <f>+IF(ISBLANK(VLOOKUP(A14,#REF!,9,0)),"",VLOOKUP(A14,#REF!,9,0))</f>
        <v>#REF!</v>
      </c>
      <c r="M14" s="114" t="e">
        <f t="shared" si="5"/>
        <v>#REF!</v>
      </c>
      <c r="N14" s="114" t="e">
        <f t="shared" si="4"/>
        <v>#REF!</v>
      </c>
      <c r="O14" s="114"/>
      <c r="P14" s="114"/>
    </row>
    <row r="15" spans="1:19" x14ac:dyDescent="0.2">
      <c r="A15" s="114" t="s">
        <v>309</v>
      </c>
      <c r="B15" s="114" t="str">
        <f t="shared" si="2"/>
        <v>4</v>
      </c>
      <c r="C15" s="114" t="e">
        <f>+MID(VLOOKUP(A15,#REF!,2,0),4,LEN(VLOOKUP(A15,#REF!,2,0))-4)</f>
        <v>#REF!</v>
      </c>
      <c r="D15" s="114" t="s">
        <v>288</v>
      </c>
      <c r="E15" s="114" t="e">
        <f>+VLOOKUP(A15,#REF!,3,0)</f>
        <v>#REF!</v>
      </c>
      <c r="F15" s="114" t="e">
        <f>+VLOOKUP(A15,#REF!,10,0)</f>
        <v>#REF!</v>
      </c>
      <c r="G15" s="114" t="e">
        <f>+VLOOKUP(A15,#REF!,13,0)</f>
        <v>#REF!</v>
      </c>
      <c r="H15" s="116" t="e">
        <f t="shared" si="3"/>
        <v>#REF!</v>
      </c>
      <c r="I15" s="114" t="e">
        <f t="shared" si="0"/>
        <v>#REF!</v>
      </c>
      <c r="J15" s="114" t="s">
        <v>307</v>
      </c>
      <c r="K15" s="114" t="e">
        <f>+IF(ISBLANK(VLOOKUP(A15,#REF!,5,0)),"",VLOOKUP(A15,#REF!,5,0))</f>
        <v>#REF!</v>
      </c>
      <c r="L15" s="114" t="e">
        <f>+IF(ISBLANK(VLOOKUP(A15,#REF!,9,0)),"",VLOOKUP(A15,#REF!,9,0))</f>
        <v>#REF!</v>
      </c>
      <c r="M15" s="114" t="e">
        <f t="shared" si="5"/>
        <v>#REF!</v>
      </c>
      <c r="N15" s="114" t="e">
        <f t="shared" si="4"/>
        <v>#REF!</v>
      </c>
      <c r="O15" s="114"/>
      <c r="P15" s="114"/>
    </row>
    <row r="16" spans="1:19" x14ac:dyDescent="0.2">
      <c r="A16" s="114" t="s">
        <v>310</v>
      </c>
      <c r="B16" s="114" t="str">
        <f t="shared" si="2"/>
        <v>4</v>
      </c>
      <c r="C16" s="114" t="e">
        <f>+MID(VLOOKUP(A16,#REF!,2,0),4,LEN(VLOOKUP(A16,#REF!,2,0))-4)</f>
        <v>#REF!</v>
      </c>
      <c r="D16" s="114" t="s">
        <v>288</v>
      </c>
      <c r="E16" s="114" t="e">
        <f>+VLOOKUP(A16,#REF!,3,0)</f>
        <v>#REF!</v>
      </c>
      <c r="F16" s="114" t="e">
        <f>+VLOOKUP(A16,#REF!,10,0)</f>
        <v>#REF!</v>
      </c>
      <c r="G16" s="114" t="e">
        <f>+VLOOKUP(A16,#REF!,13,0)</f>
        <v>#REF!</v>
      </c>
      <c r="H16" s="116" t="e">
        <f t="shared" si="3"/>
        <v>#REF!</v>
      </c>
      <c r="I16" s="114" t="e">
        <f t="shared" si="0"/>
        <v>#REF!</v>
      </c>
      <c r="J16" s="114" t="s">
        <v>307</v>
      </c>
      <c r="K16" s="114" t="e">
        <f>+IF(ISBLANK(VLOOKUP(A16,#REF!,5,0)),"",VLOOKUP(A16,#REF!,5,0))</f>
        <v>#REF!</v>
      </c>
      <c r="L16" s="114" t="e">
        <f>+IF(ISBLANK(VLOOKUP(A16,#REF!,9,0)),"",VLOOKUP(A16,#REF!,9,0))</f>
        <v>#REF!</v>
      </c>
      <c r="M16" s="114" t="e">
        <f t="shared" si="5"/>
        <v>#REF!</v>
      </c>
      <c r="N16" s="114" t="e">
        <f t="shared" si="4"/>
        <v>#REF!</v>
      </c>
      <c r="O16" s="114"/>
      <c r="P16" s="114"/>
    </row>
    <row r="17" spans="1:16" x14ac:dyDescent="0.2">
      <c r="A17" s="114" t="s">
        <v>311</v>
      </c>
      <c r="B17" s="114" t="str">
        <f t="shared" si="2"/>
        <v>4</v>
      </c>
      <c r="C17" s="114" t="e">
        <f>+MID(VLOOKUP(A17,#REF!,2,0),4,LEN(VLOOKUP(A17,#REF!,2,0))-4)</f>
        <v>#REF!</v>
      </c>
      <c r="D17" s="114" t="s">
        <v>288</v>
      </c>
      <c r="E17" s="114" t="e">
        <f>+VLOOKUP(A17,#REF!,3,0)</f>
        <v>#REF!</v>
      </c>
      <c r="F17" s="114" t="e">
        <f>+VLOOKUP(A17,#REF!,10,0)</f>
        <v>#REF!</v>
      </c>
      <c r="G17" s="114" t="e">
        <f>+VLOOKUP(A17,#REF!,13,0)</f>
        <v>#REF!</v>
      </c>
      <c r="H17" s="116" t="e">
        <f t="shared" si="3"/>
        <v>#REF!</v>
      </c>
      <c r="I17" s="114" t="e">
        <f t="shared" si="0"/>
        <v>#REF!</v>
      </c>
      <c r="J17" s="114" t="s">
        <v>307</v>
      </c>
      <c r="K17" s="114" t="e">
        <f>+IF(ISBLANK(VLOOKUP(A17,#REF!,5,0)),"",VLOOKUP(A17,#REF!,5,0))</f>
        <v>#REF!</v>
      </c>
      <c r="L17" s="114" t="e">
        <f>+IF(ISBLANK(VLOOKUP(A17,#REF!,9,0)),"",VLOOKUP(A17,#REF!,9,0))</f>
        <v>#REF!</v>
      </c>
      <c r="M17" s="114" t="e">
        <f t="shared" si="5"/>
        <v>#REF!</v>
      </c>
      <c r="N17" s="114" t="e">
        <f t="shared" si="4"/>
        <v>#REF!</v>
      </c>
      <c r="O17" s="114"/>
      <c r="P17" s="114"/>
    </row>
    <row r="18" spans="1:16" x14ac:dyDescent="0.2">
      <c r="A18" s="114" t="s">
        <v>312</v>
      </c>
      <c r="B18" s="114" t="str">
        <f t="shared" si="2"/>
        <v>4</v>
      </c>
      <c r="C18" s="114" t="e">
        <f>+MID(VLOOKUP(A18,#REF!,2,0),4,LEN(VLOOKUP(A18,#REF!,2,0))-4)</f>
        <v>#REF!</v>
      </c>
      <c r="D18" s="114" t="s">
        <v>288</v>
      </c>
      <c r="E18" s="114" t="e">
        <f>+VLOOKUP(A18,#REF!,3,0)</f>
        <v>#REF!</v>
      </c>
      <c r="F18" s="114" t="e">
        <f>+VLOOKUP(A18,#REF!,10,0)</f>
        <v>#REF!</v>
      </c>
      <c r="G18" s="114" t="e">
        <f>+VLOOKUP(A18,#REF!,13,0)</f>
        <v>#REF!</v>
      </c>
      <c r="H18" s="116" t="e">
        <f t="shared" si="3"/>
        <v>#REF!</v>
      </c>
      <c r="I18" s="114" t="e">
        <f t="shared" si="0"/>
        <v>#REF!</v>
      </c>
      <c r="J18" s="114" t="s">
        <v>307</v>
      </c>
      <c r="K18" s="114" t="e">
        <f>+IF(ISBLANK(VLOOKUP(A18,#REF!,5,0)),"",VLOOKUP(A18,#REF!,5,0))</f>
        <v>#REF!</v>
      </c>
      <c r="L18" s="114" t="e">
        <f>+IF(ISBLANK(VLOOKUP(A18,#REF!,9,0)),"",VLOOKUP(A18,#REF!,9,0))</f>
        <v>#REF!</v>
      </c>
      <c r="M18" s="114" t="e">
        <f t="shared" si="5"/>
        <v>#REF!</v>
      </c>
      <c r="N18" s="114" t="e">
        <f t="shared" si="4"/>
        <v>#REF!</v>
      </c>
      <c r="O18" s="114"/>
      <c r="P18" s="114"/>
    </row>
    <row r="19" spans="1:16" x14ac:dyDescent="0.2">
      <c r="A19" s="114" t="s">
        <v>313</v>
      </c>
      <c r="B19" s="114" t="str">
        <f t="shared" si="2"/>
        <v>4</v>
      </c>
      <c r="C19" s="114" t="e">
        <f>+MID(VLOOKUP(A19,#REF!,2,0),4,LEN(VLOOKUP(A19,#REF!,2,0))-4)</f>
        <v>#REF!</v>
      </c>
      <c r="D19" s="114" t="s">
        <v>288</v>
      </c>
      <c r="E19" s="114" t="e">
        <f>+VLOOKUP(A19,#REF!,3,0)</f>
        <v>#REF!</v>
      </c>
      <c r="F19" s="114" t="e">
        <f>+VLOOKUP(A19,#REF!,10,0)</f>
        <v>#REF!</v>
      </c>
      <c r="G19" s="114" t="e">
        <f>+VLOOKUP(A19,#REF!,13,0)</f>
        <v>#REF!</v>
      </c>
      <c r="H19" s="116" t="e">
        <f t="shared" ref="H19" si="6">+_xlfn.RANK.EQ(G19,$G$2:$G$82,1)</f>
        <v>#REF!</v>
      </c>
      <c r="I19" s="114" t="e">
        <f t="shared" si="0"/>
        <v>#REF!</v>
      </c>
      <c r="J19" s="114" t="s">
        <v>307</v>
      </c>
      <c r="K19" s="114" t="e">
        <f>+IF(ISBLANK(VLOOKUP(A19,#REF!,5,0)),"",VLOOKUP(A19,#REF!,5,0))</f>
        <v>#REF!</v>
      </c>
      <c r="L19" s="114" t="e">
        <f>+IF(ISBLANK(VLOOKUP(A19,#REF!,9,0)),"",VLOOKUP(A19,#REF!,9,0))</f>
        <v>#REF!</v>
      </c>
      <c r="M19" s="114" t="e">
        <f t="shared" si="5"/>
        <v>#REF!</v>
      </c>
      <c r="N19" s="114" t="e">
        <f t="shared" ref="N19" si="7">+AVERAGEIF($D$2:$D$82,D19,$M$2:$M$82)</f>
        <v>#REF!</v>
      </c>
      <c r="O19" s="114"/>
      <c r="P19" s="114"/>
    </row>
    <row r="20" spans="1:16" x14ac:dyDescent="0.2">
      <c r="A20" s="114" t="s">
        <v>314</v>
      </c>
      <c r="B20" s="114" t="str">
        <f t="shared" si="2"/>
        <v>5</v>
      </c>
      <c r="C20" s="114" t="e">
        <f>+MID(VLOOKUP(A20,#REF!,2,0),4,LEN(VLOOKUP(A20,#REF!,2,0))-4)</f>
        <v>#REF!</v>
      </c>
      <c r="D20" s="114" t="s">
        <v>288</v>
      </c>
      <c r="E20" s="114" t="e">
        <f>+VLOOKUP(A20,#REF!,3,0)</f>
        <v>#REF!</v>
      </c>
      <c r="F20" s="114" t="e">
        <f>+VLOOKUP(A20,#REF!,10,0)</f>
        <v>#REF!</v>
      </c>
      <c r="G20" s="114" t="e">
        <f>+VLOOKUP(A20,#REF!,13,0)</f>
        <v>#REF!</v>
      </c>
      <c r="H20" s="116" t="e">
        <f t="shared" si="3"/>
        <v>#REF!</v>
      </c>
      <c r="I20" s="114" t="e">
        <f t="shared" si="0"/>
        <v>#REF!</v>
      </c>
      <c r="J20" s="114" t="s">
        <v>315</v>
      </c>
      <c r="K20" s="114" t="e">
        <f>+IF(ISBLANK(VLOOKUP(A20,#REF!,5,0)),"",VLOOKUP(A20,#REF!,5,0))</f>
        <v>#REF!</v>
      </c>
      <c r="L20" s="114" t="e">
        <f>+IF(ISBLANK(VLOOKUP(A20,#REF!,9,0)),"",VLOOKUP(A20,#REF!,9,0))</f>
        <v>#REF!</v>
      </c>
      <c r="M20" s="114" t="e">
        <f t="shared" si="5"/>
        <v>#REF!</v>
      </c>
      <c r="N20" s="114" t="e">
        <f t="shared" si="4"/>
        <v>#REF!</v>
      </c>
      <c r="O20" s="114"/>
      <c r="P20" s="114"/>
    </row>
    <row r="21" spans="1:16" x14ac:dyDescent="0.2">
      <c r="A21" s="114" t="s">
        <v>316</v>
      </c>
      <c r="B21" s="114" t="str">
        <f t="shared" si="2"/>
        <v>5</v>
      </c>
      <c r="C21" s="114" t="e">
        <f>+MID(VLOOKUP(A21,#REF!,2,0),4,LEN(VLOOKUP(A21,#REF!,2,0))-4)</f>
        <v>#REF!</v>
      </c>
      <c r="D21" s="114" t="s">
        <v>288</v>
      </c>
      <c r="E21" s="114" t="e">
        <f>+VLOOKUP(A21,#REF!,3,0)</f>
        <v>#REF!</v>
      </c>
      <c r="F21" s="114" t="e">
        <f>+VLOOKUP(A21,#REF!,10,0)</f>
        <v>#REF!</v>
      </c>
      <c r="G21" s="114" t="e">
        <f>+VLOOKUP(A21,#REF!,13,0)</f>
        <v>#REF!</v>
      </c>
      <c r="H21" s="116" t="e">
        <f t="shared" si="3"/>
        <v>#REF!</v>
      </c>
      <c r="I21" s="114" t="e">
        <f t="shared" si="0"/>
        <v>#REF!</v>
      </c>
      <c r="J21" s="114" t="s">
        <v>315</v>
      </c>
      <c r="K21" s="114" t="e">
        <f>+IF(ISBLANK(VLOOKUP(A21,#REF!,5,0)),"",VLOOKUP(A21,#REF!,5,0))</f>
        <v>#REF!</v>
      </c>
      <c r="L21" s="114" t="e">
        <f>+IF(ISBLANK(VLOOKUP(A21,#REF!,9,0)),"",VLOOKUP(A21,#REF!,9,0))</f>
        <v>#REF!</v>
      </c>
      <c r="M21" s="114" t="e">
        <f t="shared" si="5"/>
        <v>#REF!</v>
      </c>
      <c r="N21" s="114" t="e">
        <f t="shared" si="4"/>
        <v>#REF!</v>
      </c>
      <c r="O21" s="114"/>
      <c r="P21" s="114"/>
    </row>
    <row r="22" spans="1:16" x14ac:dyDescent="0.2">
      <c r="A22" s="114" t="s">
        <v>317</v>
      </c>
      <c r="B22" s="114" t="str">
        <f t="shared" si="2"/>
        <v>5</v>
      </c>
      <c r="C22" s="114" t="e">
        <f>+MID(VLOOKUP(A22,#REF!,2,0),4,LEN(VLOOKUP(A22,#REF!,2,0))-4)</f>
        <v>#REF!</v>
      </c>
      <c r="D22" s="114" t="s">
        <v>288</v>
      </c>
      <c r="E22" s="114" t="e">
        <f>+VLOOKUP(A22,#REF!,3,0)</f>
        <v>#REF!</v>
      </c>
      <c r="F22" s="114" t="e">
        <f>+VLOOKUP(A22,#REF!,10,0)</f>
        <v>#REF!</v>
      </c>
      <c r="G22" s="114" t="e">
        <f>+VLOOKUP(A22,#REF!,13,0)</f>
        <v>#REF!</v>
      </c>
      <c r="H22" s="116" t="e">
        <f t="shared" si="3"/>
        <v>#REF!</v>
      </c>
      <c r="I22" s="114" t="e">
        <f t="shared" si="0"/>
        <v>#REF!</v>
      </c>
      <c r="J22" s="114" t="s">
        <v>315</v>
      </c>
      <c r="K22" s="114" t="e">
        <f>+IF(ISBLANK(VLOOKUP(A22,#REF!,5,0)),"",VLOOKUP(A22,#REF!,5,0))</f>
        <v>#REF!</v>
      </c>
      <c r="L22" s="114" t="e">
        <f>+IF(ISBLANK(VLOOKUP(A22,#REF!,9,0)),"",VLOOKUP(A22,#REF!,9,0))</f>
        <v>#REF!</v>
      </c>
      <c r="M22" s="114" t="e">
        <f t="shared" si="5"/>
        <v>#REF!</v>
      </c>
      <c r="N22" s="114" t="e">
        <f t="shared" si="4"/>
        <v>#REF!</v>
      </c>
      <c r="O22" s="114"/>
      <c r="P22" s="114"/>
    </row>
    <row r="23" spans="1:16" x14ac:dyDescent="0.2">
      <c r="A23" s="114" t="s">
        <v>318</v>
      </c>
      <c r="B23" s="114" t="str">
        <f t="shared" si="2"/>
        <v>5</v>
      </c>
      <c r="C23" s="114" t="e">
        <f>+MID(VLOOKUP(A23,#REF!,2,0),4,LEN(VLOOKUP(A23,#REF!,2,0))-4)</f>
        <v>#REF!</v>
      </c>
      <c r="D23" s="114" t="s">
        <v>288</v>
      </c>
      <c r="E23" s="114" t="e">
        <f>+VLOOKUP(A23,#REF!,3,0)</f>
        <v>#REF!</v>
      </c>
      <c r="F23" s="114" t="e">
        <f>+VLOOKUP(A23,#REF!,10,0)</f>
        <v>#REF!</v>
      </c>
      <c r="G23" s="114" t="e">
        <f>+VLOOKUP(A23,#REF!,13,0)</f>
        <v>#REF!</v>
      </c>
      <c r="H23" s="116" t="e">
        <f t="shared" si="3"/>
        <v>#REF!</v>
      </c>
      <c r="I23" s="114" t="e">
        <f t="shared" si="0"/>
        <v>#REF!</v>
      </c>
      <c r="J23" s="114" t="s">
        <v>315</v>
      </c>
      <c r="K23" s="114" t="e">
        <f>+IF(ISBLANK(VLOOKUP(A23,#REF!,5,0)),"",VLOOKUP(A23,#REF!,5,0))</f>
        <v>#REF!</v>
      </c>
      <c r="L23" s="114" t="e">
        <f>+IF(ISBLANK(VLOOKUP(A23,#REF!,9,0)),"",VLOOKUP(A23,#REF!,9,0))</f>
        <v>#REF!</v>
      </c>
      <c r="M23" s="114" t="e">
        <f t="shared" si="5"/>
        <v>#REF!</v>
      </c>
      <c r="N23" s="114" t="e">
        <f t="shared" si="4"/>
        <v>#REF!</v>
      </c>
      <c r="O23" s="114"/>
      <c r="P23" s="114"/>
    </row>
    <row r="24" spans="1:16" x14ac:dyDescent="0.2">
      <c r="A24" s="114" t="s">
        <v>319</v>
      </c>
      <c r="B24" s="114" t="str">
        <f t="shared" si="2"/>
        <v>5</v>
      </c>
      <c r="C24" s="114" t="e">
        <f>+MID(VLOOKUP(A24,#REF!,2,0),4,LEN(VLOOKUP(A24,#REF!,2,0))-4)</f>
        <v>#REF!</v>
      </c>
      <c r="D24" s="114" t="s">
        <v>288</v>
      </c>
      <c r="E24" s="114" t="e">
        <f>+VLOOKUP(A24,#REF!,3,0)</f>
        <v>#REF!</v>
      </c>
      <c r="F24" s="114" t="e">
        <f>+VLOOKUP(A24,#REF!,10,0)</f>
        <v>#REF!</v>
      </c>
      <c r="G24" s="114" t="e">
        <f>+VLOOKUP(A24,#REF!,13,0)</f>
        <v>#REF!</v>
      </c>
      <c r="H24" s="116" t="e">
        <f t="shared" si="3"/>
        <v>#REF!</v>
      </c>
      <c r="I24" s="114" t="e">
        <f t="shared" si="0"/>
        <v>#REF!</v>
      </c>
      <c r="J24" s="114" t="s">
        <v>315</v>
      </c>
      <c r="K24" s="114" t="e">
        <f>+IF(ISBLANK(VLOOKUP(A24,#REF!,5,0)),"",VLOOKUP(A24,#REF!,5,0))</f>
        <v>#REF!</v>
      </c>
      <c r="L24" s="114" t="e">
        <f>+IF(ISBLANK(VLOOKUP(A24,#REF!,9,0)),"",VLOOKUP(A24,#REF!,9,0))</f>
        <v>#REF!</v>
      </c>
      <c r="M24" s="114" t="e">
        <f t="shared" si="5"/>
        <v>#REF!</v>
      </c>
      <c r="N24" s="114" t="e">
        <f t="shared" si="4"/>
        <v>#REF!</v>
      </c>
      <c r="O24" s="114"/>
      <c r="P24" s="114"/>
    </row>
    <row r="25" spans="1:16" x14ac:dyDescent="0.2">
      <c r="A25" s="114" t="s">
        <v>320</v>
      </c>
      <c r="B25" s="114" t="str">
        <f t="shared" si="2"/>
        <v>5</v>
      </c>
      <c r="C25" s="114" t="e">
        <f>+MID(VLOOKUP(A25,#REF!,2,0),4,LEN(VLOOKUP(A25,#REF!,2,0))-4)</f>
        <v>#REF!</v>
      </c>
      <c r="D25" s="114" t="s">
        <v>288</v>
      </c>
      <c r="E25" s="114" t="e">
        <f>+VLOOKUP(A25,#REF!,3,0)</f>
        <v>#REF!</v>
      </c>
      <c r="F25" s="114" t="e">
        <f>+VLOOKUP(A25,#REF!,10,0)</f>
        <v>#REF!</v>
      </c>
      <c r="G25" s="114" t="e">
        <f>+VLOOKUP(A25,#REF!,13,0)</f>
        <v>#REF!</v>
      </c>
      <c r="H25" s="116" t="e">
        <f t="shared" si="3"/>
        <v>#REF!</v>
      </c>
      <c r="I25" s="114" t="e">
        <f t="shared" si="0"/>
        <v>#REF!</v>
      </c>
      <c r="J25" s="114" t="s">
        <v>315</v>
      </c>
      <c r="K25" s="114" t="e">
        <f>+IF(ISBLANK(VLOOKUP(A25,#REF!,5,0)),"",VLOOKUP(A25,#REF!,5,0))</f>
        <v>#REF!</v>
      </c>
      <c r="L25" s="114" t="e">
        <f>+IF(ISBLANK(VLOOKUP(A25,#REF!,9,0)),"",VLOOKUP(A25,#REF!,9,0))</f>
        <v>#REF!</v>
      </c>
      <c r="M25" s="114" t="e">
        <f t="shared" si="5"/>
        <v>#REF!</v>
      </c>
      <c r="N25" s="114" t="e">
        <f t="shared" si="4"/>
        <v>#REF!</v>
      </c>
      <c r="O25" s="114"/>
      <c r="P25" s="114"/>
    </row>
    <row r="26" spans="1:16" x14ac:dyDescent="0.2">
      <c r="A26" s="114" t="s">
        <v>321</v>
      </c>
      <c r="B26" s="114" t="str">
        <f t="shared" si="2"/>
        <v>6</v>
      </c>
      <c r="C26" s="114"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4" t="s">
        <v>274</v>
      </c>
      <c r="E26" s="114" t="str">
        <f>+VLOOKUP(A26,'Evaluación de riesgos'!$B$13:$K$160,3,0)</f>
        <v>Dimension de Direccionamiento Estratetegico y Planeacion.
Politica de Planeacion Institucional</v>
      </c>
      <c r="F26" s="114" t="str">
        <f>+VLOOKUP(A26,'Evaluación de riesgos'!$B$13:$K$160,10,0)</f>
        <v>Mantenimiento del control</v>
      </c>
      <c r="G26" s="114">
        <f>+VLOOKUP(A26,'Evaluación de riesgos'!$B$13:$O$160,13,0)</f>
        <v>141.78960000000001</v>
      </c>
      <c r="H26" s="116" t="e">
        <f t="shared" si="3"/>
        <v>#REF!</v>
      </c>
      <c r="I26" s="114" t="e">
        <f t="shared" si="0"/>
        <v>#REF!</v>
      </c>
      <c r="J26" s="114" t="s">
        <v>322</v>
      </c>
      <c r="K26" s="114">
        <f>+IF(ISBLANK(VLOOKUP(A26,'Evaluación de riesgos'!$B$16:$F$160,5,0)),"",VLOOKUP(A26,'Evaluación de riesgos'!$B$16:$F$160,5,0))</f>
        <v>3</v>
      </c>
      <c r="L26" s="114">
        <f>+IF(ISBLANK(VLOOKUP(A26,'Evaluación de riesgos'!$B$16:$J$160,9,9)),"",VLOOKUP(A26,'Evaluación de riesgos'!$B$16:$J$160,9,9))</f>
        <v>3</v>
      </c>
      <c r="M26" s="114">
        <f t="shared" si="5"/>
        <v>1</v>
      </c>
      <c r="N26" s="114">
        <f t="shared" si="4"/>
        <v>1</v>
      </c>
      <c r="O26" s="114"/>
      <c r="P26" s="114"/>
    </row>
    <row r="27" spans="1:16" x14ac:dyDescent="0.2">
      <c r="A27" s="114" t="s">
        <v>323</v>
      </c>
      <c r="B27" s="114" t="str">
        <f t="shared" si="2"/>
        <v>6</v>
      </c>
      <c r="C27" s="114"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4" t="s">
        <v>274</v>
      </c>
      <c r="E27" s="114" t="str">
        <f>+VLOOKUP(A27,'Evaluación de riesgos'!$B$13:$K$160,3,0)</f>
        <v>Dimension de Gestion con Valores para Resultado
Politica de Fortalecimiento Organizacional y Simplificaciòn de Procesos</v>
      </c>
      <c r="F27" s="114" t="str">
        <f>+VLOOKUP(A27,'Evaluación de riesgos'!$B$13:$K$160,10,0)</f>
        <v>Mantenimiento del control</v>
      </c>
      <c r="G27" s="114">
        <f>+VLOOKUP(A27,'Evaluación de riesgos'!$B$13:$O$160,13,0)</f>
        <v>141.8896</v>
      </c>
      <c r="H27" s="116" t="e">
        <f t="shared" si="3"/>
        <v>#REF!</v>
      </c>
      <c r="I27" s="114" t="e">
        <f t="shared" si="0"/>
        <v>#REF!</v>
      </c>
      <c r="J27" s="114" t="s">
        <v>322</v>
      </c>
      <c r="K27" s="114">
        <f>+IF(ISBLANK(VLOOKUP(A27,'Evaluación de riesgos'!$B$16:$F$160,5,0)),"",VLOOKUP(A27,'Evaluación de riesgos'!$B$16:$F$160,5,0))</f>
        <v>3</v>
      </c>
      <c r="L27" s="114">
        <f>+IF(ISBLANK(VLOOKUP(A27,'Evaluación de riesgos'!$B$16:$J$160,9,9)),"",VLOOKUP(A27,'Evaluación de riesgos'!$B$16:$J$160,9,9))</f>
        <v>3</v>
      </c>
      <c r="M27" s="114">
        <f t="shared" si="5"/>
        <v>1</v>
      </c>
      <c r="N27" s="114">
        <f t="shared" si="4"/>
        <v>1</v>
      </c>
      <c r="O27" s="114"/>
      <c r="P27" s="114"/>
    </row>
    <row r="28" spans="1:16" x14ac:dyDescent="0.2">
      <c r="A28" s="114" t="s">
        <v>324</v>
      </c>
      <c r="B28" s="114" t="str">
        <f t="shared" si="2"/>
        <v>6</v>
      </c>
      <c r="C28" s="114"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4" t="s">
        <v>274</v>
      </c>
      <c r="E28" s="114" t="str">
        <f>+VLOOKUP(A28,'Evaluación de riesgos'!$B$13:$K$160,3,0)</f>
        <v>Dimension de Direccionamiento Estratetegico y Planeacion.
Politica de Planeacion Institucional
Dimension Control Interno
Linea Estrategica</v>
      </c>
      <c r="F28" s="114" t="str">
        <f>+VLOOKUP(A28,'Evaluación de riesgos'!$B$13:$K$160,10,0)</f>
        <v>Mantenimiento del control</v>
      </c>
      <c r="G28" s="114">
        <f>+VLOOKUP(A28,'Evaluación de riesgos'!$B$13:$O$160,13,0)</f>
        <v>141.97540000000001</v>
      </c>
      <c r="H28" s="116" t="e">
        <f t="shared" si="3"/>
        <v>#REF!</v>
      </c>
      <c r="I28" s="114" t="e">
        <f t="shared" si="0"/>
        <v>#REF!</v>
      </c>
      <c r="J28" s="114" t="s">
        <v>322</v>
      </c>
      <c r="K28" s="114">
        <f>+IF(ISBLANK(VLOOKUP(A28,'Evaluación de riesgos'!$B$16:$F$160,5,0)),"",VLOOKUP(A28,'Evaluación de riesgos'!$B$16:$F$160,5,0))</f>
        <v>3</v>
      </c>
      <c r="L28" s="114">
        <f>+IF(ISBLANK(VLOOKUP(A28,'Evaluación de riesgos'!$B$16:$J$160,9,9)),"",VLOOKUP(A28,'Evaluación de riesgos'!$B$16:$J$160,9,9))</f>
        <v>3</v>
      </c>
      <c r="M28" s="114">
        <f t="shared" si="5"/>
        <v>1</v>
      </c>
      <c r="N28" s="114">
        <f t="shared" si="4"/>
        <v>1</v>
      </c>
      <c r="O28" s="114"/>
      <c r="P28" s="114"/>
    </row>
    <row r="29" spans="1:16" x14ac:dyDescent="0.2">
      <c r="A29" s="114" t="s">
        <v>325</v>
      </c>
      <c r="B29" s="114" t="str">
        <f t="shared" si="2"/>
        <v>7</v>
      </c>
      <c r="C29" s="114"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4" t="s">
        <v>274</v>
      </c>
      <c r="E29" s="114" t="str">
        <f>+VLOOKUP(A29,'Evaluación de riesgos'!$B$13:$K$160,3,0)</f>
        <v>Dimension de Direccionamiento Estratetegico y Planeacion.
Politica de Planeacion Institucional</v>
      </c>
      <c r="F29" s="114" t="str">
        <f>+VLOOKUP(A29,'Evaluación de riesgos'!$B$13:$K$160,10,0)</f>
        <v>Mantenimiento del control</v>
      </c>
      <c r="G29" s="114">
        <f>+VLOOKUP(A29,'Evaluación de riesgos'!$B$13:$O$160,13,0)</f>
        <v>142.08959999999999</v>
      </c>
      <c r="H29" s="116" t="e">
        <f t="shared" si="3"/>
        <v>#REF!</v>
      </c>
      <c r="I29" s="114" t="e">
        <f t="shared" si="0"/>
        <v>#REF!</v>
      </c>
      <c r="J29" s="114" t="s">
        <v>326</v>
      </c>
      <c r="K29" s="114">
        <f>+IF(ISBLANK(VLOOKUP(A29,'Evaluación de riesgos'!$B$16:$F$160,5,0)),"",VLOOKUP(A29,'Evaluación de riesgos'!$B$16:$F$160,5,0))</f>
        <v>3</v>
      </c>
      <c r="L29" s="114">
        <f>+IF(ISBLANK(VLOOKUP(A29,'Evaluación de riesgos'!$B$16:$J$160,9,9)),"",VLOOKUP(A29,'Evaluación de riesgos'!$B$16:$J$160,9,9))</f>
        <v>3</v>
      </c>
      <c r="M29" s="114">
        <f t="shared" si="5"/>
        <v>1</v>
      </c>
      <c r="N29" s="114">
        <f t="shared" si="4"/>
        <v>1</v>
      </c>
      <c r="O29" s="114"/>
      <c r="P29" s="114"/>
    </row>
    <row r="30" spans="1:16" x14ac:dyDescent="0.2">
      <c r="A30" s="114" t="s">
        <v>327</v>
      </c>
      <c r="B30" s="114" t="str">
        <f t="shared" si="2"/>
        <v>7</v>
      </c>
      <c r="C30" s="114" t="str">
        <f>+MID(VLOOKUP(A30,'Evaluación de riesgos'!$B$13:$C$160,2,0),4,LEN(VLOOKUP(A30,'Evaluación de riesgos'!$B$13:$C$160,2,0))-4)</f>
        <v xml:space="preserve"> La Oficina de Planeación, Gerencia de Riesgos (donde existan), como 2a línea de defensa, consolidan información clave frente a la gestión del riesgo</v>
      </c>
      <c r="D30" s="114" t="s">
        <v>274</v>
      </c>
      <c r="E30" s="114" t="str">
        <f>+VLOOKUP(A30,'Evaluación de riesgos'!$B$13:$K$160,3,0)</f>
        <v>Dimension Control Interno 
Lineas de Defensa</v>
      </c>
      <c r="F30" s="114" t="str">
        <f>+VLOOKUP(A30,'Evaluación de riesgos'!$B$13:$K$160,10,0)</f>
        <v>Mantenimiento del control</v>
      </c>
      <c r="G30" s="114">
        <f>+VLOOKUP(A30,'Evaluación de riesgos'!$B$13:$O$160,13,0)</f>
        <v>142.1456</v>
      </c>
      <c r="H30" s="116" t="e">
        <f t="shared" si="3"/>
        <v>#REF!</v>
      </c>
      <c r="I30" s="114" t="e">
        <f t="shared" si="0"/>
        <v>#REF!</v>
      </c>
      <c r="J30" s="114" t="s">
        <v>326</v>
      </c>
      <c r="K30" s="114">
        <f>+IF(ISBLANK(VLOOKUP(A30,'Evaluación de riesgos'!$B$16:$F$160,5,0)),"",VLOOKUP(A30,'Evaluación de riesgos'!$B$16:$F$160,5,0))</f>
        <v>3</v>
      </c>
      <c r="L30" s="114">
        <f>+IF(ISBLANK(VLOOKUP(A30,'Evaluación de riesgos'!$B$16:$J$160,9,9)),"",VLOOKUP(A30,'Evaluación de riesgos'!$B$16:$J$160,9,9))</f>
        <v>3</v>
      </c>
      <c r="M30" s="114">
        <f t="shared" si="5"/>
        <v>1</v>
      </c>
      <c r="N30" s="114">
        <f t="shared" si="4"/>
        <v>1</v>
      </c>
      <c r="O30" s="114"/>
      <c r="P30" s="114"/>
    </row>
    <row r="31" spans="1:16" x14ac:dyDescent="0.2">
      <c r="A31" s="114" t="s">
        <v>328</v>
      </c>
      <c r="B31" s="114" t="str">
        <f t="shared" si="2"/>
        <v>7</v>
      </c>
      <c r="C31" s="114"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4" t="s">
        <v>274</v>
      </c>
      <c r="E31" s="114" t="str">
        <f>+VLOOKUP(A31,'Evaluación de riesgos'!$B$13:$K$160,3,0)</f>
        <v>Dimension Control Interno 
Lineas de Defensa</v>
      </c>
      <c r="F31" s="114" t="str">
        <f>+VLOOKUP(A31,'Evaluación de riesgos'!$B$13:$K$160,10,0)</f>
        <v>Mantenimiento del control</v>
      </c>
      <c r="G31" s="114">
        <f>+VLOOKUP(A31,'Evaluación de riesgos'!$B$13:$O$160,13,0)</f>
        <v>142.23650000000001</v>
      </c>
      <c r="H31" s="116" t="e">
        <f t="shared" si="3"/>
        <v>#REF!</v>
      </c>
      <c r="I31" s="114" t="e">
        <f t="shared" si="0"/>
        <v>#REF!</v>
      </c>
      <c r="J31" s="114" t="s">
        <v>326</v>
      </c>
      <c r="K31" s="114">
        <f>+IF(ISBLANK(VLOOKUP(A31,'Evaluación de riesgos'!$B$16:$F$160,5,0)),"",VLOOKUP(A31,'Evaluación de riesgos'!$B$16:$F$160,5,0))</f>
        <v>3</v>
      </c>
      <c r="L31" s="114">
        <f>+IF(ISBLANK(VLOOKUP(A31,'Evaluación de riesgos'!$B$16:$J$160,9,9)),"",VLOOKUP(A31,'Evaluación de riesgos'!$B$16:$J$160,9,9))</f>
        <v>3</v>
      </c>
      <c r="M31" s="114">
        <f t="shared" si="5"/>
        <v>1</v>
      </c>
      <c r="N31" s="114">
        <f t="shared" si="4"/>
        <v>1</v>
      </c>
      <c r="O31" s="114"/>
      <c r="P31" s="114"/>
    </row>
    <row r="32" spans="1:16" x14ac:dyDescent="0.2">
      <c r="A32" s="114" t="s">
        <v>329</v>
      </c>
      <c r="B32" s="114" t="str">
        <f t="shared" si="2"/>
        <v>7</v>
      </c>
      <c r="C32" s="114"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4" t="s">
        <v>274</v>
      </c>
      <c r="E32" s="114" t="str">
        <f>+VLOOKUP(A32,'Evaluación de riesgos'!$B$13:$K$160,3,0)</f>
        <v>Dimension de Direccionamiento Estratetegico y Planeacion.
Politica de Planeacion Institucional
Dimension Control Interno 
Lineas de Defensa</v>
      </c>
      <c r="F32" s="114" t="str">
        <f>+VLOOKUP(A32,'Evaluación de riesgos'!$B$13:$K$160,10,0)</f>
        <v>Mantenimiento del control</v>
      </c>
      <c r="G32" s="114">
        <f>+VLOOKUP(A32,'Evaluación de riesgos'!$B$13:$O$160,13,0)</f>
        <v>142.3896</v>
      </c>
      <c r="H32" s="116" t="e">
        <f t="shared" si="3"/>
        <v>#REF!</v>
      </c>
      <c r="I32" s="114" t="e">
        <f t="shared" si="0"/>
        <v>#REF!</v>
      </c>
      <c r="J32" s="114" t="s">
        <v>326</v>
      </c>
      <c r="K32" s="114">
        <f>+IF(ISBLANK(VLOOKUP(A32,'Evaluación de riesgos'!$B$16:$F$160,5,0)),"",VLOOKUP(A32,'Evaluación de riesgos'!$B$16:$F$160,5,0))</f>
        <v>3</v>
      </c>
      <c r="L32" s="114">
        <f>+IF(ISBLANK(VLOOKUP(A32,'Evaluación de riesgos'!$B$16:$J$160,9,9)),"",VLOOKUP(A32,'Evaluación de riesgos'!$B$16:$J$160,9,9))</f>
        <v>3</v>
      </c>
      <c r="M32" s="114">
        <f t="shared" si="5"/>
        <v>1</v>
      </c>
      <c r="N32" s="114">
        <f t="shared" si="4"/>
        <v>1</v>
      </c>
      <c r="O32" s="114"/>
      <c r="P32" s="114"/>
    </row>
    <row r="33" spans="1:16" x14ac:dyDescent="0.2">
      <c r="A33" s="114" t="s">
        <v>330</v>
      </c>
      <c r="B33" s="114" t="str">
        <f t="shared" si="2"/>
        <v>7</v>
      </c>
      <c r="C33" s="114" t="str">
        <f>+MID(VLOOKUP(A33,'Evaluación de riesgos'!$B$13:$C$160,2,0),4,LEN(VLOOKUP(A33,'Evaluación de riesgos'!$B$13:$C$160,2,0))-4)</f>
        <v xml:space="preserve"> Se llevan a cabo seguimientos a las acciones definidas para resolver materializaciones de riesgo detectadas</v>
      </c>
      <c r="D33" s="114" t="s">
        <v>274</v>
      </c>
      <c r="E33" s="114" t="str">
        <f>+VLOOKUP(A33,'Evaluación de riesgos'!$B$13:$K$160,3,0)</f>
        <v>Dimension de Evaluacion de Resultados 
Politica de Seguimiento y evaluacion al Desempeño Institucional.
Dimension Control Interno 
Lineas de Defensa</v>
      </c>
      <c r="F33" s="114" t="str">
        <f>+VLOOKUP(A33,'Evaluación de riesgos'!$B$13:$K$160,10,0)</f>
        <v>Mantenimiento del control</v>
      </c>
      <c r="G33" s="114">
        <f>+VLOOKUP(A33,'Evaluación de riesgos'!$B$13:$O$160,13,0)</f>
        <v>142.4563</v>
      </c>
      <c r="H33" s="116" t="e">
        <f t="shared" si="3"/>
        <v>#REF!</v>
      </c>
      <c r="I33" s="114" t="e">
        <f t="shared" si="0"/>
        <v>#REF!</v>
      </c>
      <c r="J33" s="114" t="s">
        <v>326</v>
      </c>
      <c r="K33" s="114">
        <f>+IF(ISBLANK(VLOOKUP(A33,'Evaluación de riesgos'!$B$16:$F$160,5,0)),"",VLOOKUP(A33,'Evaluación de riesgos'!$B$16:$F$160,5,0))</f>
        <v>3</v>
      </c>
      <c r="L33" s="114">
        <f>+IF(ISBLANK(VLOOKUP(A33,'Evaluación de riesgos'!$B$16:$J$160,9,9)),"",VLOOKUP(A33,'Evaluación de riesgos'!$B$16:$J$160,9,9))</f>
        <v>3</v>
      </c>
      <c r="M33" s="114">
        <f t="shared" si="5"/>
        <v>1</v>
      </c>
      <c r="N33" s="114">
        <f t="shared" si="4"/>
        <v>1</v>
      </c>
      <c r="O33" s="114"/>
      <c r="P33" s="114"/>
    </row>
    <row r="34" spans="1:16" x14ac:dyDescent="0.2">
      <c r="A34" s="114" t="s">
        <v>331</v>
      </c>
      <c r="B34" s="114" t="str">
        <f t="shared" si="2"/>
        <v>8</v>
      </c>
      <c r="C34" s="114"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4" t="s">
        <v>274</v>
      </c>
      <c r="E34" s="114" t="str">
        <f>+VLOOKUP(A34,'Evaluación de riesgos'!$B$13:$K$160,3,0)</f>
        <v>Dimension de Direccionamiento Estratetegico y Planeacion.
Politica de Planeacion Institucional</v>
      </c>
      <c r="F34" s="114" t="str">
        <f>+VLOOKUP(A34,'Evaluación de riesgos'!$B$13:$K$160,10,0)</f>
        <v>Mantenimiento del control</v>
      </c>
      <c r="G34" s="114">
        <f>+VLOOKUP(A34,'Evaluación de riesgos'!$B$13:$O$160,13,0)</f>
        <v>142.54579999999999</v>
      </c>
      <c r="H34" s="116" t="e">
        <f t="shared" si="3"/>
        <v>#REF!</v>
      </c>
      <c r="I34" s="114" t="e">
        <f t="shared" ref="I34:I65" si="8">+IF(F34=$F$2,$P$4,IF(F34=$F$3,$P$2,$P$3))</f>
        <v>#REF!</v>
      </c>
      <c r="J34" s="114" t="s">
        <v>332</v>
      </c>
      <c r="K34" s="114">
        <f>+IF(ISBLANK(VLOOKUP(A34,'Evaluación de riesgos'!$B$16:$F$160,5,0)),"",VLOOKUP(A34,'Evaluación de riesgos'!$B$16:$F$160,5,0))</f>
        <v>3</v>
      </c>
      <c r="L34" s="114">
        <f>+IF(ISBLANK(VLOOKUP(A34,'Evaluación de riesgos'!$B$16:$J$160,9,9)),"",VLOOKUP(A34,'Evaluación de riesgos'!$B$16:$J$160,9,9))</f>
        <v>3</v>
      </c>
      <c r="M34" s="114">
        <f t="shared" si="5"/>
        <v>1</v>
      </c>
      <c r="N34" s="114">
        <f t="shared" si="4"/>
        <v>1</v>
      </c>
      <c r="O34" s="114"/>
      <c r="P34" s="114"/>
    </row>
    <row r="35" spans="1:16" x14ac:dyDescent="0.2">
      <c r="A35" s="114" t="s">
        <v>333</v>
      </c>
      <c r="B35" s="114" t="str">
        <f t="shared" si="2"/>
        <v>8</v>
      </c>
      <c r="C35" s="114" t="str">
        <f>+MID(VLOOKUP(A35,'Evaluación de riesgos'!$B$13:$C$160,2,0),4,LEN(VLOOKUP(A35,'Evaluación de riesgos'!$B$13:$C$160,2,0))-4)</f>
        <v xml:space="preserve"> La Alta Dirección monitorea los riesgos de corrupción con la periodicidad establecida en la Política de Administración del Riesgo</v>
      </c>
      <c r="D35" s="114" t="s">
        <v>274</v>
      </c>
      <c r="E35" s="114" t="str">
        <f>+VLOOKUP(A35,'Evaluación de riesgos'!$B$13:$K$160,3,0)</f>
        <v>Dimension de Control Interno
Linea Estrategica</v>
      </c>
      <c r="F35" s="114" t="str">
        <f>+VLOOKUP(A35,'Evaluación de riesgos'!$B$13:$K$160,10,0)</f>
        <v>Mantenimiento del control</v>
      </c>
      <c r="G35" s="114">
        <f>+VLOOKUP(A35,'Evaluación de riesgos'!$B$13:$O$160,13,0)</f>
        <v>142.63210000000001</v>
      </c>
      <c r="H35" s="116" t="e">
        <f t="shared" si="3"/>
        <v>#REF!</v>
      </c>
      <c r="I35" s="114" t="e">
        <f t="shared" si="8"/>
        <v>#REF!</v>
      </c>
      <c r="J35" s="114" t="s">
        <v>332</v>
      </c>
      <c r="K35" s="114">
        <f>+IF(ISBLANK(VLOOKUP(A35,'Evaluación de riesgos'!$B$16:$F$160,5,0)),"",VLOOKUP(A35,'Evaluación de riesgos'!$B$16:$F$160,5,0))</f>
        <v>3</v>
      </c>
      <c r="L35" s="114">
        <f>+IF(ISBLANK(VLOOKUP(A35,'Evaluación de riesgos'!$B$16:$J$160,9,9)),"",VLOOKUP(A35,'Evaluación de riesgos'!$B$16:$J$160,9,9))</f>
        <v>3</v>
      </c>
      <c r="M35" s="114">
        <f t="shared" si="5"/>
        <v>1</v>
      </c>
      <c r="N35" s="114">
        <f t="shared" si="4"/>
        <v>1</v>
      </c>
      <c r="O35" s="114"/>
      <c r="P35" s="114"/>
    </row>
    <row r="36" spans="1:16" x14ac:dyDescent="0.2">
      <c r="A36" s="114" t="s">
        <v>334</v>
      </c>
      <c r="B36" s="114" t="str">
        <f t="shared" si="2"/>
        <v>8</v>
      </c>
      <c r="C36" s="114"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4" t="s">
        <v>274</v>
      </c>
      <c r="E36" s="114" t="str">
        <f>+VLOOKUP(A36,'Evaluación de riesgos'!$B$13:$K$160,3,0)</f>
        <v>Dimension de Contro Interno
Lineas de Defensa</v>
      </c>
      <c r="F36" s="114" t="str">
        <f>+VLOOKUP(A36,'Evaluación de riesgos'!$B$13:$K$160,10,0)</f>
        <v>Mantenimiento del control</v>
      </c>
      <c r="G36" s="114">
        <f>+VLOOKUP(A36,'Evaluación de riesgos'!$B$13:$O$160,13,0)</f>
        <v>142.7456</v>
      </c>
      <c r="H36" s="116" t="e">
        <f t="shared" si="3"/>
        <v>#REF!</v>
      </c>
      <c r="I36" s="114" t="e">
        <f t="shared" si="8"/>
        <v>#REF!</v>
      </c>
      <c r="J36" s="114" t="s">
        <v>332</v>
      </c>
      <c r="K36" s="114">
        <f>+IF(ISBLANK(VLOOKUP(A36,'Evaluación de riesgos'!$B$16:$F$160,5,0)),"",VLOOKUP(A36,'Evaluación de riesgos'!$B$16:$F$160,5,0))</f>
        <v>3</v>
      </c>
      <c r="L36" s="114">
        <f>+IF(ISBLANK(VLOOKUP(A36,'Evaluación de riesgos'!$B$16:$J$160,9,9)),"",VLOOKUP(A36,'Evaluación de riesgos'!$B$16:$J$160,9,9))</f>
        <v>3</v>
      </c>
      <c r="M36" s="114">
        <f t="shared" si="5"/>
        <v>1</v>
      </c>
      <c r="N36" s="114">
        <f t="shared" si="4"/>
        <v>1</v>
      </c>
      <c r="O36" s="114"/>
      <c r="P36" s="114"/>
    </row>
    <row r="37" spans="1:16" x14ac:dyDescent="0.2">
      <c r="A37" s="114" t="s">
        <v>335</v>
      </c>
      <c r="B37" s="114" t="str">
        <f t="shared" si="2"/>
        <v>8</v>
      </c>
      <c r="C37" s="114" t="str">
        <f>+MID(VLOOKUP(A37,'Evaluación de riesgos'!$B$13:$C$160,2,0),4,LEN(VLOOKUP(A37,'Evaluación de riesgos'!$B$13:$C$160,2,0))-4)</f>
        <v xml:space="preserve"> La Alta Dirección evalúa fallas en los controles (diseño y ejecución) para definir cursos de acción apropiados para su mejora</v>
      </c>
      <c r="D37" s="114" t="s">
        <v>274</v>
      </c>
      <c r="E37" s="114" t="str">
        <f>+VLOOKUP(A37,'Evaluación de riesgos'!$B$13:$K$160,3,0)</f>
        <v>Dimension de Control Interno
Linea Estrategica</v>
      </c>
      <c r="F37" s="114" t="str">
        <f>+VLOOKUP(A37,'Evaluación de riesgos'!$B$13:$K$160,10,0)</f>
        <v>Mantenimiento del control</v>
      </c>
      <c r="G37" s="114">
        <f>+VLOOKUP(A37,'Evaluación de riesgos'!$B$13:$O$160,13,0)</f>
        <v>142.87450000000001</v>
      </c>
      <c r="H37" s="116" t="e">
        <f t="shared" si="3"/>
        <v>#REF!</v>
      </c>
      <c r="I37" s="114" t="e">
        <f t="shared" si="8"/>
        <v>#REF!</v>
      </c>
      <c r="J37" s="114" t="s">
        <v>332</v>
      </c>
      <c r="K37" s="114">
        <f>+IF(ISBLANK(VLOOKUP(A37,'Evaluación de riesgos'!$B$16:$F$160,5,0)),"",VLOOKUP(A37,'Evaluación de riesgos'!$B$16:$F$160,5,0))</f>
        <v>3</v>
      </c>
      <c r="L37" s="114">
        <f>+IF(ISBLANK(VLOOKUP(A37,'Evaluación de riesgos'!$B$16:$J$160,9,9)),"",VLOOKUP(A37,'Evaluación de riesgos'!$B$16:$J$160,9,9))</f>
        <v>3</v>
      </c>
      <c r="M37" s="114">
        <f t="shared" si="5"/>
        <v>1</v>
      </c>
      <c r="N37" s="114">
        <f t="shared" si="4"/>
        <v>1</v>
      </c>
      <c r="O37" s="114"/>
      <c r="P37" s="114"/>
    </row>
    <row r="38" spans="1:16" x14ac:dyDescent="0.2">
      <c r="A38" s="114" t="s">
        <v>336</v>
      </c>
      <c r="B38" s="114" t="str">
        <f t="shared" si="2"/>
        <v>9</v>
      </c>
      <c r="C38" s="114"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4" t="s">
        <v>274</v>
      </c>
      <c r="E38" s="114" t="str">
        <f>+VLOOKUP(A38,'Evaluación de riesgos'!$B$13:$K$160,3,0)</f>
        <v>Dimension de Direccionamiento Estrategico 
Politica de Planeacion Institucional</v>
      </c>
      <c r="F38" s="114" t="str">
        <f>+VLOOKUP(A38,'Evaluación de riesgos'!$B$13:$K$160,10,0)</f>
        <v>Mantenimiento del control</v>
      </c>
      <c r="G38" s="114">
        <f>+VLOOKUP(A38,'Evaluación de riesgos'!$B$13:$O$160,13,0)</f>
        <v>142.96350000000001</v>
      </c>
      <c r="H38" s="116" t="e">
        <f t="shared" si="3"/>
        <v>#REF!</v>
      </c>
      <c r="I38" s="114" t="e">
        <f t="shared" si="8"/>
        <v>#REF!</v>
      </c>
      <c r="J38" s="114" t="s">
        <v>337</v>
      </c>
      <c r="K38" s="114">
        <f>+IF(ISBLANK(VLOOKUP(A38,'Evaluación de riesgos'!$B$16:$F$160,5,0)),"",VLOOKUP(A38,'Evaluación de riesgos'!$B$16:$F$160,5,0))</f>
        <v>3</v>
      </c>
      <c r="L38" s="114">
        <f>+IF(ISBLANK(VLOOKUP(A38,'Evaluación de riesgos'!$B$16:$J$160,9,9)),"",VLOOKUP(A38,'Evaluación de riesgos'!$B$16:$J$160,9,9))</f>
        <v>3</v>
      </c>
      <c r="M38" s="114">
        <f t="shared" si="5"/>
        <v>1</v>
      </c>
      <c r="N38" s="114">
        <f t="shared" si="4"/>
        <v>1</v>
      </c>
      <c r="O38" s="114"/>
      <c r="P38" s="114"/>
    </row>
    <row r="39" spans="1:16" x14ac:dyDescent="0.2">
      <c r="A39" s="114" t="s">
        <v>338</v>
      </c>
      <c r="B39" s="114" t="str">
        <f t="shared" si="2"/>
        <v>9</v>
      </c>
      <c r="C39" s="114"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4" t="s">
        <v>274</v>
      </c>
      <c r="E39" s="114" t="str">
        <f>+VLOOKUP(A39,'Evaluación de riesgos'!$B$13:$K$160,3,0)</f>
        <v>Dimension de Control Interno
Lineas de Defensa</v>
      </c>
      <c r="F39" s="114" t="str">
        <f>+VLOOKUP(A39,'Evaluación de riesgos'!$B$13:$K$160,10,0)</f>
        <v>Mantenimiento del control</v>
      </c>
      <c r="G39" s="114">
        <f>+VLOOKUP(A39,'Evaluación de riesgos'!$B$13:$O$160,13,0)</f>
        <v>143.01249999999999</v>
      </c>
      <c r="H39" s="116" t="e">
        <f t="shared" si="3"/>
        <v>#REF!</v>
      </c>
      <c r="I39" s="114" t="e">
        <f t="shared" si="8"/>
        <v>#REF!</v>
      </c>
      <c r="J39" s="114" t="s">
        <v>337</v>
      </c>
      <c r="K39" s="114">
        <f>+IF(ISBLANK(VLOOKUP(A39,'Evaluación de riesgos'!$B$16:$F$160,5,0)),"",VLOOKUP(A39,'Evaluación de riesgos'!$B$16:$F$160,5,0))</f>
        <v>3</v>
      </c>
      <c r="L39" s="114">
        <f>+IF(ISBLANK(VLOOKUP(A39,'Evaluación de riesgos'!$B$16:$J$160,9,9)),"",VLOOKUP(A39,'Evaluación de riesgos'!$B$16:$J$160,9,9))</f>
        <v>3</v>
      </c>
      <c r="M39" s="114">
        <f t="shared" si="5"/>
        <v>1</v>
      </c>
      <c r="N39" s="114">
        <f t="shared" si="4"/>
        <v>1</v>
      </c>
      <c r="O39" s="114"/>
      <c r="P39" s="114"/>
    </row>
    <row r="40" spans="1:16" x14ac:dyDescent="0.2">
      <c r="A40" s="114" t="s">
        <v>339</v>
      </c>
      <c r="B40" s="114" t="str">
        <f t="shared" si="2"/>
        <v>9</v>
      </c>
      <c r="C40" s="114"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4" t="s">
        <v>274</v>
      </c>
      <c r="E40" s="114" t="str">
        <f>+VLOOKUP(A40,'Evaluación de riesgos'!$B$13:$K$160,3,0)</f>
        <v>Dimension de Control Interno
Linea Estrategica</v>
      </c>
      <c r="F40" s="114" t="str">
        <f>+VLOOKUP(A40,'Evaluación de riesgos'!$B$13:$K$160,10,0)</f>
        <v>Mantenimiento del control</v>
      </c>
      <c r="G40" s="114">
        <f>+VLOOKUP(A40,'Evaluación de riesgos'!$B$13:$O$160,13,0)</f>
        <v>143.12360000000001</v>
      </c>
      <c r="H40" s="116" t="e">
        <f t="shared" si="3"/>
        <v>#REF!</v>
      </c>
      <c r="I40" s="114" t="e">
        <f t="shared" si="8"/>
        <v>#REF!</v>
      </c>
      <c r="J40" s="114" t="s">
        <v>337</v>
      </c>
      <c r="K40" s="114">
        <f>+IF(ISBLANK(VLOOKUP(A40,'Evaluación de riesgos'!$B$16:$F$160,5,0)),"",VLOOKUP(A40,'Evaluación de riesgos'!$B$16:$F$160,5,0))</f>
        <v>3</v>
      </c>
      <c r="L40" s="114">
        <f>+IF(ISBLANK(VLOOKUP(A40,'Evaluación de riesgos'!$B$16:$J$160,9,9)),"",VLOOKUP(A40,'Evaluación de riesgos'!$B$16:$J$160,9,9))</f>
        <v>3</v>
      </c>
      <c r="M40" s="114">
        <f t="shared" si="5"/>
        <v>1</v>
      </c>
      <c r="N40" s="114">
        <f t="shared" si="4"/>
        <v>1</v>
      </c>
      <c r="O40" s="114"/>
      <c r="P40" s="114"/>
    </row>
    <row r="41" spans="1:16" x14ac:dyDescent="0.2">
      <c r="A41" s="114" t="s">
        <v>340</v>
      </c>
      <c r="B41" s="114" t="str">
        <f t="shared" si="2"/>
        <v>9</v>
      </c>
      <c r="C41" s="114"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4" t="s">
        <v>274</v>
      </c>
      <c r="E41" s="114" t="str">
        <f>+VLOOKUP(A41,'Evaluación de riesgos'!$B$13:$K$160,3,0)</f>
        <v>Dimension de Control Interno
Lineas de Defensa</v>
      </c>
      <c r="F41" s="114" t="str">
        <f>+VLOOKUP(A41,'Evaluación de riesgos'!$B$13:$K$160,10,0)</f>
        <v>Mantenimiento del control</v>
      </c>
      <c r="G41" s="114">
        <f>+VLOOKUP(A41,'Evaluación de riesgos'!$B$13:$O$160,13,0)</f>
        <v>143.2456</v>
      </c>
      <c r="H41" s="116" t="e">
        <f t="shared" si="3"/>
        <v>#REF!</v>
      </c>
      <c r="I41" s="114" t="e">
        <f t="shared" si="8"/>
        <v>#REF!</v>
      </c>
      <c r="J41" s="114" t="s">
        <v>337</v>
      </c>
      <c r="K41" s="114">
        <f>+IF(ISBLANK(VLOOKUP(A41,'Evaluación de riesgos'!$B$16:$F$160,5,0)),"",VLOOKUP(A41,'Evaluación de riesgos'!$B$16:$F$160,5,0))</f>
        <v>3</v>
      </c>
      <c r="L41" s="114">
        <f>+IF(ISBLANK(VLOOKUP(A41,'Evaluación de riesgos'!$B$16:$J$160,9,9)),"",VLOOKUP(A41,'Evaluación de riesgos'!$B$16:$J$160,9,9))</f>
        <v>3</v>
      </c>
      <c r="M41" s="114">
        <f t="shared" si="5"/>
        <v>1</v>
      </c>
      <c r="N41" s="114">
        <f t="shared" si="4"/>
        <v>1</v>
      </c>
      <c r="O41" s="114"/>
      <c r="P41" s="114"/>
    </row>
    <row r="42" spans="1:16" x14ac:dyDescent="0.2">
      <c r="A42" s="114" t="s">
        <v>341</v>
      </c>
      <c r="B42" s="114" t="str">
        <f t="shared" si="2"/>
        <v>9</v>
      </c>
      <c r="C42" s="114" t="str">
        <f>+MID(VLOOKUP(A42,'Evaluación de riesgos'!$B$13:$C$160,2,0),4,LEN(VLOOKUP(A42,'Evaluación de riesgos'!$B$13:$C$160,2,0))-4)</f>
        <v xml:space="preserve"> La entidad analiza el impacto sobre el control interno por cambios en los diferentes niveles organizacionales</v>
      </c>
      <c r="D42" s="114" t="s">
        <v>274</v>
      </c>
      <c r="E42" s="114" t="str">
        <f>+VLOOKUP(A42,'Evaluación de riesgos'!$B$13:$K$160,3,0)</f>
        <v>Dimension de Direccionamiento Estrategico y Planeacion
Politica de Planeacion Institucional
Dimension de Control Interno
Linea Estrategica</v>
      </c>
      <c r="F42" s="114" t="str">
        <f>+VLOOKUP(A42,'Evaluación de riesgos'!$B$13:$K$160,10,0)</f>
        <v>Mantenimiento del control</v>
      </c>
      <c r="G42" s="114">
        <f>+VLOOKUP(A42,'Evaluación de riesgos'!$B$13:$O$160,13,0)</f>
        <v>143.36539999999999</v>
      </c>
      <c r="H42" s="116" t="e">
        <f t="shared" si="3"/>
        <v>#REF!</v>
      </c>
      <c r="I42" s="114" t="e">
        <f t="shared" si="8"/>
        <v>#REF!</v>
      </c>
      <c r="J42" s="114" t="s">
        <v>337</v>
      </c>
      <c r="K42" s="114">
        <f>+IF(ISBLANK(VLOOKUP(A42,'Evaluación de riesgos'!$B$16:$F$160,5,0)),"",VLOOKUP(A42,'Evaluación de riesgos'!$B$16:$F$160,5,0))</f>
        <v>3</v>
      </c>
      <c r="L42" s="114">
        <f>+IF(ISBLANK(VLOOKUP(A42,'Evaluación de riesgos'!$B$16:$J$160,9,9)),"",VLOOKUP(A42,'Evaluación de riesgos'!$B$16:$J$160,9,9))</f>
        <v>3</v>
      </c>
      <c r="M42" s="114">
        <f t="shared" si="5"/>
        <v>1</v>
      </c>
      <c r="N42" s="114">
        <f t="shared" si="4"/>
        <v>1</v>
      </c>
      <c r="O42" s="114"/>
      <c r="P42" s="114"/>
    </row>
    <row r="43" spans="1:16" x14ac:dyDescent="0.2">
      <c r="A43" s="114" t="s">
        <v>342</v>
      </c>
      <c r="B43" s="114" t="str">
        <f>+LEFT(A43,2)</f>
        <v>10</v>
      </c>
      <c r="C43" s="114"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4" t="s">
        <v>275</v>
      </c>
      <c r="E43" s="114" t="str">
        <f>+VLOOKUP(A43,'Actividades de control'!$B$18:$K$122,3,0)</f>
        <v>Dimension de Control Interno
Lineas de Defensa</v>
      </c>
      <c r="F43" s="114" t="str">
        <f>+VLOOKUP(A43,'Actividades de control'!$B$18:$K$122,10,0)</f>
        <v>Mantenimiento del control</v>
      </c>
      <c r="G43" s="114">
        <f>+VLOOKUP(A43,'Actividades de control'!$B$13:$N$176,13,0)</f>
        <v>223.45689999999999</v>
      </c>
      <c r="H43" s="116" t="e">
        <f t="shared" si="3"/>
        <v>#REF!</v>
      </c>
      <c r="I43" s="114" t="e">
        <f t="shared" si="8"/>
        <v>#REF!</v>
      </c>
      <c r="J43" s="114" t="s">
        <v>343</v>
      </c>
      <c r="K43" s="114">
        <f>+IF(ISBLANK(VLOOKUP(A43,'Actividades de control'!$B$21:$F$122,5,0)),"",VLOOKUP(A43,'Actividades de control'!$B$21:$F$122,5,0))</f>
        <v>3</v>
      </c>
      <c r="L43" s="114">
        <f>+IF(ISBLANK(VLOOKUP(A43,'Actividades de control'!$B$21:$J$122,9,0)),"",VLOOKUP(A43,'Actividades de control'!$B$21:$J$122,9,0))</f>
        <v>3</v>
      </c>
      <c r="M43" s="114">
        <f t="shared" si="5"/>
        <v>1</v>
      </c>
      <c r="N43" s="114">
        <f t="shared" si="4"/>
        <v>1</v>
      </c>
      <c r="O43" s="114"/>
      <c r="P43" s="114"/>
    </row>
    <row r="44" spans="1:16" x14ac:dyDescent="0.2">
      <c r="A44" s="114" t="s">
        <v>344</v>
      </c>
      <c r="B44" s="114" t="str">
        <f t="shared" ref="B44:B82" si="9">+LEFT(A44,2)</f>
        <v>10</v>
      </c>
      <c r="C44" s="114"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4" t="s">
        <v>275</v>
      </c>
      <c r="E44" s="114" t="str">
        <f>+VLOOKUP(A44,'Actividades de control'!$B$18:$K$122,3,0)</f>
        <v>Dimension de Control Interno
Lineas de Defensa</v>
      </c>
      <c r="F44" s="114" t="str">
        <f>+VLOOKUP(A44,'Actividades de control'!$B$18:$K$122,10,0)</f>
        <v>Mantenimiento del control</v>
      </c>
      <c r="G44" s="114">
        <f>+VLOOKUP(A44,'Actividades de control'!$B$13:$N$176,13,0)</f>
        <v>223.5478</v>
      </c>
      <c r="H44" s="116" t="e">
        <f t="shared" si="3"/>
        <v>#REF!</v>
      </c>
      <c r="I44" s="114" t="e">
        <f t="shared" si="8"/>
        <v>#REF!</v>
      </c>
      <c r="J44" s="114" t="s">
        <v>343</v>
      </c>
      <c r="K44" s="114">
        <f>+IF(ISBLANK(VLOOKUP(A44,'Actividades de control'!$B$21:$F$122,5,0)),"",VLOOKUP(A44,'Actividades de control'!$B$21:$F$122,5,0))</f>
        <v>3</v>
      </c>
      <c r="L44" s="114">
        <f>+IF(ISBLANK(VLOOKUP(A44,'Actividades de control'!$B$21:$J$122,9,0)),"",VLOOKUP(A44,'Actividades de control'!$B$21:$J$122,9,0))</f>
        <v>3</v>
      </c>
      <c r="M44" s="114">
        <f t="shared" si="5"/>
        <v>1</v>
      </c>
      <c r="N44" s="114">
        <f t="shared" si="4"/>
        <v>1</v>
      </c>
      <c r="O44" s="114"/>
      <c r="P44" s="114"/>
    </row>
    <row r="45" spans="1:16" x14ac:dyDescent="0.2">
      <c r="A45" s="114" t="s">
        <v>345</v>
      </c>
      <c r="B45" s="114" t="str">
        <f t="shared" si="9"/>
        <v>10</v>
      </c>
      <c r="C45" s="114"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4" t="s">
        <v>275</v>
      </c>
      <c r="E45" s="114" t="str">
        <f>+VLOOKUP(A45,'Actividades de control'!$B$18:$K$122,3,0)</f>
        <v xml:space="preserve">
Dimension de Gestion con Valores para Resultados
Dimension de Control Interno
Lineas de Defensa</v>
      </c>
      <c r="F45" s="114" t="str">
        <f>+VLOOKUP(A45,'Actividades de control'!$B$18:$K$122,10,0)</f>
        <v>Mantenimiento del control</v>
      </c>
      <c r="G45" s="114">
        <f>+VLOOKUP(A45,'Actividades de control'!$B$13:$N$176,13,0)</f>
        <v>223.64580000000001</v>
      </c>
      <c r="H45" s="116" t="e">
        <f t="shared" si="3"/>
        <v>#REF!</v>
      </c>
      <c r="I45" s="114" t="e">
        <f t="shared" si="8"/>
        <v>#REF!</v>
      </c>
      <c r="J45" s="114" t="s">
        <v>343</v>
      </c>
      <c r="K45" s="114">
        <f>+IF(ISBLANK(VLOOKUP(A45,'Actividades de control'!$B$21:$F$122,5,0)),"",VLOOKUP(A45,'Actividades de control'!$B$21:$F$122,5,0))</f>
        <v>3</v>
      </c>
      <c r="L45" s="114">
        <f>+IF(ISBLANK(VLOOKUP(A45,'Actividades de control'!$B$21:$J$122,9,0)),"",VLOOKUP(A45,'Actividades de control'!$B$21:$J$122,9,0))</f>
        <v>3</v>
      </c>
      <c r="M45" s="114">
        <f t="shared" si="5"/>
        <v>1</v>
      </c>
      <c r="N45" s="114">
        <f t="shared" si="4"/>
        <v>1</v>
      </c>
      <c r="O45" s="114"/>
      <c r="P45" s="114"/>
    </row>
    <row r="46" spans="1:16" x14ac:dyDescent="0.2">
      <c r="A46" s="114" t="s">
        <v>346</v>
      </c>
      <c r="B46" s="114" t="str">
        <f t="shared" si="9"/>
        <v>11</v>
      </c>
      <c r="C46" s="114"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4" t="s">
        <v>275</v>
      </c>
      <c r="E46" s="114" t="str">
        <f>+VLOOKUP(A46,'Actividades de control'!$B$18:$K$122,3,0)</f>
        <v xml:space="preserve">Dimension de Gestion con Valores para el Resultado
Politica de Gobierno Digital 
Politica de Seguridad Digital
</v>
      </c>
      <c r="F46" s="114" t="str">
        <f>+VLOOKUP(A46,'Actividades de control'!$B$18:$K$122,10,0)</f>
        <v>Mantenimiento del control</v>
      </c>
      <c r="G46" s="114">
        <f>+VLOOKUP(A46,'Actividades de control'!$B$13:$N$176,13,0)</f>
        <v>223.78960000000001</v>
      </c>
      <c r="H46" s="116" t="e">
        <f t="shared" si="3"/>
        <v>#REF!</v>
      </c>
      <c r="I46" s="114" t="e">
        <f t="shared" si="8"/>
        <v>#REF!</v>
      </c>
      <c r="J46" s="114" t="s">
        <v>347</v>
      </c>
      <c r="K46" s="114">
        <f>+IF(ISBLANK(VLOOKUP(A46,'Actividades de control'!$B$21:$F$122,5,0)),"",VLOOKUP(A46,'Actividades de control'!$B$21:$F$122,5,0))</f>
        <v>3</v>
      </c>
      <c r="L46" s="114">
        <f>+IF(ISBLANK(VLOOKUP(A46,'Actividades de control'!$B$21:$J$122,9,0)),"",VLOOKUP(A46,'Actividades de control'!$B$21:$J$122,9,0))</f>
        <v>3</v>
      </c>
      <c r="M46" s="114">
        <f t="shared" si="5"/>
        <v>1</v>
      </c>
      <c r="N46" s="114">
        <f t="shared" si="4"/>
        <v>1</v>
      </c>
      <c r="O46" s="114"/>
      <c r="P46" s="114"/>
    </row>
    <row r="47" spans="1:16" x14ac:dyDescent="0.2">
      <c r="A47" s="114" t="s">
        <v>348</v>
      </c>
      <c r="B47" s="114" t="str">
        <f t="shared" si="9"/>
        <v>11</v>
      </c>
      <c r="C47" s="114"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4" t="s">
        <v>275</v>
      </c>
      <c r="E47" s="114" t="str">
        <f>+VLOOKUP(A47,'Actividades de control'!$B$18:$K$122,3,0)</f>
        <v xml:space="preserve">Dimension de Gestion con Valores para el Resultado
Politica de Gobierno Digital 
Politica de Seguridad Digital
</v>
      </c>
      <c r="F47" s="114" t="str">
        <f>+VLOOKUP(A47,'Actividades de control'!$B$18:$K$122,10,0)</f>
        <v>Mantenimiento del control</v>
      </c>
      <c r="G47" s="114">
        <f>+VLOOKUP(A47,'Actividades de control'!$B$13:$N$176,13,0)</f>
        <v>223.84559999999999</v>
      </c>
      <c r="H47" s="116" t="e">
        <f t="shared" si="3"/>
        <v>#REF!</v>
      </c>
      <c r="I47" s="114" t="e">
        <f t="shared" si="8"/>
        <v>#REF!</v>
      </c>
      <c r="J47" s="114" t="s">
        <v>347</v>
      </c>
      <c r="K47" s="114">
        <f>+IF(ISBLANK(VLOOKUP(A47,'Actividades de control'!$B$21:$F$122,5,0)),"",VLOOKUP(A47,'Actividades de control'!$B$21:$F$122,5,0))</f>
        <v>3</v>
      </c>
      <c r="L47" s="114">
        <f>+IF(ISBLANK(VLOOKUP(A47,'Actividades de control'!$B$21:$J$122,9,0)),"",VLOOKUP(A47,'Actividades de control'!$B$21:$J$122,9,0))</f>
        <v>3</v>
      </c>
      <c r="M47" s="114">
        <f t="shared" si="5"/>
        <v>1</v>
      </c>
      <c r="N47" s="114">
        <f t="shared" si="4"/>
        <v>1</v>
      </c>
      <c r="O47" s="114"/>
      <c r="P47" s="114"/>
    </row>
    <row r="48" spans="1:16" x14ac:dyDescent="0.2">
      <c r="A48" s="114" t="s">
        <v>349</v>
      </c>
      <c r="B48" s="114" t="str">
        <f t="shared" si="9"/>
        <v>11</v>
      </c>
      <c r="C48" s="114" t="str">
        <f>+MID(VLOOKUP(A48,'Actividades de control'!$B$13:$C$176,2,0),5,LEN(VLOOKUP(A48,'Actividades de control'!$B$13:$C$176,2,0))-5)</f>
        <v xml:space="preserve"> Se cuenta con matrices de roles y usuarios siguiendo los principios de segregación de funciones.</v>
      </c>
      <c r="D48" s="114" t="s">
        <v>275</v>
      </c>
      <c r="E48" s="114" t="str">
        <f>+VLOOKUP(A48,'Actividades de control'!$B$18:$K$122,3,0)</f>
        <v xml:space="preserve">Dimension de Gestion con Valores para el Resultado
Politica de Fortalecimiento Organizacional y Simplificacion de Procesos.
</v>
      </c>
      <c r="F48" s="114" t="str">
        <f>+VLOOKUP(A48,'Actividades de control'!$B$18:$K$122,10,0)</f>
        <v>Mantenimiento del control</v>
      </c>
      <c r="G48" s="114">
        <f>+VLOOKUP(A48,'Actividades de control'!$B$13:$N$176,13,0)</f>
        <v>223.96539999999999</v>
      </c>
      <c r="H48" s="116" t="e">
        <f t="shared" si="3"/>
        <v>#REF!</v>
      </c>
      <c r="I48" s="114" t="e">
        <f t="shared" si="8"/>
        <v>#REF!</v>
      </c>
      <c r="J48" s="114" t="s">
        <v>347</v>
      </c>
      <c r="K48" s="114">
        <f>+IF(ISBLANK(VLOOKUP(A48,'Actividades de control'!$B$21:$F$122,5,0)),"",VLOOKUP(A48,'Actividades de control'!$B$21:$F$122,5,0))</f>
        <v>3</v>
      </c>
      <c r="L48" s="114">
        <f>+IF(ISBLANK(VLOOKUP(A48,'Actividades de control'!$B$21:$J$122,9,0)),"",VLOOKUP(A48,'Actividades de control'!$B$21:$J$122,9,0))</f>
        <v>3</v>
      </c>
      <c r="M48" s="114">
        <f t="shared" si="5"/>
        <v>1</v>
      </c>
      <c r="N48" s="114">
        <f t="shared" si="4"/>
        <v>1</v>
      </c>
      <c r="O48" s="114"/>
      <c r="P48" s="114"/>
    </row>
    <row r="49" spans="1:16" x14ac:dyDescent="0.2">
      <c r="A49" s="114" t="s">
        <v>350</v>
      </c>
      <c r="B49" s="114" t="str">
        <f t="shared" si="9"/>
        <v>11</v>
      </c>
      <c r="C49" s="114"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4" t="s">
        <v>275</v>
      </c>
      <c r="E49" s="114" t="str">
        <f>+VLOOKUP(A49,'Actividades de control'!$B$18:$K$122,3,0)</f>
        <v>Dimension Control Interno
Tercera Linea de Defensa</v>
      </c>
      <c r="F49" s="114" t="str">
        <f>+VLOOKUP(A49,'Actividades de control'!$B$18:$K$122,10,0)</f>
        <v>Mantenimiento del control</v>
      </c>
      <c r="G49" s="114">
        <f>+VLOOKUP(A49,'Actividades de control'!$B$13:$N$176,13,0)</f>
        <v>224.01230000000001</v>
      </c>
      <c r="H49" s="116" t="e">
        <f t="shared" si="3"/>
        <v>#REF!</v>
      </c>
      <c r="I49" s="114" t="e">
        <f t="shared" si="8"/>
        <v>#REF!</v>
      </c>
      <c r="J49" s="114" t="s">
        <v>347</v>
      </c>
      <c r="K49" s="114">
        <f>+IF(ISBLANK(VLOOKUP(A49,'Actividades de control'!$B$21:$F$122,5,0)),"",VLOOKUP(A49,'Actividades de control'!$B$21:$F$122,5,0))</f>
        <v>3</v>
      </c>
      <c r="L49" s="114">
        <f>+IF(ISBLANK(VLOOKUP(A49,'Actividades de control'!$B$21:$J$122,9,0)),"",VLOOKUP(A49,'Actividades de control'!$B$21:$J$122,9,0))</f>
        <v>3</v>
      </c>
      <c r="M49" s="114">
        <f t="shared" si="5"/>
        <v>1</v>
      </c>
      <c r="N49" s="114">
        <f t="shared" si="4"/>
        <v>1</v>
      </c>
      <c r="O49" s="114"/>
      <c r="P49" s="114"/>
    </row>
    <row r="50" spans="1:16" x14ac:dyDescent="0.2">
      <c r="A50" s="114" t="s">
        <v>351</v>
      </c>
      <c r="B50" s="114" t="str">
        <f t="shared" si="9"/>
        <v>12</v>
      </c>
      <c r="C50" s="114"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4" t="s">
        <v>275</v>
      </c>
      <c r="E50" s="114" t="str">
        <f>+VLOOKUP(A50,'Actividades de control'!$B$18:$K$122,3,0)</f>
        <v>Dimension de Gestion con Valores para el Resultado
Politica de Fortalecimiento Organizacional y Simplificacion de Procesos.</v>
      </c>
      <c r="F50" s="114" t="str">
        <f>+VLOOKUP(A50,'Actividades de control'!$B$18:$K$122,10,0)</f>
        <v>Mantenimiento del control</v>
      </c>
      <c r="G50" s="114">
        <f>+VLOOKUP(A50,'Actividades de control'!$B$13:$N$176,13,0)</f>
        <v>224.12360000000001</v>
      </c>
      <c r="H50" s="116" t="e">
        <f t="shared" si="3"/>
        <v>#REF!</v>
      </c>
      <c r="I50" s="114" t="e">
        <f t="shared" si="8"/>
        <v>#REF!</v>
      </c>
      <c r="J50" s="114" t="s">
        <v>352</v>
      </c>
      <c r="K50" s="114">
        <f>+IF(ISBLANK(VLOOKUP(A50,'Actividades de control'!$B$21:$F$122,5,0)),"",VLOOKUP(A50,'Actividades de control'!$B$21:$F$122,5,0))</f>
        <v>3</v>
      </c>
      <c r="L50" s="114">
        <f>+IF(ISBLANK(VLOOKUP(A50,'Actividades de control'!$B$21:$J$122,9,0)),"",VLOOKUP(A50,'Actividades de control'!$B$21:$J$122,9,0))</f>
        <v>3</v>
      </c>
      <c r="M50" s="114">
        <f t="shared" si="5"/>
        <v>1</v>
      </c>
      <c r="N50" s="114">
        <f t="shared" si="4"/>
        <v>1</v>
      </c>
      <c r="O50" s="114"/>
      <c r="P50" s="114"/>
    </row>
    <row r="51" spans="1:16" x14ac:dyDescent="0.2">
      <c r="A51" s="114" t="s">
        <v>353</v>
      </c>
      <c r="B51" s="114" t="str">
        <f t="shared" si="9"/>
        <v>12</v>
      </c>
      <c r="C51" s="114" t="str">
        <f>+MID(VLOOKUP(A51,'Actividades de control'!$B$13:$C$176,2,0),6,LEN(VLOOKUP(A51,'Actividades de control'!$B$13:$C$176,2,0))-6)</f>
        <v xml:space="preserve"> El diseño de controles se evalúa frente a la gestión del riesgo</v>
      </c>
      <c r="D51" s="114" t="s">
        <v>275</v>
      </c>
      <c r="E51" s="114" t="str">
        <f>+VLOOKUP(A51,'Actividades de control'!$B$18:$K$122,3,0)</f>
        <v xml:space="preserve">Todas las Dimensiones de MIPG 
</v>
      </c>
      <c r="F51" s="114" t="str">
        <f>+VLOOKUP(A51,'Actividades de control'!$B$18:$K$122,10,0)</f>
        <v>Mantenimiento del control</v>
      </c>
      <c r="G51" s="114">
        <f>+VLOOKUP(A51,'Actividades de control'!$B$13:$N$176,13,0)</f>
        <v>224.23650000000001</v>
      </c>
      <c r="H51" s="116" t="e">
        <f t="shared" si="3"/>
        <v>#REF!</v>
      </c>
      <c r="I51" s="114" t="e">
        <f t="shared" si="8"/>
        <v>#REF!</v>
      </c>
      <c r="J51" s="114" t="s">
        <v>352</v>
      </c>
      <c r="K51" s="114">
        <f>+IF(ISBLANK(VLOOKUP(A51,'Actividades de control'!$B$21:$F$122,5,0)),"",VLOOKUP(A51,'Actividades de control'!$B$21:$F$122,5,0))</f>
        <v>3</v>
      </c>
      <c r="L51" s="114">
        <f>+IF(ISBLANK(VLOOKUP(A51,'Actividades de control'!$B$21:$J$122,9,0)),"",VLOOKUP(A51,'Actividades de control'!$B$21:$J$122,9,0))</f>
        <v>3</v>
      </c>
      <c r="M51" s="114">
        <f t="shared" si="5"/>
        <v>1</v>
      </c>
      <c r="N51" s="114">
        <f t="shared" si="4"/>
        <v>1</v>
      </c>
      <c r="O51" s="114"/>
      <c r="P51" s="114"/>
    </row>
    <row r="52" spans="1:16" x14ac:dyDescent="0.2">
      <c r="A52" s="114" t="s">
        <v>354</v>
      </c>
      <c r="B52" s="114" t="str">
        <f t="shared" si="9"/>
        <v>12</v>
      </c>
      <c r="C52" s="114" t="str">
        <f>+MID(VLOOKUP(A52,'Actividades de control'!$B$13:$C$176,2,0),6,LEN(VLOOKUP(A52,'Actividades de control'!$B$13:$C$176,2,0))-6)</f>
        <v xml:space="preserve"> Monitoreo a los riesgos acorde con la política de administración de riesgo establecida para la entidad.</v>
      </c>
      <c r="D52" s="114" t="s">
        <v>275</v>
      </c>
      <c r="E52" s="114" t="str">
        <f>+VLOOKUP(A52,'Actividades de control'!$B$18:$K$122,3,0)</f>
        <v>Dimension de Direccionamiento Estrategico y Planeacion
Politica de Planeacion Institucional.</v>
      </c>
      <c r="F52" s="114" t="str">
        <f>+VLOOKUP(A52,'Actividades de control'!$B$18:$K$122,10,0)</f>
        <v>Mantenimiento del control</v>
      </c>
      <c r="G52" s="114">
        <f>+VLOOKUP(A52,'Actividades de control'!$B$13:$N$176,13,0)</f>
        <v>224.23656</v>
      </c>
      <c r="H52" s="116" t="e">
        <f t="shared" si="3"/>
        <v>#REF!</v>
      </c>
      <c r="I52" s="114" t="e">
        <f t="shared" si="8"/>
        <v>#REF!</v>
      </c>
      <c r="J52" s="114" t="s">
        <v>352</v>
      </c>
      <c r="K52" s="114">
        <f>+IF(ISBLANK(VLOOKUP(A52,'Actividades de control'!$B$21:$F$122,5,0)),"",VLOOKUP(A52,'Actividades de control'!$B$21:$F$122,5,0))</f>
        <v>3</v>
      </c>
      <c r="L52" s="114">
        <f>+IF(ISBLANK(VLOOKUP(A52,'Actividades de control'!$B$21:$J$122,9,0)),"",VLOOKUP(A52,'Actividades de control'!$B$21:$J$122,9,0))</f>
        <v>3</v>
      </c>
      <c r="M52" s="114">
        <f t="shared" si="5"/>
        <v>1</v>
      </c>
      <c r="N52" s="114">
        <f t="shared" si="4"/>
        <v>1</v>
      </c>
      <c r="O52" s="114"/>
      <c r="P52" s="114"/>
    </row>
    <row r="53" spans="1:16" x14ac:dyDescent="0.2">
      <c r="A53" s="114" t="s">
        <v>355</v>
      </c>
      <c r="B53" s="114" t="str">
        <f t="shared" si="9"/>
        <v>12</v>
      </c>
      <c r="C53" s="114" t="str">
        <f>+MID(VLOOKUP(A53,'Actividades de control'!$B$13:$C$176,2,0),6,LEN(VLOOKUP(A53,'Actividades de control'!$B$13:$C$176,2,0))-6)</f>
        <v>Verificación de que los responsables estén ejecutando los controles tal como han sido diseñados</v>
      </c>
      <c r="D53" s="114" t="s">
        <v>275</v>
      </c>
      <c r="E53" s="114" t="str">
        <f>+VLOOKUP(A53,'Actividades de control'!$B$18:$K$122,3,0)</f>
        <v>Dimension Control Interno
Segunda Linea de Defensa</v>
      </c>
      <c r="F53" s="114" t="str">
        <f>+VLOOKUP(A53,'Actividades de control'!$B$18:$K$122,10,0)</f>
        <v>Mantenimiento del control</v>
      </c>
      <c r="G53" s="114">
        <f>+VLOOKUP(A53,'Actividades de control'!$B$13:$N$176,13,0)</f>
        <v>224.23656800000001</v>
      </c>
      <c r="H53" s="116" t="e">
        <f t="shared" ref="H53" si="10">+_xlfn.RANK.EQ(G53,$G$2:$G$82,1)</f>
        <v>#REF!</v>
      </c>
      <c r="I53" s="114" t="e">
        <f t="shared" si="8"/>
        <v>#REF!</v>
      </c>
      <c r="J53" s="114" t="s">
        <v>352</v>
      </c>
      <c r="K53" s="114">
        <f>+IF(ISBLANK(VLOOKUP(A53,'Actividades de control'!$B$21:$F$122,5,0)),"",VLOOKUP(A53,'Actividades de control'!$B$21:$F$122,5,0))</f>
        <v>3</v>
      </c>
      <c r="L53" s="114">
        <f>+IF(ISBLANK(VLOOKUP(A53,'Actividades de control'!$B$21:$J$122,9,0)),"",VLOOKUP(A53,'Actividades de control'!$B$21:$J$122,9,0))</f>
        <v>3</v>
      </c>
      <c r="M53" s="114">
        <f t="shared" si="5"/>
        <v>1</v>
      </c>
      <c r="N53" s="114">
        <f t="shared" ref="N53" si="11">+AVERAGEIF($D$2:$D$82,D53,$M$2:$M$82)</f>
        <v>1</v>
      </c>
      <c r="O53" s="114"/>
      <c r="P53" s="114"/>
    </row>
    <row r="54" spans="1:16" x14ac:dyDescent="0.2">
      <c r="A54" s="114" t="s">
        <v>356</v>
      </c>
      <c r="B54" s="114" t="str">
        <f t="shared" si="9"/>
        <v>12</v>
      </c>
      <c r="C54" s="114"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4" t="s">
        <v>275</v>
      </c>
      <c r="E54" s="114" t="str">
        <f>+VLOOKUP(A54,'Actividades de control'!$B$18:$K$122,3,0)</f>
        <v>Dimension Control Interno
 Lineas de Defensa</v>
      </c>
      <c r="F54" s="114" t="str">
        <f>+VLOOKUP(A54,'Actividades de control'!$B$18:$K$122,10,0)</f>
        <v>Mantenimiento del control</v>
      </c>
      <c r="G54" s="114">
        <f>+VLOOKUP(A54,'Actividades de control'!$B$13:$N$176,13,0)</f>
        <v>224.3569</v>
      </c>
      <c r="H54" s="116" t="e">
        <f t="shared" ref="H54" si="12">+_xlfn.RANK.EQ(G54,$G$2:$G$82,1)</f>
        <v>#REF!</v>
      </c>
      <c r="I54" s="114" t="e">
        <f t="shared" si="8"/>
        <v>#REF!</v>
      </c>
      <c r="J54" s="114" t="s">
        <v>352</v>
      </c>
      <c r="K54" s="114">
        <f>+IF(ISBLANK(VLOOKUP(A54,'Actividades de control'!$B$21:$F$122,5,0)),"",VLOOKUP(A54,'Actividades de control'!$B$21:$F$122,5,0))</f>
        <v>3</v>
      </c>
      <c r="L54" s="114">
        <f>+IF(ISBLANK(VLOOKUP(A54,'Actividades de control'!$B$21:$J$122,9,0)),"",VLOOKUP(A54,'Actividades de control'!$B$21:$J$122,9,0))</f>
        <v>3</v>
      </c>
      <c r="M54" s="114">
        <f t="shared" si="5"/>
        <v>1</v>
      </c>
      <c r="N54" s="114">
        <f t="shared" ref="N54" si="13">+AVERAGEIF($D$2:$D$82,D54,$M$2:$M$82)</f>
        <v>1</v>
      </c>
      <c r="O54" s="114"/>
      <c r="P54" s="114"/>
    </row>
    <row r="55" spans="1:16" ht="12.75" customHeight="1" x14ac:dyDescent="0.2">
      <c r="A55" s="114" t="s">
        <v>357</v>
      </c>
      <c r="B55" s="114" t="str">
        <f t="shared" si="9"/>
        <v>13</v>
      </c>
      <c r="C55" s="114"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4" t="s">
        <v>358</v>
      </c>
      <c r="E55" s="114" t="str">
        <f>+VLOOKUP(A55,'Info y Comunicación'!$B$15:$K$138,3,0)</f>
        <v xml:space="preserve">Dimension de Informacion y comunicación 
</v>
      </c>
      <c r="F55" s="114" t="str">
        <f>+VLOOKUP(A55,'Info y Comunicación'!$B$15:$K$138,10,0)</f>
        <v>Mantenimiento del control</v>
      </c>
      <c r="G55" s="114">
        <f>+VLOOKUP(A55,'Info y Comunicación'!$B$13:$N$160,13,0)</f>
        <v>304.45690000000002</v>
      </c>
      <c r="H55" s="116" t="e">
        <f t="shared" si="3"/>
        <v>#REF!</v>
      </c>
      <c r="I55" s="114" t="e">
        <f t="shared" si="8"/>
        <v>#REF!</v>
      </c>
      <c r="J55" s="114" t="s">
        <v>359</v>
      </c>
      <c r="K55" s="114">
        <f>+IF(ISBLANK(VLOOKUP(A55,'Info y Comunicación'!$B$19:$F$138,5,0)),"",VLOOKUP(A55,'Info y Comunicación'!$B$19:$F$138,5,0))</f>
        <v>3</v>
      </c>
      <c r="L55" s="114">
        <f>+IF(ISBLANK(VLOOKUP(A55,'Info y Comunicación'!$B$19:$J$138,9,0)),"",VLOOKUP(A55,'Info y Comunicación'!$B$19:$J$138,9,0))</f>
        <v>3</v>
      </c>
      <c r="M55" s="114">
        <f t="shared" si="5"/>
        <v>1</v>
      </c>
      <c r="N55" s="114">
        <f>+AVERAGEIF($D$2:$D$82,D55,$M$2:$M$82)</f>
        <v>1</v>
      </c>
      <c r="O55" s="114"/>
      <c r="P55" s="114"/>
    </row>
    <row r="56" spans="1:16" ht="12.75" customHeight="1" x14ac:dyDescent="0.2">
      <c r="A56" s="114" t="s">
        <v>360</v>
      </c>
      <c r="B56" s="114" t="str">
        <f t="shared" si="9"/>
        <v>13</v>
      </c>
      <c r="C56" s="114" t="str">
        <f>+MID(VLOOKUP(A56,'Info y Comunicación'!$B$13:$C$160,2,0),6,LEN(VLOOKUP(A56,'Info y Comunicación'!$B$13:$C$160,2,0))-6)</f>
        <v xml:space="preserve"> La entidad cuenta con el inventario de información relevante (interno/externa) y cuenta con un mecanismo que permita su actualización</v>
      </c>
      <c r="D56" s="114" t="s">
        <v>358</v>
      </c>
      <c r="E56" s="114" t="str">
        <f>+VLOOKUP(A56,'Info y Comunicación'!$B$15:$K$138,3,0)</f>
        <v>Dimension de Informacion y comunicación 
Politica de Transparencia y Acceso a la Informaciòn Publica</v>
      </c>
      <c r="F56" s="114" t="str">
        <f>+VLOOKUP(A56,'Info y Comunicación'!$B$15:$K$138,10,0)</f>
        <v>Mantenimiento del control</v>
      </c>
      <c r="G56" s="114">
        <f>+VLOOKUP(A56,'Info y Comunicación'!$B$13:$N$160,13,0)</f>
        <v>304.56319999999999</v>
      </c>
      <c r="H56" s="116" t="e">
        <f t="shared" si="3"/>
        <v>#REF!</v>
      </c>
      <c r="I56" s="114" t="e">
        <f t="shared" si="8"/>
        <v>#REF!</v>
      </c>
      <c r="J56" s="114" t="s">
        <v>359</v>
      </c>
      <c r="K56" s="114">
        <f>+IF(ISBLANK(VLOOKUP(A56,'Info y Comunicación'!$B$19:$F$138,5,0)),"",VLOOKUP(A56,'Info y Comunicación'!$B$19:$F$138,5,0))</f>
        <v>3</v>
      </c>
      <c r="L56" s="114">
        <f>+IF(ISBLANK(VLOOKUP(A56,'Info y Comunicación'!$B$19:$J$138,9,0)),"",VLOOKUP(A56,'Info y Comunicación'!$B$19:$J$138,9,0))</f>
        <v>3</v>
      </c>
      <c r="M56" s="114">
        <f t="shared" si="5"/>
        <v>1</v>
      </c>
      <c r="N56" s="114">
        <f t="shared" si="4"/>
        <v>1</v>
      </c>
      <c r="O56" s="114"/>
      <c r="P56" s="114"/>
    </row>
    <row r="57" spans="1:16" ht="12.75" customHeight="1" x14ac:dyDescent="0.2">
      <c r="A57" s="114" t="s">
        <v>361</v>
      </c>
      <c r="B57" s="114" t="str">
        <f t="shared" si="9"/>
        <v>13</v>
      </c>
      <c r="C57" s="114"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4" t="s">
        <v>358</v>
      </c>
      <c r="E57" s="114" t="str">
        <f>+VLOOKUP(A57,'Info y Comunicación'!$B$15:$K$138,3,0)</f>
        <v>Dimension de Informacion y comunicación 
Politica de Transparencia y Acceso a la Informaciòn Publica</v>
      </c>
      <c r="F57" s="114" t="str">
        <f>+VLOOKUP(A57,'Info y Comunicación'!$B$15:$K$138,10,0)</f>
        <v>Mantenimiento del control</v>
      </c>
      <c r="G57" s="114">
        <f>+VLOOKUP(A57,'Info y Comunicación'!$B$13:$N$160,13,0)</f>
        <v>304.63209999999998</v>
      </c>
      <c r="H57" s="116" t="e">
        <f t="shared" si="3"/>
        <v>#REF!</v>
      </c>
      <c r="I57" s="114" t="e">
        <f t="shared" si="8"/>
        <v>#REF!</v>
      </c>
      <c r="J57" s="114" t="s">
        <v>359</v>
      </c>
      <c r="K57" s="114">
        <f>+IF(ISBLANK(VLOOKUP(A57,'Info y Comunicación'!$B$19:$F$138,5,0)),"",VLOOKUP(A57,'Info y Comunicación'!$B$19:$F$138,5,0))</f>
        <v>3</v>
      </c>
      <c r="L57" s="114">
        <f>+IF(ISBLANK(VLOOKUP(A57,'Info y Comunicación'!$B$19:$J$138,9,0)),"",VLOOKUP(A57,'Info y Comunicación'!$B$19:$J$138,9,0))</f>
        <v>3</v>
      </c>
      <c r="M57" s="114">
        <f t="shared" si="5"/>
        <v>1</v>
      </c>
      <c r="N57" s="114">
        <f t="shared" si="4"/>
        <v>1</v>
      </c>
      <c r="O57" s="114"/>
      <c r="P57" s="114"/>
    </row>
    <row r="58" spans="1:16" ht="12.75" customHeight="1" x14ac:dyDescent="0.2">
      <c r="A58" s="114" t="s">
        <v>362</v>
      </c>
      <c r="B58" s="114" t="str">
        <f t="shared" si="9"/>
        <v>13</v>
      </c>
      <c r="C58" s="114"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4" t="s">
        <v>358</v>
      </c>
      <c r="E58" s="114" t="str">
        <f>+VLOOKUP(A58,'Info y Comunicación'!$B$15:$K$138,3,0)</f>
        <v>Dimension de Informacion y comunicación 
Politica de Transparencia y Acceso a la Informaciòn Publica</v>
      </c>
      <c r="F58" s="114" t="str">
        <f>+VLOOKUP(A58,'Info y Comunicación'!$B$15:$K$138,10,0)</f>
        <v>Mantenimiento del control</v>
      </c>
      <c r="G58" s="114">
        <f>+VLOOKUP(A58,'Info y Comunicación'!$B$13:$N$160,13,0)</f>
        <v>304.78960000000001</v>
      </c>
      <c r="H58" s="116" t="e">
        <f t="shared" si="3"/>
        <v>#REF!</v>
      </c>
      <c r="I58" s="114" t="e">
        <f t="shared" si="8"/>
        <v>#REF!</v>
      </c>
      <c r="J58" s="114" t="s">
        <v>359</v>
      </c>
      <c r="K58" s="114">
        <f>+IF(ISBLANK(VLOOKUP(A58,'Info y Comunicación'!$B$19:$F$138,5,0)),"",VLOOKUP(A58,'Info y Comunicación'!$B$19:$F$138,5,0))</f>
        <v>3</v>
      </c>
      <c r="L58" s="114">
        <f>+IF(ISBLANK(VLOOKUP(A58,'Info y Comunicación'!$B$19:$J$138,9,0)),"",VLOOKUP(A58,'Info y Comunicación'!$B$19:$J$138,9,0))</f>
        <v>3</v>
      </c>
      <c r="M58" s="114">
        <f t="shared" si="5"/>
        <v>1</v>
      </c>
      <c r="N58" s="114">
        <f t="shared" si="4"/>
        <v>1</v>
      </c>
      <c r="O58" s="114"/>
      <c r="P58" s="114"/>
    </row>
    <row r="59" spans="1:16" ht="12.75" customHeight="1" x14ac:dyDescent="0.2">
      <c r="A59" s="114" t="s">
        <v>363</v>
      </c>
      <c r="B59" s="114" t="str">
        <f t="shared" si="9"/>
        <v>14</v>
      </c>
      <c r="C59" s="114"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4" t="s">
        <v>358</v>
      </c>
      <c r="E59" s="114" t="str">
        <f>+VLOOKUP(A59,'Info y Comunicación'!$B$15:$K$138,3,0)</f>
        <v xml:space="preserve">Dimension de Informacion y comunicación
</v>
      </c>
      <c r="F59" s="114" t="str">
        <f>+VLOOKUP(A59,'Info y Comunicación'!$B$15:$K$138,10,0)</f>
        <v>Mantenimiento del control</v>
      </c>
      <c r="G59" s="114">
        <f>+VLOOKUP(A59,'Info y Comunicación'!$B$13:$N$160,13,0)</f>
        <v>304.8965</v>
      </c>
      <c r="H59" s="116" t="e">
        <f t="shared" si="3"/>
        <v>#REF!</v>
      </c>
      <c r="I59" s="114" t="e">
        <f t="shared" si="8"/>
        <v>#REF!</v>
      </c>
      <c r="J59" s="114" t="s">
        <v>364</v>
      </c>
      <c r="K59" s="114">
        <f>+IF(ISBLANK(VLOOKUP(A59,'Info y Comunicación'!$B$19:$F$138,5,0)),"",VLOOKUP(A59,'Info y Comunicación'!$B$19:$F$138,5,0))</f>
        <v>3</v>
      </c>
      <c r="L59" s="114">
        <f>+IF(ISBLANK(VLOOKUP(A59,'Info y Comunicación'!$B$19:$J$138,9,0)),"",VLOOKUP(A59,'Info y Comunicación'!$B$19:$J$138,9,0))</f>
        <v>3</v>
      </c>
      <c r="M59" s="114">
        <f t="shared" si="5"/>
        <v>1</v>
      </c>
      <c r="N59" s="114">
        <f t="shared" si="4"/>
        <v>1</v>
      </c>
      <c r="O59" s="114"/>
      <c r="P59" s="114"/>
    </row>
    <row r="60" spans="1:16" ht="12.75" customHeight="1" x14ac:dyDescent="0.2">
      <c r="A60" s="114" t="s">
        <v>365</v>
      </c>
      <c r="B60" s="114" t="str">
        <f t="shared" si="9"/>
        <v>14</v>
      </c>
      <c r="C60" s="114" t="str">
        <f>+MID(VLOOKUP(A60,'Info y Comunicación'!$B$13:$C$160,2,0),6,LEN(VLOOKUP(A60,'Info y Comunicación'!$B$13:$C$160,2,0))-6)</f>
        <v>La entidad cuenta con políticas de operación relacionadas con la administración de la información (niveles de autoridad y responsabilidad</v>
      </c>
      <c r="D60" s="114" t="s">
        <v>358</v>
      </c>
      <c r="E60" s="114" t="str">
        <f>+VLOOKUP(A60,'Info y Comunicación'!$B$15:$K$138,3,0)</f>
        <v xml:space="preserve">Dimension de Informacion y comunicación
</v>
      </c>
      <c r="F60" s="114" t="str">
        <f>+VLOOKUP(A60,'Info y Comunicación'!$B$15:$K$138,10,0)</f>
        <v>Mantenimiento del control</v>
      </c>
      <c r="G60" s="114">
        <f>+VLOOKUP(A60,'Info y Comunicación'!$B$13:$N$160,13,0)</f>
        <v>304.98540000000003</v>
      </c>
      <c r="H60" s="116" t="e">
        <f t="shared" si="3"/>
        <v>#REF!</v>
      </c>
      <c r="I60" s="114" t="e">
        <f t="shared" si="8"/>
        <v>#REF!</v>
      </c>
      <c r="J60" s="114" t="s">
        <v>364</v>
      </c>
      <c r="K60" s="114">
        <f>+IF(ISBLANK(VLOOKUP(A60,'Info y Comunicación'!$B$19:$F$138,5,0)),"",VLOOKUP(A60,'Info y Comunicación'!$B$19:$F$138,5,0))</f>
        <v>3</v>
      </c>
      <c r="L60" s="114">
        <f>+IF(ISBLANK(VLOOKUP(A60,'Info y Comunicación'!$B$19:$J$138,9,0)),"",VLOOKUP(A60,'Info y Comunicación'!$B$19:$J$138,9,0))</f>
        <v>3</v>
      </c>
      <c r="M60" s="114">
        <f t="shared" si="5"/>
        <v>1</v>
      </c>
      <c r="N60" s="114">
        <f t="shared" si="4"/>
        <v>1</v>
      </c>
      <c r="O60" s="114"/>
      <c r="P60" s="114"/>
    </row>
    <row r="61" spans="1:16" ht="12.75" customHeight="1" x14ac:dyDescent="0.2">
      <c r="A61" s="114" t="s">
        <v>366</v>
      </c>
      <c r="B61" s="114" t="str">
        <f t="shared" si="9"/>
        <v>14</v>
      </c>
      <c r="C61" s="114"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4" t="s">
        <v>358</v>
      </c>
      <c r="E61" s="114" t="str">
        <f>+VLOOKUP(A61,'Info y Comunicación'!$B$15:$K$138,3,0)</f>
        <v xml:space="preserve">Dimension de Informacion y comunicación
</v>
      </c>
      <c r="F61" s="114" t="str">
        <f>+VLOOKUP(A61,'Info y Comunicación'!$B$15:$K$138,10,0)</f>
        <v>Mantenimiento del control</v>
      </c>
      <c r="G61" s="114">
        <f>+VLOOKUP(A61,'Info y Comunicación'!$B$13:$N$160,13,0)</f>
        <v>305.01229999999998</v>
      </c>
      <c r="H61" s="116" t="e">
        <f t="shared" si="3"/>
        <v>#REF!</v>
      </c>
      <c r="I61" s="114" t="e">
        <f t="shared" si="8"/>
        <v>#REF!</v>
      </c>
      <c r="J61" s="114" t="s">
        <v>364</v>
      </c>
      <c r="K61" s="114">
        <f>+IF(ISBLANK(VLOOKUP(A61,'Info y Comunicación'!$B$19:$F$138,5,0)),"",VLOOKUP(A61,'Info y Comunicación'!$B$19:$F$138,5,0))</f>
        <v>3</v>
      </c>
      <c r="L61" s="114">
        <f>+IF(ISBLANK(VLOOKUP(A61,'Info y Comunicación'!$B$19:$J$138,9,0)),"",VLOOKUP(A61,'Info y Comunicación'!$B$19:$J$138,9,0))</f>
        <v>3</v>
      </c>
      <c r="M61" s="114">
        <f t="shared" si="5"/>
        <v>1</v>
      </c>
      <c r="N61" s="114">
        <f t="shared" si="4"/>
        <v>1</v>
      </c>
      <c r="O61" s="114"/>
      <c r="P61" s="114"/>
    </row>
    <row r="62" spans="1:16" ht="12.75" customHeight="1" x14ac:dyDescent="0.2">
      <c r="A62" s="114" t="s">
        <v>367</v>
      </c>
      <c r="B62" s="114" t="str">
        <f t="shared" si="9"/>
        <v>14</v>
      </c>
      <c r="C62" s="114" t="str">
        <f>+MID(VLOOKUP(A62,'Info y Comunicación'!$B$13:$C$160,2,0),6,LEN(VLOOKUP(A62,'Info y Comunicación'!$B$13:$C$160,2,0))-6)</f>
        <v>La entidad establece e implementa políticas y procedimientos para facilitar una comunicación interna efectiva</v>
      </c>
      <c r="D62" s="114" t="s">
        <v>358</v>
      </c>
      <c r="E62" s="114" t="str">
        <f>+VLOOKUP(A62,'Info y Comunicación'!$B$15:$K$138,3,0)</f>
        <v xml:space="preserve">Dimension de Informacion y comunicación
</v>
      </c>
      <c r="F62" s="114" t="str">
        <f>+VLOOKUP(A62,'Info y Comunicación'!$B$15:$K$138,10,0)</f>
        <v>Mantenimiento del control</v>
      </c>
      <c r="G62" s="114">
        <f>+VLOOKUP(A62,'Info y Comunicación'!$B$13:$N$160,13,0)</f>
        <v>305.12360000000001</v>
      </c>
      <c r="H62" s="116" t="e">
        <f t="shared" si="3"/>
        <v>#REF!</v>
      </c>
      <c r="I62" s="114" t="e">
        <f t="shared" si="8"/>
        <v>#REF!</v>
      </c>
      <c r="J62" s="114" t="s">
        <v>364</v>
      </c>
      <c r="K62" s="114">
        <f>+IF(ISBLANK(VLOOKUP(A62,'Info y Comunicación'!$B$19:$F$138,5,0)),"",VLOOKUP(A62,'Info y Comunicación'!$B$19:$F$138,5,0))</f>
        <v>3</v>
      </c>
      <c r="L62" s="114">
        <f>+IF(ISBLANK(VLOOKUP(A62,'Info y Comunicación'!$B$19:$J$138,9,0)),"",VLOOKUP(A62,'Info y Comunicación'!$B$19:$J$138,9,0))</f>
        <v>3</v>
      </c>
      <c r="M62" s="114">
        <f t="shared" si="5"/>
        <v>1</v>
      </c>
      <c r="N62" s="114">
        <f t="shared" si="4"/>
        <v>1</v>
      </c>
      <c r="O62" s="114"/>
      <c r="P62" s="114"/>
    </row>
    <row r="63" spans="1:16" ht="12.75" customHeight="1" x14ac:dyDescent="0.2">
      <c r="A63" s="114" t="s">
        <v>368</v>
      </c>
      <c r="B63" s="114" t="str">
        <f t="shared" si="9"/>
        <v>15</v>
      </c>
      <c r="C63" s="114"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4" t="s">
        <v>358</v>
      </c>
      <c r="E63" s="114" t="str">
        <f>+VLOOKUP(A63,'Info y Comunicación'!$B$15:$K$138,3,0)</f>
        <v xml:space="preserve">
Dimension de Informacion y Comunicación
Dimension de Control Interno
Primera Linea de Defensa</v>
      </c>
      <c r="F63" s="114" t="str">
        <f>+VLOOKUP(A63,'Info y Comunicación'!$B$15:$K$138,10,0)</f>
        <v>Mantenimiento del control</v>
      </c>
      <c r="G63" s="114">
        <f>+VLOOKUP(A63,'Info y Comunicación'!$B$13:$N$160,13,0)</f>
        <v>305.23689999999999</v>
      </c>
      <c r="H63" s="116" t="e">
        <f t="shared" si="3"/>
        <v>#REF!</v>
      </c>
      <c r="I63" s="114" t="e">
        <f t="shared" si="8"/>
        <v>#REF!</v>
      </c>
      <c r="J63" s="114" t="s">
        <v>369</v>
      </c>
      <c r="K63" s="114">
        <f>+IF(ISBLANK(VLOOKUP(A63,'Info y Comunicación'!$B$19:$F$138,5,0)),"",VLOOKUP(A63,'Info y Comunicación'!$B$19:$F$138,5,0))</f>
        <v>3</v>
      </c>
      <c r="L63" s="114">
        <f>+IF(ISBLANK(VLOOKUP(A63,'Info y Comunicación'!$B$19:$J$138,9,0)),"",VLOOKUP(A63,'Info y Comunicación'!$B$19:$J$138,9,0))</f>
        <v>3</v>
      </c>
      <c r="M63" s="114">
        <f t="shared" si="5"/>
        <v>1</v>
      </c>
      <c r="N63" s="114">
        <f t="shared" si="4"/>
        <v>1</v>
      </c>
      <c r="O63" s="114"/>
      <c r="P63" s="114"/>
    </row>
    <row r="64" spans="1:16" x14ac:dyDescent="0.2">
      <c r="A64" s="114" t="s">
        <v>370</v>
      </c>
      <c r="B64" s="114" t="str">
        <f t="shared" si="9"/>
        <v>15</v>
      </c>
      <c r="C64" s="114"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4" t="s">
        <v>358</v>
      </c>
      <c r="E64" s="114" t="str">
        <f>+VLOOKUP(A64,'Info y Comunicación'!$B$15:$K$138,3,0)</f>
        <v xml:space="preserve">Dimension de Informacion y Comunicación
Politica de Transparencia, acceso a la información pública y lucha
contra la corrupción </v>
      </c>
      <c r="F64" s="114" t="str">
        <f>+VLOOKUP(A64,'Info y Comunicación'!$B$15:$K$138,10,0)</f>
        <v>Mantenimiento del control</v>
      </c>
      <c r="G64" s="114">
        <f>+VLOOKUP(A64,'Info y Comunicación'!$B$13:$N$160,13,0)</f>
        <v>305.36540000000002</v>
      </c>
      <c r="H64" s="116" t="e">
        <f t="shared" si="3"/>
        <v>#REF!</v>
      </c>
      <c r="I64" s="114" t="e">
        <f t="shared" si="8"/>
        <v>#REF!</v>
      </c>
      <c r="J64" s="114" t="s">
        <v>369</v>
      </c>
      <c r="K64" s="114">
        <f>+IF(ISBLANK(VLOOKUP(A64,'Info y Comunicación'!$B$19:$F$138,5,0)),"",VLOOKUP(A64,'Info y Comunicación'!$B$19:$F$138,5,0))</f>
        <v>3</v>
      </c>
      <c r="L64" s="114">
        <f>+IF(ISBLANK(VLOOKUP(A64,'Info y Comunicación'!$B$19:$J$138,9,0)),"",VLOOKUP(A64,'Info y Comunicación'!$B$19:$J$138,9,0))</f>
        <v>3</v>
      </c>
      <c r="M64" s="114">
        <f t="shared" si="5"/>
        <v>1</v>
      </c>
      <c r="N64" s="114">
        <f t="shared" si="4"/>
        <v>1</v>
      </c>
      <c r="O64" s="114"/>
      <c r="P64" s="114"/>
    </row>
    <row r="65" spans="1:16" x14ac:dyDescent="0.2">
      <c r="A65" s="114" t="s">
        <v>371</v>
      </c>
      <c r="B65" s="114" t="str">
        <f t="shared" si="9"/>
        <v>15</v>
      </c>
      <c r="C65" s="114"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4" t="s">
        <v>358</v>
      </c>
      <c r="E65" s="114" t="str">
        <f>+VLOOKUP(A65,'Info y Comunicación'!$B$15:$K$138,3,0)</f>
        <v xml:space="preserve">Dimension de Informacion y Comunicación
Politica de Gestion Documental
Politica de Transparencia, acceso a la información pública y lucha
contra la corrupción </v>
      </c>
      <c r="F65" s="114" t="str">
        <f>+VLOOKUP(A65,'Info y Comunicación'!$B$15:$K$138,10,0)</f>
        <v>Mantenimiento del control</v>
      </c>
      <c r="G65" s="114">
        <f>+VLOOKUP(A65,'Info y Comunicación'!$B$13:$N$160,13,0)</f>
        <v>305.4563</v>
      </c>
      <c r="H65" s="116" t="e">
        <f t="shared" si="3"/>
        <v>#REF!</v>
      </c>
      <c r="I65" s="114" t="e">
        <f t="shared" si="8"/>
        <v>#REF!</v>
      </c>
      <c r="J65" s="114" t="s">
        <v>369</v>
      </c>
      <c r="K65" s="114">
        <f>+IF(ISBLANK(VLOOKUP(A65,'Info y Comunicación'!$B$19:$F$138,5,0)),"",VLOOKUP(A65,'Info y Comunicación'!$B$19:$F$138,5,0))</f>
        <v>3</v>
      </c>
      <c r="L65" s="114">
        <f>+IF(ISBLANK(VLOOKUP(A65,'Info y Comunicación'!$B$19:$J$138,9,0)),"",VLOOKUP(A65,'Info y Comunicación'!$B$19:$J$138,9,0))</f>
        <v>3</v>
      </c>
      <c r="M65" s="114">
        <f t="shared" si="5"/>
        <v>1</v>
      </c>
      <c r="N65" s="114">
        <f t="shared" si="4"/>
        <v>1</v>
      </c>
      <c r="O65" s="114"/>
      <c r="P65" s="114"/>
    </row>
    <row r="66" spans="1:16" x14ac:dyDescent="0.2">
      <c r="A66" s="114" t="s">
        <v>372</v>
      </c>
      <c r="B66" s="114" t="str">
        <f t="shared" si="9"/>
        <v>15</v>
      </c>
      <c r="C66" s="114"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4" t="s">
        <v>358</v>
      </c>
      <c r="E66" s="114" t="str">
        <f>+VLOOKUP(A66,'Info y Comunicación'!$B$15:$K$138,3,0)</f>
        <v>Dimension de Informacion y Comunicación
Politica deControl Interno
Lineas de Defensa</v>
      </c>
      <c r="F66" s="114" t="str">
        <f>+VLOOKUP(A66,'Info y Comunicación'!$B$15:$K$138,10,0)</f>
        <v>Mantenimiento del control</v>
      </c>
      <c r="G66" s="114">
        <f>+VLOOKUP(A66,'Info y Comunicación'!$B$13:$N$160,13,0)</f>
        <v>305.56319999999999</v>
      </c>
      <c r="H66" s="116" t="e">
        <f t="shared" si="3"/>
        <v>#REF!</v>
      </c>
      <c r="I66" s="114" t="e">
        <f t="shared" ref="I66:I82" si="14">+IF(F66=$F$2,$P$4,IF(F66=$F$3,$P$2,$P$3))</f>
        <v>#REF!</v>
      </c>
      <c r="J66" s="114" t="s">
        <v>369</v>
      </c>
      <c r="K66" s="114">
        <f>+IF(ISBLANK(VLOOKUP(A66,'Info y Comunicación'!$B$19:$F$138,5,0)),"",VLOOKUP(A66,'Info y Comunicación'!$B$19:$F$138,5,0))</f>
        <v>3</v>
      </c>
      <c r="L66" s="114">
        <f>+IF(ISBLANK(VLOOKUP(A66,'Info y Comunicación'!$B$19:$J$138,9,0)),"",VLOOKUP(A66,'Info y Comunicación'!$B$19:$J$138,9,0))</f>
        <v>3</v>
      </c>
      <c r="M66" s="114">
        <f t="shared" si="5"/>
        <v>1</v>
      </c>
      <c r="N66" s="114">
        <f t="shared" si="4"/>
        <v>1</v>
      </c>
      <c r="O66" s="114"/>
      <c r="P66" s="114"/>
    </row>
    <row r="67" spans="1:16" x14ac:dyDescent="0.2">
      <c r="A67" s="114" t="s">
        <v>373</v>
      </c>
      <c r="B67" s="114" t="str">
        <f t="shared" si="9"/>
        <v>15</v>
      </c>
      <c r="C67" s="114" t="str">
        <f>+MID(VLOOKUP(A67,'Info y Comunicación'!$B$13:$C$160,2,0),6,LEN(VLOOKUP(A67,'Info y Comunicación'!$B$13:$C$160,2,0))-6)</f>
        <v>La entidad analiza periodicamente su caracterización de usuarios o grupos de valor, a fin de actualizarla cuando sea pertinente</v>
      </c>
      <c r="D67" s="114" t="s">
        <v>358</v>
      </c>
      <c r="E67" s="114" t="str">
        <f>+VLOOKUP(A67,'Info y Comunicación'!$B$15:$K$138,3,0)</f>
        <v>Dimension de Direccionamiento Estrategico y Planeaciòn
Politica de Planeacion Institucional</v>
      </c>
      <c r="F67" s="114" t="str">
        <f>+VLOOKUP(A67,'Info y Comunicación'!$B$15:$K$138,10,0)</f>
        <v>Mantenimiento del control</v>
      </c>
      <c r="G67" s="114">
        <f>+VLOOKUP(A67,'Info y Comunicación'!$B$13:$N$160,13,0)</f>
        <v>305.63209999999998</v>
      </c>
      <c r="H67" s="116" t="e">
        <f t="shared" si="3"/>
        <v>#REF!</v>
      </c>
      <c r="I67" s="114" t="e">
        <f t="shared" si="14"/>
        <v>#REF!</v>
      </c>
      <c r="J67" s="114" t="s">
        <v>369</v>
      </c>
      <c r="K67" s="114">
        <f>+IF(ISBLANK(VLOOKUP(A67,'Info y Comunicación'!$B$19:$F$138,5,0)),"",VLOOKUP(A67,'Info y Comunicación'!$B$19:$F$138,5,0))</f>
        <v>3</v>
      </c>
      <c r="L67" s="114">
        <f>+IF(ISBLANK(VLOOKUP(A67,'Info y Comunicación'!$B$19:$J$138,9,0)),"",VLOOKUP(A67,'Info y Comunicación'!$B$19:$J$138,9,0))</f>
        <v>3</v>
      </c>
      <c r="M67" s="114">
        <f t="shared" si="5"/>
        <v>1</v>
      </c>
      <c r="N67" s="114">
        <f t="shared" si="4"/>
        <v>1</v>
      </c>
      <c r="O67" s="114"/>
      <c r="P67" s="114"/>
    </row>
    <row r="68" spans="1:16" x14ac:dyDescent="0.2">
      <c r="A68" s="114" t="s">
        <v>374</v>
      </c>
      <c r="B68" s="114" t="str">
        <f t="shared" si="9"/>
        <v>15</v>
      </c>
      <c r="C68" s="114"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4" t="s">
        <v>358</v>
      </c>
      <c r="E68" s="114" t="str">
        <f>+VLOOKUP(A68,'Info y Comunicación'!$B$15:$K$138,3,0)</f>
        <v>Dimension de Direccionamiento Estrategico y Planeaciòn
Politica de Planeacion Institucional</v>
      </c>
      <c r="F68" s="114" t="str">
        <f>+VLOOKUP(A68,'Info y Comunicación'!$B$15:$K$138,10,0)</f>
        <v>Mantenimiento del control</v>
      </c>
      <c r="G68" s="114">
        <f>+VLOOKUP(A68,'Info y Comunicación'!$B$13:$N$160,13,0)</f>
        <v>305.78960000000001</v>
      </c>
      <c r="H68" s="116" t="e">
        <f t="shared" si="3"/>
        <v>#REF!</v>
      </c>
      <c r="I68" s="114" t="e">
        <f t="shared" si="14"/>
        <v>#REF!</v>
      </c>
      <c r="J68" s="114" t="s">
        <v>369</v>
      </c>
      <c r="K68" s="114">
        <f>+IF(ISBLANK(VLOOKUP(A68,'Info y Comunicación'!$B$19:$F$138,5,0)),"",VLOOKUP(A68,'Info y Comunicación'!$B$19:$F$138,5,0))</f>
        <v>3</v>
      </c>
      <c r="L68" s="114">
        <f>+IF(ISBLANK(VLOOKUP(A68,'Info y Comunicación'!$B$19:$J$138,9,0)),"",VLOOKUP(A68,'Info y Comunicación'!$B$19:$J$138,9,0))</f>
        <v>3</v>
      </c>
      <c r="M68" s="114">
        <f t="shared" ref="M68:M82" si="15">+IF(OR(AND(K68=1,L68=1),AND(ISBLANK(K68),ISBLANK(L68)),K68="",L68=""),0,IF(OR(AND(K68=1,L68=2),AND(K68=1,L68=3)),0.25,IF(OR(AND(K68=2,L68=2),AND(K68=3,L68=1),AND(K68=3,L68=2),AND(K68=2,L68=1)),0.5,IF(AND(K68=2,L68=3),0.75,1))))</f>
        <v>1</v>
      </c>
      <c r="N68" s="114">
        <f t="shared" si="4"/>
        <v>1</v>
      </c>
      <c r="O68" s="114"/>
      <c r="P68" s="114"/>
    </row>
    <row r="69" spans="1:16" x14ac:dyDescent="0.2">
      <c r="A69" s="114" t="s">
        <v>375</v>
      </c>
      <c r="B69" s="114" t="str">
        <f t="shared" si="9"/>
        <v>16</v>
      </c>
      <c r="C69" s="114"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4" t="s">
        <v>376</v>
      </c>
      <c r="E69" s="114" t="str">
        <f>+VLOOKUP(A69,'Actividades de Monitoreo'!$B$17:$K$134,3,0)</f>
        <v>Dimension de Control Interno
Lineas Estrategica</v>
      </c>
      <c r="F69" s="114" t="str">
        <f>+VLOOKUP(A69,'Actividades de Monitoreo'!$B$17:$K$134,10,0)</f>
        <v>Mantenimiento del control</v>
      </c>
      <c r="G69" s="114">
        <f>+VLOOKUP(A69,'Actividades de Monitoreo'!$B$13:$N$176,13,0)</f>
        <v>385.87450000000001</v>
      </c>
      <c r="H69" s="116" t="e">
        <f t="shared" si="3"/>
        <v>#REF!</v>
      </c>
      <c r="I69" s="114" t="e">
        <f t="shared" si="14"/>
        <v>#REF!</v>
      </c>
      <c r="J69" s="114" t="s">
        <v>377</v>
      </c>
      <c r="K69" s="114">
        <f>+IF(ISBLANK(VLOOKUP(A69,'Actividades de Monitoreo'!$B$20:$F$134,5,0)),"",VLOOKUP(A69,'Actividades de Monitoreo'!$B$20:$F$134,5,0))</f>
        <v>3</v>
      </c>
      <c r="L69" s="114">
        <f>+IF(ISBLANK(VLOOKUP(A69,'Actividades de Monitoreo'!$B$20:$J$134,9,0)),"",VLOOKUP(A69,'Actividades de Monitoreo'!$B$20:$J$134,9,0))</f>
        <v>3</v>
      </c>
      <c r="M69" s="114">
        <f t="shared" si="15"/>
        <v>1</v>
      </c>
      <c r="N69" s="114">
        <f t="shared" si="4"/>
        <v>1</v>
      </c>
      <c r="O69" s="114"/>
      <c r="P69" s="114"/>
    </row>
    <row r="70" spans="1:16" x14ac:dyDescent="0.2">
      <c r="A70" s="114" t="s">
        <v>378</v>
      </c>
      <c r="B70" s="114" t="str">
        <f t="shared" si="9"/>
        <v>16</v>
      </c>
      <c r="C70" s="114"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4" t="s">
        <v>376</v>
      </c>
      <c r="E70" s="114" t="str">
        <f>+VLOOKUP(A70,'Actividades de Monitoreo'!$B$17:$K$134,3,0)</f>
        <v>Dimension de Control Interno
Lineas Estrategica</v>
      </c>
      <c r="F70" s="114" t="str">
        <f>+VLOOKUP(A70,'Actividades de Monitoreo'!$B$17:$K$134,10,0)</f>
        <v>Mantenimiento del control</v>
      </c>
      <c r="G70" s="114">
        <f>+VLOOKUP(A70,'Actividades de Monitoreo'!$B$13:$N$176,13,0)</f>
        <v>385.96539999999999</v>
      </c>
      <c r="H70" s="116" t="e">
        <f t="shared" si="3"/>
        <v>#REF!</v>
      </c>
      <c r="I70" s="114" t="e">
        <f t="shared" si="14"/>
        <v>#REF!</v>
      </c>
      <c r="J70" s="114" t="s">
        <v>377</v>
      </c>
      <c r="K70" s="114">
        <f>+IF(ISBLANK(VLOOKUP(A70,'Actividades de Monitoreo'!$B$20:$F$134,5,0)),"",VLOOKUP(A70,'Actividades de Monitoreo'!$B$20:$F$134,5,0))</f>
        <v>3</v>
      </c>
      <c r="L70" s="114">
        <f>+IF(ISBLANK(VLOOKUP(A70,'Actividades de Monitoreo'!$B$20:$J$134,9,0)),"",VLOOKUP(A70,'Actividades de Monitoreo'!$B$20:$J$134,9,0))</f>
        <v>3</v>
      </c>
      <c r="M70" s="114">
        <f t="shared" si="15"/>
        <v>1</v>
      </c>
      <c r="N70" s="114">
        <f t="shared" si="4"/>
        <v>1</v>
      </c>
      <c r="O70" s="114"/>
      <c r="P70" s="114"/>
    </row>
    <row r="71" spans="1:16" x14ac:dyDescent="0.2">
      <c r="A71" s="114" t="s">
        <v>379</v>
      </c>
      <c r="B71" s="114" t="str">
        <f t="shared" si="9"/>
        <v>16</v>
      </c>
      <c r="C71" s="114"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4" t="s">
        <v>376</v>
      </c>
      <c r="E71" s="114" t="str">
        <f>+VLOOKUP(A71,'Actividades de Monitoreo'!$B$17:$K$134,3,0)</f>
        <v>Dimension de Control Interno
Tercera Linea de Defensa</v>
      </c>
      <c r="F71" s="114" t="str">
        <f>+VLOOKUP(A71,'Actividades de Monitoreo'!$B$17:$K$134,10,0)</f>
        <v>Mantenimiento del control</v>
      </c>
      <c r="G71" s="114">
        <f>+VLOOKUP(A71,'Actividades de Monitoreo'!$B$13:$N$176,13,0)</f>
        <v>386.01229999999998</v>
      </c>
      <c r="H71" s="116" t="e">
        <f t="shared" ref="H71:H82" si="16">+_xlfn.RANK.EQ(G71,$G$2:$G$82,1)</f>
        <v>#REF!</v>
      </c>
      <c r="I71" s="114" t="e">
        <f t="shared" si="14"/>
        <v>#REF!</v>
      </c>
      <c r="J71" s="114" t="s">
        <v>377</v>
      </c>
      <c r="K71" s="114">
        <f>+IF(ISBLANK(VLOOKUP(A71,'Actividades de Monitoreo'!$B$20:$F$134,5,0)),"",VLOOKUP(A71,'Actividades de Monitoreo'!$B$20:$F$134,5,0))</f>
        <v>3</v>
      </c>
      <c r="L71" s="114">
        <f>+IF(ISBLANK(VLOOKUP(A71,'Actividades de Monitoreo'!$B$20:$J$134,9,0)),"",VLOOKUP(A71,'Actividades de Monitoreo'!$B$20:$J$134,9,0))</f>
        <v>3</v>
      </c>
      <c r="M71" s="114">
        <f t="shared" si="15"/>
        <v>1</v>
      </c>
      <c r="N71" s="114">
        <f t="shared" ref="N71:N82" si="17">+AVERAGEIF($D$2:$D$82,D71,$M$2:$M$82)</f>
        <v>1</v>
      </c>
      <c r="O71" s="114"/>
      <c r="P71" s="114"/>
    </row>
    <row r="72" spans="1:16" x14ac:dyDescent="0.2">
      <c r="A72" s="114" t="s">
        <v>380</v>
      </c>
      <c r="B72" s="114" t="str">
        <f t="shared" si="9"/>
        <v>16</v>
      </c>
      <c r="C72" s="114"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4" t="s">
        <v>376</v>
      </c>
      <c r="E72" s="114" t="str">
        <f>+VLOOKUP(A72,'Actividades de Monitoreo'!$B$17:$K$134,3,0)</f>
        <v>Dimension de Control Interno
Segunda Linea de Defensa</v>
      </c>
      <c r="F72" s="114" t="str">
        <f>+VLOOKUP(A72,'Actividades de Monitoreo'!$B$17:$K$134,10,0)</f>
        <v>Mantenimiento del control</v>
      </c>
      <c r="G72" s="114">
        <f>+VLOOKUP(A72,'Actividades de Monitoreo'!$B$13:$N$176,13,0)</f>
        <v>386.12360000000001</v>
      </c>
      <c r="H72" s="116" t="e">
        <f t="shared" si="16"/>
        <v>#REF!</v>
      </c>
      <c r="I72" s="114" t="e">
        <f t="shared" si="14"/>
        <v>#REF!</v>
      </c>
      <c r="J72" s="114" t="s">
        <v>377</v>
      </c>
      <c r="K72" s="114">
        <f>+IF(ISBLANK(VLOOKUP(A72,'Actividades de Monitoreo'!$B$20:$F$134,5,0)),"",VLOOKUP(A72,'Actividades de Monitoreo'!$B$20:$F$134,5,0))</f>
        <v>3</v>
      </c>
      <c r="L72" s="114">
        <f>+IF(ISBLANK(VLOOKUP(A72,'Actividades de Monitoreo'!$B$20:$J$134,9,0)),"",VLOOKUP(A72,'Actividades de Monitoreo'!$B$20:$J$134,9,0))</f>
        <v>3</v>
      </c>
      <c r="M72" s="114">
        <f t="shared" si="15"/>
        <v>1</v>
      </c>
      <c r="N72" s="114">
        <f t="shared" si="17"/>
        <v>1</v>
      </c>
      <c r="O72" s="114"/>
      <c r="P72" s="114"/>
    </row>
    <row r="73" spans="1:16" x14ac:dyDescent="0.2">
      <c r="A73" s="114" t="s">
        <v>381</v>
      </c>
      <c r="B73" s="114" t="str">
        <f t="shared" si="9"/>
        <v>16</v>
      </c>
      <c r="C73" s="114"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4" t="s">
        <v>376</v>
      </c>
      <c r="E73" s="114" t="str">
        <f>+VLOOKUP(A73,'Actividades de Monitoreo'!$B$17:$K$134,3,0)</f>
        <v>Dimension de Control Interno
Lineas de Defensa</v>
      </c>
      <c r="F73" s="114" t="str">
        <f>+VLOOKUP(A73,'Actividades de Monitoreo'!$B$17:$K$134,10,0)</f>
        <v>Mantenimiento del control</v>
      </c>
      <c r="G73" s="114">
        <f>+VLOOKUP(A73,'Actividades de Monitoreo'!$B$13:$N$176,13,0)</f>
        <v>386.21359999999999</v>
      </c>
      <c r="H73" s="116" t="e">
        <f t="shared" si="16"/>
        <v>#REF!</v>
      </c>
      <c r="I73" s="114" t="e">
        <f t="shared" si="14"/>
        <v>#REF!</v>
      </c>
      <c r="J73" s="114" t="s">
        <v>377</v>
      </c>
      <c r="K73" s="114">
        <f>+IF(ISBLANK(VLOOKUP(A73,'Actividades de Monitoreo'!$B$20:$F$134,5,0)),"",VLOOKUP(A73,'Actividades de Monitoreo'!$B$20:$F$134,5,0))</f>
        <v>3</v>
      </c>
      <c r="L73" s="114">
        <f>+IF(ISBLANK(VLOOKUP(A73,'Actividades de Monitoreo'!$B$20:$J$134,9,0)),"",VLOOKUP(A73,'Actividades de Monitoreo'!$B$20:$J$134,9,0))</f>
        <v>3</v>
      </c>
      <c r="M73" s="114">
        <f t="shared" si="15"/>
        <v>1</v>
      </c>
      <c r="N73" s="114">
        <f t="shared" si="17"/>
        <v>1</v>
      </c>
      <c r="O73" s="114"/>
      <c r="P73" s="114"/>
    </row>
    <row r="74" spans="1:16" x14ac:dyDescent="0.2">
      <c r="A74" s="114" t="s">
        <v>382</v>
      </c>
      <c r="B74" s="114" t="str">
        <f t="shared" si="9"/>
        <v>17</v>
      </c>
      <c r="C74" s="114"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4" t="s">
        <v>376</v>
      </c>
      <c r="E74" s="114" t="str">
        <f>+VLOOKUP(A74,'Actividades de Monitoreo'!$B$17:$K$134,3,0)</f>
        <v>Dimension de Control Interno
Lineas de Defensa</v>
      </c>
      <c r="F74" s="114" t="str">
        <f>+VLOOKUP(A74,'Actividades de Monitoreo'!$B$17:$K$134,10,0)</f>
        <v>Mantenimiento del control</v>
      </c>
      <c r="G74" s="114">
        <f>+VLOOKUP(A74,'Actividades de Monitoreo'!$B$13:$N$176,13,0)</f>
        <v>386.32580000000002</v>
      </c>
      <c r="H74" s="116" t="e">
        <f t="shared" si="16"/>
        <v>#REF!</v>
      </c>
      <c r="I74" s="114" t="e">
        <f t="shared" si="14"/>
        <v>#REF!</v>
      </c>
      <c r="J74" s="114" t="s">
        <v>383</v>
      </c>
      <c r="K74" s="114">
        <f>+IF(ISBLANK(VLOOKUP(A74,'Actividades de Monitoreo'!$B$20:$F$134,5,0)),"",VLOOKUP(A74,'Actividades de Monitoreo'!$B$20:$F$134,5,0))</f>
        <v>3</v>
      </c>
      <c r="L74" s="114">
        <f>+IF(ISBLANK(VLOOKUP(A74,'Actividades de Monitoreo'!$B$20:$J$134,9,0)),"",VLOOKUP(A74,'Actividades de Monitoreo'!$B$20:$J$134,9,0))</f>
        <v>3</v>
      </c>
      <c r="M74" s="114">
        <f t="shared" si="15"/>
        <v>1</v>
      </c>
      <c r="N74" s="114">
        <f t="shared" si="17"/>
        <v>1</v>
      </c>
      <c r="O74" s="114"/>
      <c r="P74" s="114"/>
    </row>
    <row r="75" spans="1:16" x14ac:dyDescent="0.2">
      <c r="A75" s="114" t="s">
        <v>384</v>
      </c>
      <c r="B75" s="114" t="str">
        <f t="shared" si="9"/>
        <v>17</v>
      </c>
      <c r="C75" s="114"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4" t="s">
        <v>376</v>
      </c>
      <c r="E75" s="114" t="str">
        <f>+VLOOKUP(A75,'Actividades de Monitoreo'!$B$17:$K$134,3,0)</f>
        <v>Dimension de Control Interno
Lineas de Defensa</v>
      </c>
      <c r="F75" s="114" t="str">
        <f>+VLOOKUP(A75,'Actividades de Monitoreo'!$B$17:$K$134,10,0)</f>
        <v>Mantenimiento del control</v>
      </c>
      <c r="G75" s="114">
        <f>+VLOOKUP(A75,'Actividades de Monitoreo'!$B$13:$N$176,13,0)</f>
        <v>386.45690000000002</v>
      </c>
      <c r="H75" s="116" t="e">
        <f t="shared" si="16"/>
        <v>#REF!</v>
      </c>
      <c r="I75" s="114" t="e">
        <f t="shared" si="14"/>
        <v>#REF!</v>
      </c>
      <c r="J75" s="114" t="s">
        <v>383</v>
      </c>
      <c r="K75" s="114">
        <f>+IF(ISBLANK(VLOOKUP(A75,'Actividades de Monitoreo'!$B$20:$F$134,5,0)),"",VLOOKUP(A75,'Actividades de Monitoreo'!$B$20:$F$134,5,0))</f>
        <v>3</v>
      </c>
      <c r="L75" s="114">
        <f>+IF(ISBLANK(VLOOKUP(A75,'Actividades de Monitoreo'!$B$20:$J$134,9,0)),"",VLOOKUP(A75,'Actividades de Monitoreo'!$B$20:$J$134,9,0))</f>
        <v>3</v>
      </c>
      <c r="M75" s="114">
        <f t="shared" si="15"/>
        <v>1</v>
      </c>
      <c r="N75" s="114">
        <f t="shared" si="17"/>
        <v>1</v>
      </c>
      <c r="O75" s="114"/>
      <c r="P75" s="114"/>
    </row>
    <row r="76" spans="1:16" x14ac:dyDescent="0.2">
      <c r="A76" s="114" t="s">
        <v>385</v>
      </c>
      <c r="B76" s="114" t="str">
        <f t="shared" si="9"/>
        <v>17</v>
      </c>
      <c r="C76" s="114" t="str">
        <f>+MID(VLOOKUP(A76,'Actividades de Monitoreo'!$B$13:$C$176,2,0),6,LEN(VLOOKUP(A76,'Actividades de Monitoreo'!$B$13:$C$176,2,0))-6)</f>
        <v>La entidad cuenta con políticas donde se establezca a quién reportar las deficiencias de control interno como resultado del monitoreo continuo</v>
      </c>
      <c r="D76" s="114" t="s">
        <v>376</v>
      </c>
      <c r="E76" s="114" t="str">
        <f>+VLOOKUP(A76,'Actividades de Monitoreo'!$B$17:$K$134,3,0)</f>
        <v>Dimension de Control Interno
Lineas de Defensa</v>
      </c>
      <c r="F76" s="114" t="str">
        <f>+VLOOKUP(A76,'Actividades de Monitoreo'!$B$17:$K$134,10,0)</f>
        <v>Mantenimiento del control</v>
      </c>
      <c r="G76" s="114">
        <f>+VLOOKUP(A76,'Actividades de Monitoreo'!$B$13:$N$176,13,0)</f>
        <v>386.56319999999999</v>
      </c>
      <c r="H76" s="116" t="e">
        <f t="shared" si="16"/>
        <v>#REF!</v>
      </c>
      <c r="I76" s="114" t="e">
        <f t="shared" si="14"/>
        <v>#REF!</v>
      </c>
      <c r="J76" s="114" t="s">
        <v>383</v>
      </c>
      <c r="K76" s="114">
        <f>+IF(ISBLANK(VLOOKUP(A76,'Actividades de Monitoreo'!$B$20:$F$134,5,0)),"",VLOOKUP(A76,'Actividades de Monitoreo'!$B$20:$F$134,5,0))</f>
        <v>3</v>
      </c>
      <c r="L76" s="114">
        <f>+IF(ISBLANK(VLOOKUP(A76,'Actividades de Monitoreo'!$B$20:$J$134,9,0)),"",VLOOKUP(A76,'Actividades de Monitoreo'!$B$20:$J$134,9,0))</f>
        <v>3</v>
      </c>
      <c r="M76" s="114">
        <f t="shared" si="15"/>
        <v>1</v>
      </c>
      <c r="N76" s="114">
        <f t="shared" si="17"/>
        <v>1</v>
      </c>
      <c r="O76" s="114"/>
      <c r="P76" s="114"/>
    </row>
    <row r="77" spans="1:16" x14ac:dyDescent="0.2">
      <c r="A77" s="114" t="s">
        <v>386</v>
      </c>
      <c r="B77" s="114" t="str">
        <f t="shared" si="9"/>
        <v>17</v>
      </c>
      <c r="C77" s="114"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4" t="s">
        <v>376</v>
      </c>
      <c r="E77" s="114" t="str">
        <f>+VLOOKUP(A77,'Actividades de Monitoreo'!$B$17:$K$134,3,0)</f>
        <v>Dimension de Control Interno
Lineas de Defensa</v>
      </c>
      <c r="F77" s="114" t="str">
        <f>+VLOOKUP(A77,'Actividades de Monitoreo'!$B$17:$K$134,10,0)</f>
        <v>Mantenimiento del control</v>
      </c>
      <c r="G77" s="114">
        <f>+VLOOKUP(A77,'Actividades de Monitoreo'!$B$13:$N$176,13,0)</f>
        <v>386.78539999999998</v>
      </c>
      <c r="H77" s="116" t="e">
        <f t="shared" si="16"/>
        <v>#REF!</v>
      </c>
      <c r="I77" s="114" t="e">
        <f t="shared" si="14"/>
        <v>#REF!</v>
      </c>
      <c r="J77" s="114" t="s">
        <v>383</v>
      </c>
      <c r="K77" s="114">
        <f>+IF(ISBLANK(VLOOKUP(A77,'Actividades de Monitoreo'!$B$20:$F$134,5,0)),"",VLOOKUP(A77,'Actividades de Monitoreo'!$B$20:$F$134,5,0))</f>
        <v>3</v>
      </c>
      <c r="L77" s="114">
        <f>+IF(ISBLANK(VLOOKUP(A77,'Actividades de Monitoreo'!$B$20:$J$134,9,0)),"",VLOOKUP(A77,'Actividades de Monitoreo'!$B$20:$J$134,9,0))</f>
        <v>3</v>
      </c>
      <c r="M77" s="114">
        <f t="shared" si="15"/>
        <v>1</v>
      </c>
      <c r="N77" s="114">
        <f t="shared" si="17"/>
        <v>1</v>
      </c>
      <c r="O77" s="114"/>
      <c r="P77" s="114"/>
    </row>
    <row r="78" spans="1:16" x14ac:dyDescent="0.2">
      <c r="A78" s="114" t="s">
        <v>387</v>
      </c>
      <c r="B78" s="114" t="str">
        <f t="shared" si="9"/>
        <v>17</v>
      </c>
      <c r="C78" s="114" t="str">
        <f>+MID(VLOOKUP(A78,'Actividades de Monitoreo'!$B$13:$C$176,2,0),6,LEN(VLOOKUP(A78,'Actividades de Monitoreo'!$B$13:$C$176,2,0))-6)</f>
        <v>Los procesos y/o servicios tercerizados, son evaluados acorde con su nivel de riesgos</v>
      </c>
      <c r="D78" s="114" t="s">
        <v>376</v>
      </c>
      <c r="E78" s="114" t="str">
        <f>+VLOOKUP(A78,'Actividades de Monitoreo'!$B$17:$K$134,3,0)</f>
        <v>Dimension de Control Interno
Lineas de Defensa</v>
      </c>
      <c r="F78" s="114" t="str">
        <f>+VLOOKUP(A78,'Actividades de Monitoreo'!$B$17:$K$134,10,0)</f>
        <v>Mantenimiento del control</v>
      </c>
      <c r="G78" s="114">
        <f>+VLOOKUP(A78,'Actividades de Monitoreo'!$B$13:$N$176,13,0)</f>
        <v>386.87450000000001</v>
      </c>
      <c r="H78" s="116" t="e">
        <f t="shared" si="16"/>
        <v>#REF!</v>
      </c>
      <c r="I78" s="114" t="e">
        <f t="shared" si="14"/>
        <v>#REF!</v>
      </c>
      <c r="J78" s="114" t="s">
        <v>383</v>
      </c>
      <c r="K78" s="114">
        <f>+IF(ISBLANK(VLOOKUP(A78,'Actividades de Monitoreo'!$B$20:$F$134,5,0)),"",VLOOKUP(A78,'Actividades de Monitoreo'!$B$20:$F$134,5,0))</f>
        <v>3</v>
      </c>
      <c r="L78" s="114">
        <f>+IF(ISBLANK(VLOOKUP(A78,'Actividades de Monitoreo'!$B$20:$J$134,9,0)),"",VLOOKUP(A78,'Actividades de Monitoreo'!$B$20:$J$134,9,0))</f>
        <v>3</v>
      </c>
      <c r="M78" s="114">
        <f t="shared" si="15"/>
        <v>1</v>
      </c>
      <c r="N78" s="114">
        <f t="shared" si="17"/>
        <v>1</v>
      </c>
      <c r="O78" s="114"/>
      <c r="P78" s="114"/>
    </row>
    <row r="79" spans="1:16" x14ac:dyDescent="0.2">
      <c r="A79" s="114" t="s">
        <v>388</v>
      </c>
      <c r="B79" s="114" t="str">
        <f t="shared" si="9"/>
        <v>17</v>
      </c>
      <c r="C79" s="114"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4" t="s">
        <v>376</v>
      </c>
      <c r="E79" s="114" t="str">
        <f>+VLOOKUP(A79,'Actividades de Monitoreo'!$B$17:$K$134,3,0)</f>
        <v xml:space="preserve">
Dimension de Informacion y Comunicación 
Dimension de Control Interno
Lineas de Defensa</v>
      </c>
      <c r="F79" s="114" t="str">
        <f>+VLOOKUP(A79,'Actividades de Monitoreo'!$B$17:$K$134,10,0)</f>
        <v>Mantenimiento del control</v>
      </c>
      <c r="G79" s="114">
        <f>+VLOOKUP(A79,'Actividades de Monitoreo'!$B$13:$N$176,13,0)</f>
        <v>386.98739999999998</v>
      </c>
      <c r="H79" s="116" t="e">
        <f t="shared" si="16"/>
        <v>#REF!</v>
      </c>
      <c r="I79" s="114" t="e">
        <f t="shared" si="14"/>
        <v>#REF!</v>
      </c>
      <c r="J79" s="114" t="s">
        <v>383</v>
      </c>
      <c r="K79" s="114">
        <f>+IF(ISBLANK(VLOOKUP(A79,'Actividades de Monitoreo'!$B$20:$F$134,5,0)),"",VLOOKUP(A79,'Actividades de Monitoreo'!$B$20:$F$134,5,0))</f>
        <v>3</v>
      </c>
      <c r="L79" s="114">
        <f>+IF(ISBLANK(VLOOKUP(A79,'Actividades de Monitoreo'!$B$20:$J$134,9,0)),"",VLOOKUP(A79,'Actividades de Monitoreo'!$B$20:$J$134,9,0))</f>
        <v>3</v>
      </c>
      <c r="M79" s="114">
        <f t="shared" si="15"/>
        <v>1</v>
      </c>
      <c r="N79" s="114">
        <f t="shared" si="17"/>
        <v>1</v>
      </c>
      <c r="O79" s="114"/>
      <c r="P79" s="114"/>
    </row>
    <row r="80" spans="1:16" x14ac:dyDescent="0.2">
      <c r="A80" s="114" t="s">
        <v>389</v>
      </c>
      <c r="B80" s="114" t="str">
        <f t="shared" si="9"/>
        <v>17</v>
      </c>
      <c r="C80" s="114" t="str">
        <f>+MID(VLOOKUP(A80,'Actividades de Monitoreo'!$B$13:$C$176,2,0),6,LEN(VLOOKUP(A80,'Actividades de Monitoreo'!$B$13:$C$176,2,0))-6)</f>
        <v>Verificación del avance y cumplimiento de las acciones incluidas en los planes de mejoramiento producto de las autoevaluaciones. (2ª Línea).</v>
      </c>
      <c r="D80" s="114" t="s">
        <v>376</v>
      </c>
      <c r="E80" s="114" t="str">
        <f>+VLOOKUP(A80,'Actividades de Monitoreo'!$B$17:$K$134,3,0)</f>
        <v xml:space="preserve">
Dimension de Control Interno
Lineas de Defensa</v>
      </c>
      <c r="F80" s="114" t="str">
        <f>+VLOOKUP(A80,'Actividades de Monitoreo'!$B$17:$K$134,10,0)</f>
        <v>Mantenimiento del control</v>
      </c>
      <c r="G80" s="114">
        <f>+VLOOKUP(A80,'Actividades de Monitoreo'!$B$13:$N$176,13,0)</f>
        <v>386.98745000000002</v>
      </c>
      <c r="H80" s="116" t="e">
        <f t="shared" si="16"/>
        <v>#REF!</v>
      </c>
      <c r="I80" s="114" t="e">
        <f t="shared" si="14"/>
        <v>#REF!</v>
      </c>
      <c r="J80" s="114" t="s">
        <v>383</v>
      </c>
      <c r="K80" s="114">
        <f>+IF(ISBLANK(VLOOKUP(A80,'Actividades de Monitoreo'!$B$20:$F$134,5,0)),"",VLOOKUP(A80,'Actividades de Monitoreo'!$B$20:$F$134,5,0))</f>
        <v>3</v>
      </c>
      <c r="L80" s="114">
        <f>+IF(ISBLANK(VLOOKUP(A80,'Actividades de Monitoreo'!$B$20:$J$134,9,0)),"",VLOOKUP(A80,'Actividades de Monitoreo'!$B$20:$J$134,9,0))</f>
        <v>3</v>
      </c>
      <c r="M80" s="114">
        <f t="shared" si="15"/>
        <v>1</v>
      </c>
      <c r="N80" s="114">
        <f t="shared" si="17"/>
        <v>1</v>
      </c>
      <c r="O80" s="114"/>
      <c r="P80" s="114"/>
    </row>
    <row r="81" spans="1:16" x14ac:dyDescent="0.2">
      <c r="A81" s="114" t="s">
        <v>390</v>
      </c>
      <c r="B81" s="114" t="str">
        <f t="shared" si="9"/>
        <v>17</v>
      </c>
      <c r="C81" s="114" t="str">
        <f>+MID(VLOOKUP(A81,'Actividades de Monitoreo'!$B$13:$C$176,2,0),6,LEN(VLOOKUP(A81,'Actividades de Monitoreo'!$B$13:$C$176,2,0))-6)</f>
        <v>Evaluación de la efectividad de las acciones incluidas en los Planes de mejoramiento producto de las auditorías internas y de entes externos. (3ª Línea</v>
      </c>
      <c r="D81" s="114" t="s">
        <v>376</v>
      </c>
      <c r="E81" s="114" t="str">
        <f>+VLOOKUP(A81,'Actividades de Monitoreo'!$B$17:$K$134,3,0)</f>
        <v xml:space="preserve">
Dimension de Control Interno
Lineas de Defensa</v>
      </c>
      <c r="F81" s="114" t="str">
        <f>+VLOOKUP(A81,'Actividades de Monitoreo'!$B$17:$K$134,10,0)</f>
        <v>Mantenimiento del control</v>
      </c>
      <c r="G81" s="114">
        <f>+VLOOKUP(A81,'Actividades de Monitoreo'!$B$13:$N$176,13,0)</f>
        <v>386.98745600000001</v>
      </c>
      <c r="H81" s="116" t="e">
        <f t="shared" si="16"/>
        <v>#REF!</v>
      </c>
      <c r="I81" s="114" t="e">
        <f t="shared" si="14"/>
        <v>#REF!</v>
      </c>
      <c r="J81" s="114" t="s">
        <v>383</v>
      </c>
      <c r="K81" s="114">
        <f>+IF(ISBLANK(VLOOKUP(A81,'Actividades de Monitoreo'!$B$20:$F$134,5,0)),"",VLOOKUP(A81,'Actividades de Monitoreo'!$B$20:$F$134,5,0))</f>
        <v>3</v>
      </c>
      <c r="L81" s="114">
        <f>+IF(ISBLANK(VLOOKUP(A81,'Actividades de Monitoreo'!$B$20:$J$134,9,0)),"",VLOOKUP(A81,'Actividades de Monitoreo'!$B$20:$J$134,9,0))</f>
        <v>3</v>
      </c>
      <c r="M81" s="114">
        <f t="shared" si="15"/>
        <v>1</v>
      </c>
      <c r="N81" s="114">
        <f t="shared" si="17"/>
        <v>1</v>
      </c>
      <c r="O81" s="114"/>
      <c r="P81" s="114"/>
    </row>
    <row r="82" spans="1:16" x14ac:dyDescent="0.2">
      <c r="A82" s="114" t="s">
        <v>391</v>
      </c>
      <c r="B82" s="114" t="str">
        <f t="shared" si="9"/>
        <v>17</v>
      </c>
      <c r="C82" s="114" t="str">
        <f>+MID(VLOOKUP(A82,'Actividades de Monitoreo'!$B$13:$C$176,2,0),6,LEN(VLOOKUP(A82,'Actividades de Monitoreo'!$B$13:$C$176,2,0))-6)</f>
        <v>Las deficiencias de control interno son reportadas a los responsables de nivel jerárquico superior, para tomar la acciones correspondientes</v>
      </c>
      <c r="D82" s="114" t="s">
        <v>376</v>
      </c>
      <c r="E82" s="114" t="str">
        <f>+VLOOKUP(A82,'Actividades de Monitoreo'!$B$17:$K$134,3,0)</f>
        <v xml:space="preserve">
Dimension de Control Interno
Lineas de Defensa</v>
      </c>
      <c r="F82" s="114" t="str">
        <f>+VLOOKUP(A82,'Actividades de Monitoreo'!$B$17:$K$134,10,0)</f>
        <v>Mantenimiento del control</v>
      </c>
      <c r="G82" s="114">
        <f>+VLOOKUP(A82,'Actividades de Monitoreo'!$B$13:$N$176,13,0)</f>
        <v>387.01229999999998</v>
      </c>
      <c r="H82" s="116" t="e">
        <f t="shared" si="16"/>
        <v>#REF!</v>
      </c>
      <c r="I82" s="114" t="e">
        <f t="shared" si="14"/>
        <v>#REF!</v>
      </c>
      <c r="J82" s="114" t="s">
        <v>383</v>
      </c>
      <c r="K82" s="114">
        <f>+IF(ISBLANK(VLOOKUP(A82,'Actividades de Monitoreo'!$B$20:$F$134,5,0)),"",VLOOKUP(A82,'Actividades de Monitoreo'!$B$20:$F$134,5,0))</f>
        <v>3</v>
      </c>
      <c r="L82" s="114">
        <f>+IF(ISBLANK(VLOOKUP(A82,'Actividades de Monitoreo'!$B$20:$J$134,9,0)),"",VLOOKUP(A82,'Actividades de Monitoreo'!$B$20:$J$134,9,0))</f>
        <v>3</v>
      </c>
      <c r="M82" s="114">
        <f t="shared" si="15"/>
        <v>1</v>
      </c>
      <c r="N82" s="114">
        <f t="shared" si="17"/>
        <v>1</v>
      </c>
      <c r="O82" s="114"/>
      <c r="P82" s="114"/>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 Valdes jimenez</cp:lastModifiedBy>
  <cp:revision/>
  <dcterms:created xsi:type="dcterms:W3CDTF">2010-10-04T16:34:45Z</dcterms:created>
  <dcterms:modified xsi:type="dcterms:W3CDTF">2024-04-17T14:57:16Z</dcterms:modified>
</cp:coreProperties>
</file>