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control_interno\Desktop\"/>
    </mc:Choice>
  </mc:AlternateContent>
  <xr:revisionPtr revIDLastSave="0" documentId="13_ncr:1_{1CD7017A-4DC6-44CB-9ED6-5C86B5D30085}" xr6:coauthVersionLast="47" xr6:coauthVersionMax="47" xr10:uidLastSave="{00000000-0000-0000-0000-000000000000}"/>
  <workbookProtection workbookAlgorithmName="SHA-512" workbookHashValue="Y1eW7bNn8hTBEywAeBiiuVdifE+s59xif1wGo9I+/1SFJfSqMD3KICtdG7/dekiMJ/LqKhYsaQROKtWkBgeNyQ==" workbookSaltValue="a7JjAPWLX0LWevVKnBq8og==" workbookSpinCount="100000" lockStructure="1"/>
  <bookViews>
    <workbookView xWindow="-108" yWindow="-108" windowWidth="23256" windowHeight="12576" activeTab="3" xr2:uid="{00000000-000D-0000-FFFF-FFFF00000000}"/>
  </bookViews>
  <sheets>
    <sheet name="Instructivo" sheetId="23" r:id="rId1"/>
    <sheet name="Definiciones" sheetId="22" r:id="rId2"/>
    <sheet name="Ambiente de Control" sheetId="34" r:id="rId3"/>
    <sheet name="Evaluación de riesgos" sheetId="18" r:id="rId4"/>
    <sheet name="Actividades de control" sheetId="17" r:id="rId5"/>
    <sheet name="Info y Comunicación" sheetId="19" r:id="rId6"/>
    <sheet name="Actividades de Monitoreo" sheetId="20" r:id="rId7"/>
    <sheet name="Conclusiones" sheetId="26" r:id="rId8"/>
    <sheet name="Hoja1" sheetId="28" state="hidden" r:id="rId9"/>
  </sheets>
  <definedNames>
    <definedName name="\0">#REF!</definedName>
    <definedName name="\BD">#REF!</definedName>
    <definedName name="\BJ">#REF!</definedName>
    <definedName name="\BP">#REF!</definedName>
    <definedName name="\CA">#REF!</definedName>
    <definedName name="\i">#REF!</definedName>
    <definedName name="\m">#REF!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localSheetId="4" hidden="1">'Actividades de control'!$C$1:$C$122</definedName>
    <definedName name="_xlnm._FilterDatabase" localSheetId="3" hidden="1">'Evaluación de riesgos'!$C$5:$C$160</definedName>
    <definedName name="_xlnm._FilterDatabase" localSheetId="5" hidden="1">'Info y Comunicación'!$C$1:$C$138</definedName>
    <definedName name="_xlnm._FilterDatabase" hidden="1">#REF!</definedName>
    <definedName name="_Key1" hidden="1">#REF!</definedName>
    <definedName name="_Key2" hidden="1">#REF!</definedName>
    <definedName name="_Order1" hidden="1">255</definedName>
    <definedName name="_Order2" hidden="1">255</definedName>
    <definedName name="_Sort" hidden="1">#REF!</definedName>
    <definedName name="A_IMPRESIÓN_IM">#REF!</definedName>
    <definedName name="A205_">#REF!</definedName>
    <definedName name="A242_">#REF!</definedName>
    <definedName name="A255_">#REF!</definedName>
    <definedName name="A498_">#REF!</definedName>
    <definedName name="A534_">#N/A</definedName>
    <definedName name="A598_">#REF!</definedName>
    <definedName name="A641_">#REF!</definedName>
    <definedName name="A68_">#REF!</definedName>
    <definedName name="A784_">#REF!</definedName>
    <definedName name="Accounts">#REF!</definedName>
    <definedName name="Accrual___payment_of_dividends">#REF!</definedName>
    <definedName name="ACT">#REF!</definedName>
    <definedName name="AFANT">#REF!</definedName>
    <definedName name="AFHOY">#REF!</definedName>
    <definedName name="ahaccionistas01">#REF!</definedName>
    <definedName name="AJPAAG">#REF!</definedName>
    <definedName name="Anexo" localSheetId="0" hidden="1">{"'para SB'!$A$1420:$F$1479"}</definedName>
    <definedName name="Anexo" hidden="1">{"'para SB'!$A$1420:$F$1479"}</definedName>
    <definedName name="año">#REF!</definedName>
    <definedName name="AÑO_A_PROCESAR">#REF!</definedName>
    <definedName name="año1">#REF!</definedName>
    <definedName name="AÑOS_A_PROCESAR">#REF!</definedName>
    <definedName name="AppName">#REF!</definedName>
    <definedName name="_xlnm.Print_Area">#REF!</definedName>
    <definedName name="Área_de_impresión1">#REF!</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FSD">#REF!</definedName>
    <definedName name="Assertions">#REF!</definedName>
    <definedName name="BASE">#REF!</definedName>
    <definedName name="BCE">#REF!</definedName>
    <definedName name="BCEBONOS">#REF!</definedName>
    <definedName name="BCECAMBIOS">#REF!</definedName>
    <definedName name="BCEEMPRESA">#REF!</definedName>
    <definedName name="BCERENTA">#REF!</definedName>
    <definedName name="BCETESOROS">#REF!</definedName>
    <definedName name="BG_Del" hidden="1">15</definedName>
    <definedName name="BG_Ins" hidden="1">4</definedName>
    <definedName name="BG_Mod" hidden="1">6</definedName>
    <definedName name="BLOQUE">#REF!</definedName>
    <definedName name="BuiltIn_Print_Area___0">#REF!</definedName>
    <definedName name="BuiltIn_Print_Titles___0">#REF!</definedName>
    <definedName name="CAR">#REF!</definedName>
    <definedName name="CAVR">#REF!</definedName>
    <definedName name="cdtaccinistas01">#REF!</definedName>
    <definedName name="CO.Otros_Cuentas">#REF!</definedName>
    <definedName name="CO.Otros_Monto">#REF!</definedName>
    <definedName name="CO.Riesgo_Cuentas">#REF!</definedName>
    <definedName name="CO.Riesgo_Monto">#REF!</definedName>
    <definedName name="CO.Tesoreria_Cuentas">#REF!</definedName>
    <definedName name="COMP3CM">#REF!,#REF!,#REF!,#REF!,#REF!</definedName>
    <definedName name="COMP3PM">#REF!,#REF!,#REF!,#REF!</definedName>
    <definedName name="COMP3PY">#REF!,#REF!,#REF!,#REF!,#REF!</definedName>
    <definedName name="COMPCM">#REF!,#REF!,#REF!,#REF!,#REF!,#REF!,#REF!</definedName>
    <definedName name="COMPPM">#REF!,#REF!,#REF!,#REF!,#REF!,#REF!,#REF!</definedName>
    <definedName name="COMPPY">#REF!,#REF!,#REF!,#REF!,#REF!,#REF!,#REF!,#REF!</definedName>
    <definedName name="con10_partic">#REF!</definedName>
    <definedName name="conahdirectivos01">#REF!</definedName>
    <definedName name="conahojunta01">#REF!</definedName>
    <definedName name="concdtdirectivos01">#REF!</definedName>
    <definedName name="concdtentidades01">#REF!</definedName>
    <definedName name="conotros">#REF!</definedName>
    <definedName name="CORDEN">#REF!</definedName>
    <definedName name="CUENTA96">#REF!</definedName>
    <definedName name="Divide">#REF!</definedName>
    <definedName name="ELIMEXT">#REF!</definedName>
    <definedName name="ELIMINA">#REF!</definedName>
    <definedName name="entidades">#REF!</definedName>
    <definedName name="EPIANDES">#REF!</definedName>
    <definedName name="ESTADOS_FINANCIEROS_A_PROCESAR">#REF!</definedName>
    <definedName name="ESTCAM">#REF!</definedName>
    <definedName name="ET">#REF!</definedName>
    <definedName name="gorr">"Botón 17"</definedName>
    <definedName name="HTML_CodePage" hidden="1">1252</definedName>
    <definedName name="HTML_Control" localSheetId="0" hidden="1">{"'para SB'!$A$1420:$F$1479"}</definedName>
    <definedName name="HTML_Control" hidden="1">{"'para SB'!$A$1420:$F$1479"}</definedName>
    <definedName name="HTML_Description" hidden="1">""</definedName>
    <definedName name="HTML_Email" hidden="1">""</definedName>
    <definedName name="HTML_Header" hidden="1">""</definedName>
    <definedName name="HTML_LastUpdate" hidden="1">"22/06/00"</definedName>
    <definedName name="HTML_LineAfter" hidden="1">FALSE</definedName>
    <definedName name="HTML_LineBefore" hidden="1">FALSE</definedName>
    <definedName name="HTML_Name" hidden="1">"BANCO CENTRAL DE HONDURAS"</definedName>
    <definedName name="HTML_OBDlg2" hidden="1">TRUE</definedName>
    <definedName name="HTML_OBDlg4" hidden="1">TRUE</definedName>
    <definedName name="HTML_OS" hidden="1">0</definedName>
    <definedName name="HTML_PathFile" hidden="1">"A:\tasaintss.htm"</definedName>
    <definedName name="HTML_Title" hidden="1">""</definedName>
    <definedName name="INDI">#REF!</definedName>
    <definedName name="INDICACART">#REF!</definedName>
    <definedName name="INVER">#REF!</definedName>
    <definedName name="junio111">#REF!</definedName>
    <definedName name="JUNTA">#REF!</definedName>
    <definedName name="JUNTA1">#REF!</definedName>
    <definedName name="MC.PL_Cuentas">#REF!</definedName>
    <definedName name="MC.PL_Monto">#REF!</definedName>
    <definedName name="MESANT">#REF!</definedName>
    <definedName name="MESHOY">#REF!</definedName>
    <definedName name="MultiSelectNames">#REF!</definedName>
    <definedName name="Nivel">#REF!</definedName>
    <definedName name="NOPUC">#REF!</definedName>
    <definedName name="ORDEN1">#REF!</definedName>
    <definedName name="ORDEN2">#REF!</definedName>
    <definedName name="ORDEN3">#REF!</definedName>
    <definedName name="ORDEN4">#REF!</definedName>
    <definedName name="ORDEN5">#REF!</definedName>
    <definedName name="ORDEN6">#REF!</definedName>
    <definedName name="PAS">#REF!</definedName>
    <definedName name="PAT">#REF!</definedName>
    <definedName name="PRES">#REF!</definedName>
    <definedName name="PRES1">#REF!</definedName>
    <definedName name="PUC">#REF!</definedName>
    <definedName name="PYG">#REF!</definedName>
    <definedName name="PYGBONOS">#REF!</definedName>
    <definedName name="PYGCAMBIOS">#REF!</definedName>
    <definedName name="PYGRENTA">#REF!</definedName>
    <definedName name="PYGTESOROS">#REF!</definedName>
    <definedName name="ref_contr">#REF!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o" localSheetId="0" hidden="1">{"'Sheet1'!$A$1:$F$179"}</definedName>
    <definedName name="ro" hidden="1">{"'Sheet1'!$A$1:$F$179"}</definedName>
    <definedName name="rod" localSheetId="0" hidden="1">{"'Sheet1'!$A$1:$F$179"}</definedName>
    <definedName name="rod" hidden="1">{"'Sheet1'!$A$1:$F$179"}</definedName>
    <definedName name="rodirgo" localSheetId="0" hidden="1">{"'Sheet1'!$A$1:$F$179"}</definedName>
    <definedName name="rodirgo" hidden="1">{"'Sheet1'!$A$1:$F$179"}</definedName>
    <definedName name="sdaf" localSheetId="0" hidden="1">{"'para SB'!$A$1420:$F$1479"}</definedName>
    <definedName name="sdaf" hidden="1">{"'para SB'!$A$1420:$F$1479"}</definedName>
    <definedName name="SHARED_FORMULA_0">#N/A</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6">#N/A</definedName>
    <definedName name="SHARED_FORMULA_7">#N/A</definedName>
    <definedName name="SHARED_FORMULA_8">#N/A</definedName>
    <definedName name="SHARED_FORMULA_9">#N/A</definedName>
    <definedName name="TestTypes">#REF!</definedName>
    <definedName name="TextRefCopyRangeCount" hidden="1">1</definedName>
    <definedName name="Títulos_a_imprimir_IM">#REF!,#REF!</definedName>
    <definedName name="TOTAL">#REF!</definedName>
    <definedName name="TypesOfTransaction">#REF!</definedName>
    <definedName name="VALID">#REF!</definedName>
    <definedName name="VALOR" localSheetId="0" hidden="1">{#N/A,#N/A,FALSE,"ANEXO1";"ACTIVO",#N/A,FALSE,"ANEXO1";"PASIVO",#N/A,FALSE,"ANEXO1";"G Y P",#N/A,FALSE,"ANEXO1"}</definedName>
    <definedName name="VALOR" hidden="1">{#N/A,#N/A,FALSE,"ANEXO1";"ACTIVO",#N/A,FALSE,"ANEXO1";"PASIVO",#N/A,FALSE,"ANEXO1";"G Y P",#N/A,FALSE,"ANEXO1"}</definedName>
    <definedName name="veinticuatro">#REF!</definedName>
    <definedName name="veintidos">#REF!</definedName>
    <definedName name="veintitres">#REF!</definedName>
    <definedName name="veintiuno">#REF!</definedName>
    <definedName name="wrn.CONSOLIDADO." localSheetId="0" hidden="1">{#N/A,#N/A,FALSE,"ANEXO1";"ACTIVO",#N/A,FALSE,"ANEXO1";"PASIVO",#N/A,FALSE,"ANEXO1";"G Y P",#N/A,FALSE,"ANEXO1"}</definedName>
    <definedName name="wrn.CONSOLIDADO." hidden="1">{#N/A,#N/A,FALSE,"ANEXO1";"ACTIVO",#N/A,FALSE,"ANEXO1";"PASIVO",#N/A,FALSE,"ANEXO1";"G Y P",#N/A,FALSE,"ANEXO1"}</definedName>
    <definedName name="ws" localSheetId="0" hidden="1">{"'Sheet1'!$A$1:$F$179"}</definedName>
    <definedName name="ws" hidden="1">{"'Sheet1'!$A$1:$F$179"}</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28" i="34" l="1"/>
  <c r="B220" i="34"/>
  <c r="B212" i="34"/>
  <c r="B204" i="34"/>
  <c r="B196" i="34"/>
  <c r="B188" i="34"/>
  <c r="B177" i="34"/>
  <c r="B169" i="34"/>
  <c r="B161" i="34"/>
  <c r="B153" i="34"/>
  <c r="B145" i="34"/>
  <c r="B137" i="34"/>
  <c r="B129" i="34"/>
  <c r="B118" i="34"/>
  <c r="B110" i="34"/>
  <c r="B102" i="34"/>
  <c r="B91" i="34"/>
  <c r="B83" i="34"/>
  <c r="B75" i="34"/>
  <c r="B64" i="34"/>
  <c r="B56" i="34"/>
  <c r="B48" i="34"/>
  <c r="B40" i="34"/>
  <c r="B32" i="34"/>
  <c r="B24" i="34"/>
  <c r="B54" i="28" l="1"/>
  <c r="B53" i="28"/>
  <c r="B19" i="28"/>
  <c r="K127" i="20"/>
  <c r="L127" i="20" s="1"/>
  <c r="K119" i="20"/>
  <c r="L119" i="20" s="1"/>
  <c r="K111" i="20"/>
  <c r="L111" i="20" s="1"/>
  <c r="K103" i="20"/>
  <c r="L103" i="20" s="1"/>
  <c r="K95" i="20"/>
  <c r="L95" i="20" s="1"/>
  <c r="K87" i="20"/>
  <c r="L87" i="20" s="1"/>
  <c r="K79" i="20"/>
  <c r="L79" i="20" s="1"/>
  <c r="K71" i="20"/>
  <c r="L71" i="20" s="1"/>
  <c r="K63" i="20"/>
  <c r="L63" i="20" s="1"/>
  <c r="K52" i="20"/>
  <c r="L52" i="20" s="1"/>
  <c r="K44" i="20"/>
  <c r="L44" i="20" s="1"/>
  <c r="K36" i="20"/>
  <c r="L36" i="20" s="1"/>
  <c r="K28" i="20"/>
  <c r="L28" i="20" s="1"/>
  <c r="K20" i="20"/>
  <c r="L20" i="20" s="1"/>
  <c r="K131" i="19"/>
  <c r="L131" i="19" s="1"/>
  <c r="K123" i="19"/>
  <c r="L123" i="19" s="1"/>
  <c r="K115" i="19"/>
  <c r="L115" i="19" s="1"/>
  <c r="K107" i="19"/>
  <c r="L107" i="19" s="1"/>
  <c r="K99" i="19"/>
  <c r="L99" i="19" s="1"/>
  <c r="K91" i="19"/>
  <c r="L91" i="19" s="1"/>
  <c r="K79" i="19"/>
  <c r="L79" i="19" s="1"/>
  <c r="K71" i="19"/>
  <c r="L71" i="19" s="1"/>
  <c r="K63" i="19"/>
  <c r="L63" i="19" s="1"/>
  <c r="K55" i="19"/>
  <c r="L55" i="19" s="1"/>
  <c r="K43" i="19"/>
  <c r="L43" i="19" s="1"/>
  <c r="K35" i="19"/>
  <c r="L35" i="19" s="1"/>
  <c r="K27" i="19"/>
  <c r="L27" i="19" s="1"/>
  <c r="K19" i="19"/>
  <c r="L19" i="19" s="1"/>
  <c r="K115" i="17"/>
  <c r="K107" i="17"/>
  <c r="L107" i="17" s="1"/>
  <c r="K99" i="17"/>
  <c r="L99" i="17" s="1"/>
  <c r="K91" i="17"/>
  <c r="L91" i="17" s="1"/>
  <c r="K83" i="17"/>
  <c r="L83" i="17" s="1"/>
  <c r="K72" i="17"/>
  <c r="L72" i="17" s="1"/>
  <c r="K64" i="17"/>
  <c r="L64" i="17" s="1"/>
  <c r="K56" i="17"/>
  <c r="L56" i="17" s="1"/>
  <c r="K48" i="17"/>
  <c r="L48" i="17" s="1"/>
  <c r="K37" i="17"/>
  <c r="L37" i="17" s="1"/>
  <c r="K29" i="17"/>
  <c r="L29" i="17" s="1"/>
  <c r="K21" i="17"/>
  <c r="L21" i="17" s="1"/>
  <c r="K153" i="18"/>
  <c r="L153" i="18" s="1"/>
  <c r="N153" i="18" s="1"/>
  <c r="K145" i="18"/>
  <c r="L145" i="18" s="1"/>
  <c r="N145" i="18" s="1"/>
  <c r="K137" i="18"/>
  <c r="L137" i="18" s="1"/>
  <c r="N137" i="18" s="1"/>
  <c r="K129" i="18"/>
  <c r="L129" i="18" s="1"/>
  <c r="N129" i="18" s="1"/>
  <c r="K121" i="18"/>
  <c r="K110" i="18"/>
  <c r="L110" i="18" s="1"/>
  <c r="N110" i="18" s="1"/>
  <c r="K102" i="18"/>
  <c r="L102" i="18" s="1"/>
  <c r="N102" i="18" s="1"/>
  <c r="K94" i="18"/>
  <c r="L94" i="18" s="1"/>
  <c r="N94" i="18" s="1"/>
  <c r="K86" i="18"/>
  <c r="L86" i="18" s="1"/>
  <c r="N86" i="18" s="1"/>
  <c r="K75" i="18"/>
  <c r="L75" i="18" s="1"/>
  <c r="N75" i="18" s="1"/>
  <c r="K67" i="18"/>
  <c r="L67" i="18" s="1"/>
  <c r="N67" i="18" s="1"/>
  <c r="K59" i="18"/>
  <c r="L59" i="18" s="1"/>
  <c r="N59" i="18" s="1"/>
  <c r="K51" i="18"/>
  <c r="L51" i="18" s="1"/>
  <c r="N51" i="18" s="1"/>
  <c r="K43" i="18"/>
  <c r="L43" i="18" s="1"/>
  <c r="N43" i="18" s="1"/>
  <c r="K32" i="18"/>
  <c r="L32" i="18" s="1"/>
  <c r="N32" i="18" s="1"/>
  <c r="K24" i="18"/>
  <c r="L24" i="18" s="1"/>
  <c r="N24" i="18" s="1"/>
  <c r="K16" i="18"/>
  <c r="L16" i="18" s="1"/>
  <c r="N16" i="18" s="1"/>
  <c r="B6" i="28" l="1"/>
  <c r="B81" i="28" l="1"/>
  <c r="B82" i="28"/>
  <c r="B119" i="20"/>
  <c r="B111" i="20"/>
  <c r="B107" i="17"/>
  <c r="B99" i="17"/>
  <c r="L115" i="17"/>
  <c r="L121" i="18"/>
  <c r="N121" i="18" s="1"/>
  <c r="K2" i="28" l="1"/>
  <c r="L2" i="28"/>
  <c r="N99" i="17"/>
  <c r="N107" i="17"/>
  <c r="N111" i="20"/>
  <c r="N119" i="20"/>
  <c r="G2" i="28"/>
  <c r="M2" i="28" l="1"/>
  <c r="N127" i="20"/>
  <c r="N103" i="20"/>
  <c r="N95" i="20"/>
  <c r="N87" i="20"/>
  <c r="N79" i="20"/>
  <c r="N71" i="20"/>
  <c r="N63" i="20"/>
  <c r="N52" i="20"/>
  <c r="N44" i="20"/>
  <c r="N36" i="20"/>
  <c r="N28" i="20"/>
  <c r="N20" i="20"/>
  <c r="N131" i="19"/>
  <c r="N123" i="19"/>
  <c r="N115" i="19"/>
  <c r="N107" i="19"/>
  <c r="N99" i="19"/>
  <c r="N91" i="19"/>
  <c r="N79" i="19"/>
  <c r="N71" i="19"/>
  <c r="N63" i="19"/>
  <c r="N55" i="19"/>
  <c r="N43" i="19"/>
  <c r="N35" i="19"/>
  <c r="N27" i="19"/>
  <c r="N115" i="17"/>
  <c r="N91" i="17"/>
  <c r="N83" i="17"/>
  <c r="N72" i="17"/>
  <c r="N64" i="17"/>
  <c r="N56" i="17"/>
  <c r="N48" i="17"/>
  <c r="N37" i="17"/>
  <c r="N29" i="17"/>
  <c r="N21" i="17"/>
  <c r="B52" i="20" l="1"/>
  <c r="B44" i="20"/>
  <c r="B115" i="17" l="1"/>
  <c r="B91" i="17"/>
  <c r="B44" i="28"/>
  <c r="B45" i="28"/>
  <c r="B46" i="28"/>
  <c r="B47" i="28"/>
  <c r="B48" i="28"/>
  <c r="B49" i="28"/>
  <c r="B50" i="28"/>
  <c r="B51" i="28"/>
  <c r="B52" i="28"/>
  <c r="B55" i="28"/>
  <c r="B56" i="28"/>
  <c r="B57" i="28"/>
  <c r="B58" i="28"/>
  <c r="B59" i="28"/>
  <c r="B60" i="28"/>
  <c r="B61" i="28"/>
  <c r="B62" i="28"/>
  <c r="B63" i="28"/>
  <c r="B64" i="28"/>
  <c r="B65" i="28"/>
  <c r="B66" i="28"/>
  <c r="B67" i="28"/>
  <c r="B68" i="28"/>
  <c r="B69" i="28"/>
  <c r="B70" i="28"/>
  <c r="B71" i="28"/>
  <c r="B72" i="28"/>
  <c r="B73" i="28"/>
  <c r="B74" i="28"/>
  <c r="B75" i="28"/>
  <c r="B76" i="28"/>
  <c r="B77" i="28"/>
  <c r="B78" i="28"/>
  <c r="B79" i="28"/>
  <c r="B80" i="28"/>
  <c r="B43" i="28"/>
  <c r="B127" i="20"/>
  <c r="B103" i="20"/>
  <c r="B95" i="20"/>
  <c r="B87" i="20"/>
  <c r="B79" i="20"/>
  <c r="B71" i="20"/>
  <c r="B63" i="20"/>
  <c r="B36" i="20"/>
  <c r="B28" i="20"/>
  <c r="B20" i="20"/>
  <c r="B131" i="19"/>
  <c r="B123" i="19"/>
  <c r="B115" i="19"/>
  <c r="B107" i="19"/>
  <c r="B99" i="19"/>
  <c r="B91" i="19"/>
  <c r="B79" i="19"/>
  <c r="B71" i="19"/>
  <c r="B63" i="19"/>
  <c r="B55" i="19"/>
  <c r="B43" i="19"/>
  <c r="B35" i="19"/>
  <c r="B27" i="19"/>
  <c r="B19" i="19"/>
  <c r="B83" i="17"/>
  <c r="B72" i="17"/>
  <c r="B64" i="17"/>
  <c r="B56" i="17"/>
  <c r="B48" i="17"/>
  <c r="B37" i="17"/>
  <c r="B29" i="17"/>
  <c r="B21" i="17"/>
  <c r="B26" i="28"/>
  <c r="B27" i="28"/>
  <c r="B28" i="28"/>
  <c r="B29" i="28"/>
  <c r="B30" i="28"/>
  <c r="B31" i="28"/>
  <c r="B32" i="28"/>
  <c r="B33" i="28"/>
  <c r="B34" i="28"/>
  <c r="B35" i="28"/>
  <c r="B36" i="28"/>
  <c r="B37" i="28"/>
  <c r="B38" i="28"/>
  <c r="B39" i="28"/>
  <c r="B40" i="28"/>
  <c r="B41" i="28"/>
  <c r="B42" i="28"/>
  <c r="B153" i="18"/>
  <c r="B145" i="18"/>
  <c r="B137" i="18"/>
  <c r="B129" i="18"/>
  <c r="B121" i="18"/>
  <c r="B110" i="18"/>
  <c r="B102" i="18"/>
  <c r="B94" i="18"/>
  <c r="B86" i="18"/>
  <c r="B75" i="18"/>
  <c r="B67" i="18"/>
  <c r="B59" i="18"/>
  <c r="B51" i="18"/>
  <c r="B43" i="18"/>
  <c r="B32" i="18"/>
  <c r="B24" i="18"/>
  <c r="B16" i="18"/>
  <c r="K42" i="28" l="1"/>
  <c r="K41" i="28"/>
  <c r="K40" i="28"/>
  <c r="K39" i="28"/>
  <c r="K38" i="28"/>
  <c r="K37" i="28"/>
  <c r="K36" i="28"/>
  <c r="K35" i="28"/>
  <c r="K34" i="28"/>
  <c r="K33" i="28"/>
  <c r="K32" i="28"/>
  <c r="K31" i="28"/>
  <c r="K30" i="28"/>
  <c r="K29" i="28"/>
  <c r="K28" i="28"/>
  <c r="K27" i="28"/>
  <c r="K26" i="28"/>
  <c r="L42" i="28"/>
  <c r="L41" i="28"/>
  <c r="L40" i="28"/>
  <c r="L39" i="28"/>
  <c r="L38" i="28"/>
  <c r="L37" i="28"/>
  <c r="L36" i="28"/>
  <c r="L35" i="28"/>
  <c r="L34" i="28"/>
  <c r="L33" i="28"/>
  <c r="L32" i="28"/>
  <c r="L31" i="28"/>
  <c r="L30" i="28"/>
  <c r="L29" i="28"/>
  <c r="L28" i="28"/>
  <c r="L27" i="28"/>
  <c r="L26" i="28"/>
  <c r="L54" i="28"/>
  <c r="L53" i="28"/>
  <c r="L52" i="28"/>
  <c r="L51" i="28"/>
  <c r="L50" i="28"/>
  <c r="L49" i="28"/>
  <c r="L48" i="28"/>
  <c r="L47" i="28"/>
  <c r="L46" i="28"/>
  <c r="L45" i="28"/>
  <c r="L44" i="28"/>
  <c r="L43" i="28"/>
  <c r="K54" i="28"/>
  <c r="K53" i="28"/>
  <c r="K52" i="28"/>
  <c r="K51" i="28"/>
  <c r="K50" i="28"/>
  <c r="K49" i="28"/>
  <c r="K48" i="28"/>
  <c r="K47" i="28"/>
  <c r="K46" i="28"/>
  <c r="K45" i="28"/>
  <c r="K44" i="28"/>
  <c r="K43" i="28"/>
  <c r="C54" i="28"/>
  <c r="E54" i="28"/>
  <c r="F54" i="28"/>
  <c r="G54" i="28"/>
  <c r="C53" i="28"/>
  <c r="E53" i="28"/>
  <c r="F53" i="28"/>
  <c r="G53" i="28"/>
  <c r="L68" i="28"/>
  <c r="L67" i="28"/>
  <c r="L66" i="28"/>
  <c r="L65" i="28"/>
  <c r="L64" i="28"/>
  <c r="L63" i="28"/>
  <c r="L62" i="28"/>
  <c r="L61" i="28"/>
  <c r="L60" i="28"/>
  <c r="L59" i="28"/>
  <c r="L58" i="28"/>
  <c r="L57" i="28"/>
  <c r="L56" i="28"/>
  <c r="L55" i="28"/>
  <c r="K68" i="28"/>
  <c r="K67" i="28"/>
  <c r="K66" i="28"/>
  <c r="K65" i="28"/>
  <c r="K64" i="28"/>
  <c r="K63" i="28"/>
  <c r="K62" i="28"/>
  <c r="K61" i="28"/>
  <c r="K60" i="28"/>
  <c r="K59" i="28"/>
  <c r="K58" i="28"/>
  <c r="K57" i="28"/>
  <c r="K56" i="28"/>
  <c r="K55" i="28"/>
  <c r="L82" i="28"/>
  <c r="L81" i="28"/>
  <c r="L80" i="28"/>
  <c r="L79" i="28"/>
  <c r="L78" i="28"/>
  <c r="L77" i="28"/>
  <c r="L76" i="28"/>
  <c r="L75" i="28"/>
  <c r="L74" i="28"/>
  <c r="L73" i="28"/>
  <c r="L72" i="28"/>
  <c r="L71" i="28"/>
  <c r="L70" i="28"/>
  <c r="L69" i="28"/>
  <c r="K82" i="28"/>
  <c r="K81" i="28"/>
  <c r="K80" i="28"/>
  <c r="K79" i="28"/>
  <c r="K78" i="28"/>
  <c r="K77" i="28"/>
  <c r="K76" i="28"/>
  <c r="K75" i="28"/>
  <c r="K74" i="28"/>
  <c r="K73" i="28"/>
  <c r="K72" i="28"/>
  <c r="K71" i="28"/>
  <c r="K70" i="28"/>
  <c r="K69" i="28"/>
  <c r="G33" i="28"/>
  <c r="G41" i="28"/>
  <c r="F30" i="28"/>
  <c r="F38" i="28"/>
  <c r="G35" i="28"/>
  <c r="F32" i="28"/>
  <c r="G29" i="28"/>
  <c r="F26" i="28"/>
  <c r="G32" i="28"/>
  <c r="F37" i="28"/>
  <c r="G34" i="28"/>
  <c r="G42" i="28"/>
  <c r="F31" i="28"/>
  <c r="F39" i="28"/>
  <c r="F40" i="28"/>
  <c r="F42" i="28"/>
  <c r="F28" i="28"/>
  <c r="F29" i="28"/>
  <c r="G27" i="28"/>
  <c r="G28" i="28"/>
  <c r="G36" i="28"/>
  <c r="F33" i="28"/>
  <c r="F41" i="28"/>
  <c r="G37" i="28"/>
  <c r="F34" i="28"/>
  <c r="G31" i="28"/>
  <c r="F36" i="28"/>
  <c r="G30" i="28"/>
  <c r="G38" i="28"/>
  <c r="F27" i="28"/>
  <c r="F35" i="28"/>
  <c r="G39" i="28"/>
  <c r="G40" i="28"/>
  <c r="G82" i="28"/>
  <c r="G74" i="28"/>
  <c r="F71" i="28"/>
  <c r="F79" i="28"/>
  <c r="F81" i="28"/>
  <c r="F69" i="28"/>
  <c r="G75" i="28"/>
  <c r="G81" i="28"/>
  <c r="G73" i="28"/>
  <c r="F72" i="28"/>
  <c r="F80" i="28"/>
  <c r="F73" i="28"/>
  <c r="F75" i="28"/>
  <c r="F77" i="28"/>
  <c r="F78" i="28"/>
  <c r="G80" i="28"/>
  <c r="G72" i="28"/>
  <c r="G79" i="28"/>
  <c r="G70" i="28"/>
  <c r="F74" i="28"/>
  <c r="F82" i="28"/>
  <c r="G78" i="28"/>
  <c r="G69" i="28"/>
  <c r="G76" i="28"/>
  <c r="F70" i="28"/>
  <c r="G77" i="28"/>
  <c r="G71" i="28"/>
  <c r="F76" i="28"/>
  <c r="E81" i="28"/>
  <c r="C79" i="28"/>
  <c r="E82" i="28"/>
  <c r="C80" i="28"/>
  <c r="C81" i="28"/>
  <c r="C82" i="28"/>
  <c r="C75" i="28"/>
  <c r="C76" i="28"/>
  <c r="C77" i="28"/>
  <c r="C78" i="28"/>
  <c r="C51" i="28"/>
  <c r="G44" i="28"/>
  <c r="G52" i="28"/>
  <c r="F49" i="28"/>
  <c r="F43" i="28"/>
  <c r="G45" i="28"/>
  <c r="G43" i="28"/>
  <c r="F50" i="28"/>
  <c r="F51" i="28"/>
  <c r="F45" i="28"/>
  <c r="G50" i="28"/>
  <c r="G51" i="28"/>
  <c r="G46" i="28"/>
  <c r="G47" i="28"/>
  <c r="F44" i="28"/>
  <c r="F52" i="28"/>
  <c r="G48" i="28"/>
  <c r="F48" i="28"/>
  <c r="G49" i="28"/>
  <c r="F46" i="28"/>
  <c r="F47" i="28"/>
  <c r="G62" i="28"/>
  <c r="F59" i="28"/>
  <c r="F67" i="28"/>
  <c r="F55" i="28"/>
  <c r="G68" i="28"/>
  <c r="F65" i="28"/>
  <c r="F58" i="28"/>
  <c r="G63" i="28"/>
  <c r="F60" i="28"/>
  <c r="F68" i="28"/>
  <c r="F61" i="28"/>
  <c r="G56" i="28"/>
  <c r="G64" i="28"/>
  <c r="G57" i="28"/>
  <c r="G65" i="28"/>
  <c r="F62" i="28"/>
  <c r="G58" i="28"/>
  <c r="G66" i="28"/>
  <c r="F63" i="28"/>
  <c r="F57" i="28"/>
  <c r="G59" i="28"/>
  <c r="G67" i="28"/>
  <c r="F56" i="28"/>
  <c r="F64" i="28"/>
  <c r="G60" i="28"/>
  <c r="G61" i="28"/>
  <c r="F66" i="28"/>
  <c r="C74" i="28"/>
  <c r="C34" i="28"/>
  <c r="C30" i="28"/>
  <c r="E29" i="28"/>
  <c r="E33" i="28"/>
  <c r="E37" i="28"/>
  <c r="E41" i="28"/>
  <c r="E30" i="28"/>
  <c r="E34" i="28"/>
  <c r="E38" i="28"/>
  <c r="E42" i="28"/>
  <c r="E27" i="28"/>
  <c r="E31" i="28"/>
  <c r="E35" i="28"/>
  <c r="E39" i="28"/>
  <c r="E26" i="28"/>
  <c r="E28" i="28"/>
  <c r="E32" i="28"/>
  <c r="E36" i="28"/>
  <c r="E40" i="28"/>
  <c r="E72" i="28"/>
  <c r="E76" i="28"/>
  <c r="E80" i="28"/>
  <c r="E73" i="28"/>
  <c r="E77" i="28"/>
  <c r="E69" i="28"/>
  <c r="C70" i="28"/>
  <c r="C69" i="28"/>
  <c r="C73" i="28"/>
  <c r="E70" i="28"/>
  <c r="E74" i="28"/>
  <c r="E78" i="28"/>
  <c r="C71" i="28"/>
  <c r="E71" i="28"/>
  <c r="E75" i="28"/>
  <c r="E79" i="28"/>
  <c r="C72" i="28"/>
  <c r="C41" i="28"/>
  <c r="C37" i="28"/>
  <c r="C33" i="28"/>
  <c r="C29" i="28"/>
  <c r="C50" i="28"/>
  <c r="C46" i="28"/>
  <c r="C42" i="28"/>
  <c r="C38" i="28"/>
  <c r="C43" i="28"/>
  <c r="C47" i="28"/>
  <c r="C40" i="28"/>
  <c r="C36" i="28"/>
  <c r="C32" i="28"/>
  <c r="C28" i="28"/>
  <c r="C49" i="28"/>
  <c r="C45" i="28"/>
  <c r="E44" i="28"/>
  <c r="E48" i="28"/>
  <c r="E52" i="28"/>
  <c r="E45" i="28"/>
  <c r="E49" i="28"/>
  <c r="E43" i="28"/>
  <c r="E46" i="28"/>
  <c r="E50" i="28"/>
  <c r="E47" i="28"/>
  <c r="E51" i="28"/>
  <c r="E58" i="28"/>
  <c r="E62" i="28"/>
  <c r="E66" i="28"/>
  <c r="E59" i="28"/>
  <c r="E63" i="28"/>
  <c r="E67" i="28"/>
  <c r="C59" i="28"/>
  <c r="C63" i="28"/>
  <c r="C62" i="28"/>
  <c r="E56" i="28"/>
  <c r="E60" i="28"/>
  <c r="E64" i="28"/>
  <c r="E68" i="28"/>
  <c r="C56" i="28"/>
  <c r="C60" i="28"/>
  <c r="C64" i="28"/>
  <c r="E57" i="28"/>
  <c r="E61" i="28"/>
  <c r="E65" i="28"/>
  <c r="E55" i="28"/>
  <c r="C57" i="28"/>
  <c r="C61" i="28"/>
  <c r="C65" i="28"/>
  <c r="C58" i="28"/>
  <c r="C55" i="28"/>
  <c r="C26" i="28"/>
  <c r="C39" i="28"/>
  <c r="C35" i="28"/>
  <c r="C31" i="28"/>
  <c r="C27" i="28"/>
  <c r="C48" i="28"/>
  <c r="C44" i="28"/>
  <c r="C52" i="28"/>
  <c r="C68" i="28"/>
  <c r="C67" i="28"/>
  <c r="C66" i="28"/>
  <c r="B3" i="28"/>
  <c r="B4" i="28"/>
  <c r="B5" i="28"/>
  <c r="B7" i="28"/>
  <c r="B8" i="28"/>
  <c r="B9" i="28"/>
  <c r="B10" i="28"/>
  <c r="B11" i="28"/>
  <c r="B12" i="28"/>
  <c r="B13" i="28"/>
  <c r="B14" i="28"/>
  <c r="B15" i="28"/>
  <c r="B16" i="28"/>
  <c r="B17" i="28"/>
  <c r="B18" i="28"/>
  <c r="B20" i="28"/>
  <c r="B21" i="28"/>
  <c r="B22" i="28"/>
  <c r="B23" i="28"/>
  <c r="B24" i="28"/>
  <c r="B25" i="28"/>
  <c r="B2" i="28"/>
  <c r="M49" i="28" l="1"/>
  <c r="M48" i="28"/>
  <c r="M51" i="28"/>
  <c r="M54" i="28"/>
  <c r="M43" i="28"/>
  <c r="M46" i="28"/>
  <c r="M76" i="28"/>
  <c r="M74" i="28"/>
  <c r="M71" i="28"/>
  <c r="M79" i="28"/>
  <c r="M69" i="28"/>
  <c r="M81" i="28"/>
  <c r="M61" i="28"/>
  <c r="M58" i="28"/>
  <c r="M66" i="28"/>
  <c r="M63" i="28"/>
  <c r="M73" i="28"/>
  <c r="M55" i="28"/>
  <c r="M44" i="28"/>
  <c r="M77" i="28"/>
  <c r="M82" i="28"/>
  <c r="M64" i="28"/>
  <c r="M45" i="28"/>
  <c r="M53" i="28"/>
  <c r="M72" i="28"/>
  <c r="M80" i="28"/>
  <c r="M62" i="28"/>
  <c r="M47" i="28"/>
  <c r="M56" i="28"/>
  <c r="M75" i="28"/>
  <c r="M57" i="28"/>
  <c r="M65" i="28"/>
  <c r="M50" i="28"/>
  <c r="M59" i="28"/>
  <c r="M67" i="28"/>
  <c r="M70" i="28"/>
  <c r="M78" i="28"/>
  <c r="M60" i="28"/>
  <c r="M68" i="28"/>
  <c r="M52" i="28"/>
  <c r="M26" i="28"/>
  <c r="M27" i="28"/>
  <c r="M28" i="28"/>
  <c r="M29" i="28"/>
  <c r="M30" i="28"/>
  <c r="M31" i="28"/>
  <c r="M32" i="28"/>
  <c r="M33" i="28"/>
  <c r="M34" i="28"/>
  <c r="M35" i="28"/>
  <c r="M36" i="28"/>
  <c r="M37" i="28"/>
  <c r="M38" i="28"/>
  <c r="M39" i="28"/>
  <c r="M40" i="28"/>
  <c r="M41" i="28"/>
  <c r="M42" i="28"/>
  <c r="N55" i="28" l="1"/>
  <c r="N52" i="28"/>
  <c r="L19" i="28"/>
  <c r="L10" i="28"/>
  <c r="K20" i="28"/>
  <c r="F19" i="28"/>
  <c r="L13" i="28"/>
  <c r="K4" i="28"/>
  <c r="K5" i="28"/>
  <c r="L20" i="28"/>
  <c r="E19" i="28"/>
  <c r="L21" i="28"/>
  <c r="C19" i="28"/>
  <c r="K7" i="28"/>
  <c r="K15" i="28"/>
  <c r="K23" i="28"/>
  <c r="L6" i="28"/>
  <c r="L14" i="28"/>
  <c r="L22" i="28"/>
  <c r="L3" i="28"/>
  <c r="K13" i="28"/>
  <c r="L4" i="28"/>
  <c r="K6" i="28"/>
  <c r="L5" i="28"/>
  <c r="K8" i="28"/>
  <c r="K16" i="28"/>
  <c r="K24" i="28"/>
  <c r="L7" i="28"/>
  <c r="L15" i="28"/>
  <c r="L23" i="28"/>
  <c r="K11" i="28"/>
  <c r="K12" i="28"/>
  <c r="K21" i="28"/>
  <c r="K22" i="28"/>
  <c r="K9" i="28"/>
  <c r="K17" i="28"/>
  <c r="K25" i="28"/>
  <c r="L8" i="28"/>
  <c r="L16" i="28"/>
  <c r="L24" i="28"/>
  <c r="K19" i="28"/>
  <c r="G19" i="28"/>
  <c r="L11" i="28"/>
  <c r="L12" i="28"/>
  <c r="K14" i="28"/>
  <c r="K3" i="28"/>
  <c r="K10" i="28"/>
  <c r="K18" i="28"/>
  <c r="L9" i="28"/>
  <c r="L17" i="28"/>
  <c r="L25" i="28"/>
  <c r="L18" i="28"/>
  <c r="N53" i="28"/>
  <c r="N54" i="28"/>
  <c r="N49" i="28"/>
  <c r="N47" i="28"/>
  <c r="N46" i="28"/>
  <c r="N48" i="28"/>
  <c r="E6" i="28"/>
  <c r="C6" i="28"/>
  <c r="F6" i="28"/>
  <c r="G6" i="28"/>
  <c r="N44" i="28"/>
  <c r="N26" i="28"/>
  <c r="N34" i="28"/>
  <c r="N42" i="28"/>
  <c r="N27" i="28"/>
  <c r="N35" i="28"/>
  <c r="N40" i="28"/>
  <c r="N28" i="28"/>
  <c r="N36" i="28"/>
  <c r="N29" i="28"/>
  <c r="N37" i="28"/>
  <c r="N30" i="28"/>
  <c r="N38" i="28"/>
  <c r="N32" i="28"/>
  <c r="N31" i="28"/>
  <c r="N39" i="28"/>
  <c r="N33" i="28"/>
  <c r="N41" i="28"/>
  <c r="N51" i="28"/>
  <c r="N43" i="28"/>
  <c r="N50" i="28"/>
  <c r="N76" i="28"/>
  <c r="N75" i="28"/>
  <c r="N69" i="28"/>
  <c r="N77" i="28"/>
  <c r="N82" i="28"/>
  <c r="N70" i="28"/>
  <c r="N78" i="28"/>
  <c r="N71" i="28"/>
  <c r="N79" i="28"/>
  <c r="N72" i="28"/>
  <c r="N80" i="28"/>
  <c r="N74" i="28"/>
  <c r="N73" i="28"/>
  <c r="N81" i="28"/>
  <c r="N45" i="28"/>
  <c r="N60" i="28"/>
  <c r="N68" i="28"/>
  <c r="N61" i="28"/>
  <c r="N62" i="28"/>
  <c r="N63" i="28"/>
  <c r="N66" i="28"/>
  <c r="N67" i="28"/>
  <c r="N56" i="28"/>
  <c r="N64" i="28"/>
  <c r="N57" i="28"/>
  <c r="N65" i="28"/>
  <c r="N58" i="28"/>
  <c r="N59" i="28"/>
  <c r="G10" i="28"/>
  <c r="G23" i="28"/>
  <c r="F7" i="28"/>
  <c r="F20" i="28"/>
  <c r="G25" i="28"/>
  <c r="G11" i="28"/>
  <c r="G24" i="28"/>
  <c r="F8" i="28"/>
  <c r="F21" i="28"/>
  <c r="G15" i="28"/>
  <c r="F4" i="28"/>
  <c r="F15" i="28"/>
  <c r="G3" i="28"/>
  <c r="G13" i="28"/>
  <c r="F9" i="28"/>
  <c r="F22" i="28"/>
  <c r="F11" i="28"/>
  <c r="G8" i="28"/>
  <c r="G4" i="28"/>
  <c r="G14" i="28"/>
  <c r="F10" i="28"/>
  <c r="F23" i="28"/>
  <c r="F24" i="28"/>
  <c r="G9" i="28"/>
  <c r="G5" i="28"/>
  <c r="G21" i="28"/>
  <c r="G22" i="28"/>
  <c r="G7" i="28"/>
  <c r="G20" i="28"/>
  <c r="F3" i="28"/>
  <c r="F13" i="28"/>
  <c r="F25" i="28"/>
  <c r="F14" i="28"/>
  <c r="F5" i="28"/>
  <c r="F12" i="28"/>
  <c r="F17" i="28"/>
  <c r="F2" i="28"/>
  <c r="F16" i="28"/>
  <c r="F18" i="28"/>
  <c r="G18" i="28"/>
  <c r="G16" i="28"/>
  <c r="G12" i="28"/>
  <c r="G17" i="28"/>
  <c r="C21" i="28"/>
  <c r="C16" i="28"/>
  <c r="C12" i="28"/>
  <c r="C8" i="28"/>
  <c r="C3" i="28"/>
  <c r="C24" i="28"/>
  <c r="C20" i="28"/>
  <c r="C15" i="28"/>
  <c r="C11" i="28"/>
  <c r="C7" i="28"/>
  <c r="C2" i="28"/>
  <c r="C23" i="28"/>
  <c r="C18" i="28"/>
  <c r="C14" i="28"/>
  <c r="C10" i="28"/>
  <c r="C5" i="28"/>
  <c r="C25" i="28"/>
  <c r="C22" i="28"/>
  <c r="C17" i="28"/>
  <c r="C13" i="28"/>
  <c r="C9" i="28"/>
  <c r="C4" i="28"/>
  <c r="E3" i="28"/>
  <c r="E8" i="28"/>
  <c r="E12" i="28"/>
  <c r="E16" i="28"/>
  <c r="E21" i="28"/>
  <c r="E25" i="28"/>
  <c r="E4" i="28"/>
  <c r="E9" i="28"/>
  <c r="E13" i="28"/>
  <c r="E17" i="28"/>
  <c r="E22" i="28"/>
  <c r="E2" i="28"/>
  <c r="E5" i="28"/>
  <c r="E10" i="28"/>
  <c r="E14" i="28"/>
  <c r="E18" i="28"/>
  <c r="E23" i="28"/>
  <c r="E7" i="28"/>
  <c r="E11" i="28"/>
  <c r="E15" i="28"/>
  <c r="E20" i="28"/>
  <c r="E24" i="28"/>
  <c r="N19" i="19"/>
  <c r="G55" i="28" s="1"/>
  <c r="M10" i="28" l="1"/>
  <c r="M3" i="28"/>
  <c r="M21" i="28"/>
  <c r="M22" i="28"/>
  <c r="M19" i="28"/>
  <c r="M6" i="28"/>
  <c r="M23" i="28"/>
  <c r="M14" i="28"/>
  <c r="M15" i="28"/>
  <c r="M13" i="28"/>
  <c r="M20" i="28"/>
  <c r="M18" i="28"/>
  <c r="M25" i="28"/>
  <c r="M17" i="28"/>
  <c r="M9" i="28"/>
  <c r="M12" i="28"/>
  <c r="M11" i="28"/>
  <c r="M24" i="28"/>
  <c r="M16" i="28"/>
  <c r="M8" i="28"/>
  <c r="M7" i="28"/>
  <c r="M5" i="28"/>
  <c r="M4" i="28"/>
  <c r="I54" i="28"/>
  <c r="I19" i="28"/>
  <c r="I53" i="28"/>
  <c r="I6" i="28"/>
  <c r="E33" i="26"/>
  <c r="G33" i="26"/>
  <c r="G29" i="26"/>
  <c r="E29" i="26"/>
  <c r="G27" i="26"/>
  <c r="E27" i="26"/>
  <c r="G31" i="26"/>
  <c r="E31" i="26"/>
  <c r="G26" i="28"/>
  <c r="H6" i="28" s="1"/>
  <c r="N19" i="28" l="1"/>
  <c r="N2" i="28"/>
  <c r="N6" i="28"/>
  <c r="N9" i="28"/>
  <c r="N17" i="28"/>
  <c r="N25" i="28"/>
  <c r="N10" i="28"/>
  <c r="N18" i="28"/>
  <c r="N16" i="28"/>
  <c r="N11" i="28"/>
  <c r="N20" i="28"/>
  <c r="N8" i="28"/>
  <c r="N3" i="28"/>
  <c r="N12" i="28"/>
  <c r="N21" i="28"/>
  <c r="N4" i="28"/>
  <c r="N13" i="28"/>
  <c r="N22" i="28"/>
  <c r="N5" i="28"/>
  <c r="N14" i="28"/>
  <c r="N23" i="28"/>
  <c r="N7" i="28"/>
  <c r="N15" i="28"/>
  <c r="N24" i="28"/>
  <c r="I81" i="28"/>
  <c r="I82" i="28"/>
  <c r="I80" i="28"/>
  <c r="I56" i="28"/>
  <c r="I30" i="28"/>
  <c r="I2" i="28"/>
  <c r="I70" i="28"/>
  <c r="I28" i="28"/>
  <c r="I77" i="28"/>
  <c r="I69" i="28"/>
  <c r="I61" i="28"/>
  <c r="I51" i="28"/>
  <c r="I43" i="28"/>
  <c r="I76" i="28"/>
  <c r="I68" i="28"/>
  <c r="I60" i="28"/>
  <c r="I50" i="28"/>
  <c r="I42" i="28"/>
  <c r="I34" i="28"/>
  <c r="I26" i="28"/>
  <c r="I52" i="28"/>
  <c r="I35" i="28"/>
  <c r="I75" i="28"/>
  <c r="I67" i="28"/>
  <c r="I59" i="28"/>
  <c r="I49" i="28"/>
  <c r="I41" i="28"/>
  <c r="I33" i="28"/>
  <c r="I73" i="28"/>
  <c r="I39" i="28"/>
  <c r="I72" i="28"/>
  <c r="I46" i="28"/>
  <c r="I79" i="28"/>
  <c r="I63" i="28"/>
  <c r="I45" i="28"/>
  <c r="I29" i="28"/>
  <c r="I78" i="28"/>
  <c r="I44" i="28"/>
  <c r="I27" i="28"/>
  <c r="I74" i="28"/>
  <c r="I66" i="28"/>
  <c r="I58" i="28"/>
  <c r="I48" i="28"/>
  <c r="I40" i="28"/>
  <c r="I32" i="28"/>
  <c r="I65" i="28"/>
  <c r="I57" i="28"/>
  <c r="I47" i="28"/>
  <c r="I31" i="28"/>
  <c r="I64" i="28"/>
  <c r="I38" i="28"/>
  <c r="I71" i="28"/>
  <c r="I55" i="28"/>
  <c r="I37" i="28"/>
  <c r="I62" i="28"/>
  <c r="I36" i="28"/>
  <c r="I4" i="28"/>
  <c r="I11" i="28"/>
  <c r="I24" i="28"/>
  <c r="I14" i="28"/>
  <c r="I25" i="28"/>
  <c r="I15" i="28"/>
  <c r="I21" i="28"/>
  <c r="I10" i="28"/>
  <c r="I7" i="28"/>
  <c r="I22" i="28"/>
  <c r="I16" i="28"/>
  <c r="I8" i="28"/>
  <c r="I12" i="28"/>
  <c r="I18" i="28"/>
  <c r="I20" i="28"/>
  <c r="I3" i="28"/>
  <c r="I17" i="28"/>
  <c r="I23" i="28"/>
  <c r="I9" i="28"/>
  <c r="I5" i="28"/>
  <c r="I13" i="28"/>
  <c r="H53" i="28"/>
  <c r="H19" i="28"/>
  <c r="H80" i="28"/>
  <c r="H73" i="28"/>
  <c r="H52" i="28"/>
  <c r="H39" i="28"/>
  <c r="H3" i="28"/>
  <c r="H5" i="28"/>
  <c r="H30" i="28"/>
  <c r="H69" i="28"/>
  <c r="H9" i="28"/>
  <c r="H43" i="28"/>
  <c r="H22" i="28"/>
  <c r="H11" i="28"/>
  <c r="H44" i="28"/>
  <c r="H63" i="28"/>
  <c r="H2" i="28"/>
  <c r="H20" i="28"/>
  <c r="H72" i="28"/>
  <c r="H61" i="28"/>
  <c r="H51" i="28"/>
  <c r="H41" i="28"/>
  <c r="H7" i="28"/>
  <c r="H76" i="28"/>
  <c r="H57" i="28"/>
  <c r="H40" i="28"/>
  <c r="H14" i="28"/>
  <c r="H62" i="28"/>
  <c r="H55" i="28"/>
  <c r="H60" i="28"/>
  <c r="H50" i="28"/>
  <c r="H23" i="28"/>
  <c r="H79" i="28"/>
  <c r="H59" i="28"/>
  <c r="H35" i="28"/>
  <c r="H38" i="28"/>
  <c r="H81" i="28"/>
  <c r="H71" i="28"/>
  <c r="H10" i="28"/>
  <c r="H58" i="28"/>
  <c r="H54" i="28"/>
  <c r="H82" i="28"/>
  <c r="H8" i="28"/>
  <c r="H48" i="28"/>
  <c r="H13" i="28"/>
  <c r="H25" i="28"/>
  <c r="H16" i="28"/>
  <c r="H28" i="28"/>
  <c r="H29" i="28"/>
  <c r="H26" i="28"/>
  <c r="H18" i="28"/>
  <c r="H27" i="28"/>
  <c r="H70" i="28"/>
  <c r="H45" i="28"/>
  <c r="H68" i="28"/>
  <c r="H36" i="28"/>
  <c r="H42" i="28"/>
  <c r="H31" i="28"/>
  <c r="H37" i="28"/>
  <c r="H67" i="28"/>
  <c r="H78" i="28"/>
  <c r="H46" i="28"/>
  <c r="H74" i="28"/>
  <c r="H17" i="28"/>
  <c r="H21" i="28"/>
  <c r="H24" i="28"/>
  <c r="H34" i="28"/>
  <c r="H4" i="28"/>
  <c r="H47" i="28"/>
  <c r="H65" i="28"/>
  <c r="H32" i="28"/>
  <c r="H56" i="28"/>
  <c r="H77" i="28"/>
  <c r="H66" i="28"/>
  <c r="H49" i="28"/>
  <c r="H12" i="28"/>
  <c r="H64" i="28"/>
  <c r="H15" i="28"/>
  <c r="H75" i="28"/>
  <c r="H33" i="28"/>
  <c r="E25" i="26" l="1"/>
  <c r="G25" i="26"/>
  <c r="M7" i="26" l="1"/>
</calcChain>
</file>

<file path=xl/sharedStrings.xml><?xml version="1.0" encoding="utf-8"?>
<sst xmlns="http://schemas.openxmlformats.org/spreadsheetml/2006/main" count="1125" uniqueCount="771">
  <si>
    <t>EVALUACIÓN INDEPENDIENTE SISTEMA DE CONTROL INTERNO
(instrucciones para su diligenciamiento)</t>
  </si>
  <si>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Esta estructura requiere de un análisis articulado frente al desarrollo de las políticas de gestión y desempeño contenidas en el modelo y su efectividad en relación con la estructura de control, este útlimo, aspecto esecial para garantizar el buen manejo de los recursos, que las metas y objetivos se cumplan y se mejore la prestación del servicio a los usuarios, ejes fundamentales para la generación de valor público.
Teniendo en cuenta lo anterior y dada la necesidad de dar cumplimiento a la dispuesto en el articulo 156 del Decreto 2106 de 2019, el presente formato busca que las entidades cuenten con una herramienta para evaluar sus Sistemas de Control Interno de manera integral y permitirle al Jefe de Control Interno o quien haga sus veces llevar a cabo el informe de evaluación independiente sobre el mismo para su publicación cada seis (6) meses, en el sitio web de la entidad.</t>
  </si>
  <si>
    <t>Orientaciones Generales</t>
  </si>
  <si>
    <r>
      <t xml:space="preserve">El archivo contiene las siguientes hojas:
 -  </t>
    </r>
    <r>
      <rPr>
        <b/>
        <sz val="11"/>
        <rFont val="Arial Narrow"/>
        <family val="2"/>
      </rPr>
      <t xml:space="preserve">Pestañas por cada uno de los componentes de control interno: </t>
    </r>
    <r>
      <rPr>
        <sz val="10"/>
        <rFont val="Arial Narrow"/>
        <family val="2"/>
      </rPr>
      <t>"Ambiente de Control", "Evaluación de riesgos", "Actividades de control", "Información y Comunicación", y " Actividades de Monitoreo". las cuales cuentan todas con la siguiente estructura:</t>
    </r>
  </si>
  <si>
    <t>Columna</t>
  </si>
  <si>
    <t>Descripción</t>
  </si>
  <si>
    <r>
      <t xml:space="preserve">
</t>
    </r>
    <r>
      <rPr>
        <b/>
        <i/>
        <u/>
        <sz val="9"/>
        <rFont val="Arial Narrow"/>
        <family val="2"/>
      </rPr>
      <t>Lineamiento X:</t>
    </r>
  </si>
  <si>
    <t>Esta columna define los lineamientos generales para cada uno de los componentes del MECI y se asocian los temas específicos que se deben analizar en cada uno.</t>
  </si>
  <si>
    <t>DIMENSIÓN O POLÍTICA DEL MIPG ASOCIADA AL REQUERIMIENTO</t>
  </si>
  <si>
    <t>En esta columna se deben asociar la (las) dimensión (es), así como la (s) política (s) de gestión y desempeño que permiten el desarrollo del tema en la entidad, en el marco del Modelo Integrado de Planeación y Gestión MIPG.</t>
  </si>
  <si>
    <r>
      <t>Evaluación "</t>
    </r>
    <r>
      <rPr>
        <b/>
        <sz val="10"/>
        <rFont val="Arial Narrow"/>
        <family val="2"/>
      </rPr>
      <t>si se encuentra Presente"</t>
    </r>
    <r>
      <rPr>
        <b/>
        <sz val="9"/>
        <rFont val="Arial Narrow"/>
        <family val="2"/>
      </rPr>
      <t xml:space="preserve">
</t>
    </r>
    <r>
      <rPr>
        <sz val="9"/>
        <rFont val="Arial Narrow"/>
        <family val="2"/>
      </rPr>
      <t>Referencia a Procesos, Manuales/Políticas de Operación/Procedimientos/Instructivos u otros desarrollos que den cuente de su aplicación</t>
    </r>
  </si>
  <si>
    <t>Indicar el nombre del proceso, manual, política de operación, procedimiento o instructivo en donde se encuentra documentado y su fuente de consulta.
De acuerdo con lo identificado como resultado de la evaluación del requerimiento, seleccione de la lista desplegable 1, 2 o 3 de acuerdo con las siguientes definiciones:
1 - No existen actividades diseñadas para cubrir el requerimiento. 
2 - Existen actividades diseñadas o en proceso de diseño, pero éstas no se encuentran documentadas en las políticas/procedimientos u otras herramientas
3 - Las actividades se encuentran diseñadas, documentadas y socializadas de acuerdo con el requerimiento.
Nota: Entiendase "diseñada" como aquella actividad que cuenta con un responsable(s), periodicidad (cada cuanto se realiza ), proposito (objetivo), Como se lleva a cabo  (procedimiento), qué pasa con las desviaciones y/o excepciones (producto de su ejecucion) y cuenta con evidencia (documentacion).</t>
  </si>
  <si>
    <t>EVIDENCIA DEL CONTROL</t>
  </si>
  <si>
    <t>No.</t>
  </si>
  <si>
    <t>Relaciona el consecutivo de las evidencias que se identifican en relación con la efectividad del control.</t>
  </si>
  <si>
    <t>Referencia a Análisis y verificaciones en el marco del Comité Institucional de Coordinación de Control Interno</t>
  </si>
  <si>
    <t>Indicar las acciones que se han adelantado para evaluar el estado del Sistema de Control Interno en el marco del Comité Institucional de Coordinación de Control Interno. Acciones entendidas a las modificaciones, actualizaciones y actividades de fortalecimiento del sistema a partir de la normatividad vigente.</t>
  </si>
  <si>
    <t xml:space="preserve">Observaciones de la evaluacion independiente (tener encuenta papel de  líneas de defensa) </t>
  </si>
  <si>
    <t>Indicar las acciones que se han adelantado en el marco de la evaluaciòn independiente (auditoria interna), sobre el estado del Sistema de Control Interno . Acciones entendidas en la evaluación y monitoreo de la efectividad del control, incluyendo el seguimiento a los controles de la primera y segunda linea de defensa.</t>
  </si>
  <si>
    <r>
      <t xml:space="preserve">Evaluación </t>
    </r>
    <r>
      <rPr>
        <b/>
        <sz val="10"/>
        <rFont val="Arial Narrow"/>
        <family val="2"/>
      </rPr>
      <t>"si se encuentra Funcionando"</t>
    </r>
  </si>
  <si>
    <t>Seleccionar de la lista desplegable 1, 2 o 3 de acuerdo con los siguientes criterios y basado en los resultados reportados por la Oficina de Control Interno así:
1 - El control  no opera como está diseñado o bien no está presente (no se ha implementado)
2 - El control opera como está diseñado pero con algunas falencias
3-  El control opera como está diseñado y es efectivo frente al cumplimiento de los objetivos y para evitar la materialización del riesgo.</t>
  </si>
  <si>
    <r>
      <t xml:space="preserve"> -</t>
    </r>
    <r>
      <rPr>
        <sz val="11"/>
        <rFont val="Arial Narrow"/>
        <family val="2"/>
      </rPr>
      <t xml:space="preserve"> </t>
    </r>
    <r>
      <rPr>
        <b/>
        <sz val="11"/>
        <rFont val="Arial Narrow"/>
        <family val="2"/>
      </rPr>
      <t>Análisis de Resultados:</t>
    </r>
    <r>
      <rPr>
        <sz val="10"/>
        <rFont val="Arial Narrow"/>
        <family val="2"/>
      </rPr>
      <t xml:space="preserve"> Esta hoja permite establecer si el Sistema de Control Interno evaluado se encuentra </t>
    </r>
    <r>
      <rPr>
        <b/>
        <sz val="10"/>
        <rFont val="Arial Narrow"/>
        <family val="2"/>
      </rPr>
      <t>PRESENTE y FUNCIONANDO</t>
    </r>
    <r>
      <rPr>
        <sz val="10"/>
        <rFont val="Arial Narrow"/>
        <family val="2"/>
      </rPr>
      <t xml:space="preserve">, permitiéndo definir puntos de mejora a través de los componentes del MECI y </t>
    </r>
    <r>
      <rPr>
        <sz val="10"/>
        <color rgb="FFFF0000"/>
        <rFont val="Arial Narrow"/>
        <family val="2"/>
      </rPr>
      <t>su articulacion</t>
    </r>
    <r>
      <rPr>
        <sz val="10"/>
        <rFont val="Arial Narrow"/>
        <family val="2"/>
      </rPr>
      <t xml:space="preserve"> con las Dimensiones del MIPG.</t>
    </r>
  </si>
  <si>
    <t xml:space="preserve">Clasificación </t>
  </si>
  <si>
    <t>Observaciones del Control</t>
  </si>
  <si>
    <t>Mantenimiento del Control</t>
  </si>
  <si>
    <t>Cuando en el análisis de los requerimientos en los diferentes componentes del MECI se cuente con aspectos evaluados en nivel 3 (presente) y 3 (funcionando).</t>
  </si>
  <si>
    <t>Se encuentra presente y funciona correctamente, por lo tanto se requiere acciones o actividades  dirigidas a su mantenimiento dentro del marco de las lineas de defensa.</t>
  </si>
  <si>
    <t>Oportunidad de Mejora</t>
  </si>
  <si>
    <t>Cuando en el análisis de los requerimientos en los diferentes componentes del MECI se cuente con aspectos evaluados en nivel 2 (presente) y 3 (funcionando).</t>
  </si>
  <si>
    <t xml:space="preserve"> Se encuentra presente  y funcionando, pero requiere mejoras frente a su diseño, ya que  opera de manera efectiva
</t>
  </si>
  <si>
    <t>Deficiencia de Control
(Diseño o Ejecución)</t>
  </si>
  <si>
    <t>Cuando en el análisis de los requerimientos en los diferentes componentes del MECI se cuente con aspectos evaluados en nivel 2 (presente) y 2 (funcionando); 3 (presente) y 1 (funcionando); 3 (presente) y 2 (funcionando); 2 (presente) y 1 (funcionando)</t>
  </si>
  <si>
    <t>Se encuentra presente y funcionando, pero requiere acciones dirigidas a fortalecer  o mejorar su diseño y/o ejecucion.</t>
  </si>
  <si>
    <t>Deficiencia de Control Mayor
(Diseño y Ejecución)</t>
  </si>
  <si>
    <t>Cuando en el análisis de los requerimientos en los diferentes componentes del MECI se cuente con aspectos evaluados en nivel 1 (presente) y 1 (funcionando);1 (presente) y 2 (funcionando); 1(presente) y 3 (funcionando).</t>
  </si>
  <si>
    <t>No se encuentra presente  por lo tanto no esta funcionando, lo que hace que se requieran acciones dirigidas a fortalecer su diseño y puesta en marcha</t>
  </si>
  <si>
    <r>
      <t xml:space="preserve"> -</t>
    </r>
    <r>
      <rPr>
        <sz val="11"/>
        <rFont val="Arial Narrow"/>
        <family val="2"/>
      </rPr>
      <t xml:space="preserve"> </t>
    </r>
    <r>
      <rPr>
        <b/>
        <sz val="11"/>
        <rFont val="Arial Narrow"/>
        <family val="2"/>
      </rPr>
      <t>Conclusiones:</t>
    </r>
    <r>
      <rPr>
        <sz val="10"/>
        <rFont val="Arial Narrow"/>
        <family val="2"/>
      </rPr>
      <t xml:space="preserve"> Esta hoja permite establecer si el Sistema de Control Interno evaluado se encuentra </t>
    </r>
    <r>
      <rPr>
        <b/>
        <sz val="10"/>
        <rFont val="Arial Narrow"/>
        <family val="2"/>
      </rPr>
      <t>PRESENTE y FUNCIONANDO</t>
    </r>
    <r>
      <rPr>
        <sz val="10"/>
        <rFont val="Arial Narrow"/>
        <family val="2"/>
      </rPr>
      <t>, definiendo puntos de mejora a través de los componentes del MECI y su relación con las Dimensiones del MIPG.</t>
    </r>
  </si>
  <si>
    <r>
      <t xml:space="preserve"> -</t>
    </r>
    <r>
      <rPr>
        <sz val="11"/>
        <rFont val="Arial Narrow"/>
        <family val="2"/>
      </rPr>
      <t xml:space="preserve"> </t>
    </r>
    <r>
      <rPr>
        <b/>
        <sz val="11"/>
        <rFont val="Arial Narrow"/>
        <family val="2"/>
      </rPr>
      <t>Definiciones:</t>
    </r>
    <r>
      <rPr>
        <sz val="11"/>
        <rFont val="Arial Narrow"/>
        <family val="2"/>
      </rPr>
      <t xml:space="preserve"> A</t>
    </r>
    <r>
      <rPr>
        <sz val="10"/>
        <rFont val="Arial Narrow"/>
        <family val="2"/>
      </rPr>
      <t>lgunos términos asociados a con control interno y utilizados en diferentes partes del formato.</t>
    </r>
  </si>
  <si>
    <t>Términos y Definiciones</t>
  </si>
  <si>
    <t>Término</t>
  </si>
  <si>
    <t>Actividad de control</t>
  </si>
  <si>
    <t>Acciones establecidas en los procesos, políticas, procedimientos u otras herramientas que permiten que se lleven a cabo las instrucciones de la Administración para mitigar los riesgos relacionados con el logro de los objetivos. Las Actividades de Control son un Componente del Control Interno.</t>
  </si>
  <si>
    <t>Alta Dirección</t>
  </si>
  <si>
    <t>Comprende los empleos del Nivel Directivo a los cuales corresponden funciones de dirección general, de formulación de políticas institucionales y de adopción de planes, programas y proyectos. (Decreto 770 de 2005)</t>
  </si>
  <si>
    <t>Ambiente de control</t>
  </si>
  <si>
    <t>El ambiente de control establece el tono de una organización. Es la base de los otros componentes del control interno pues define los valores y principios con los cuales se rige la entidad e influye en la conciencia de los servidores sobre la forma en que se deben llevar a cabo las operaciones.</t>
  </si>
  <si>
    <t>Comité Institucional de Coordinación de Control Interno</t>
  </si>
  <si>
    <t>Instancia del más alto nivel jerárquico, creado como órgano asesor e instancia decisora en los asuntos de control interno, de oblgatoria conformación para todas las entidades estatales. (Ley 87 de 1993, art 13 y Decreto 648 de 2017).</t>
  </si>
  <si>
    <t>Comité Institucional de Gestión y Desempeño</t>
  </si>
  <si>
    <t>Instancia del más alto nivel jerárquico, encargado de orientar la implementación y operación del Modelo Integrado de Planeación y Gestión MIPG, de oblgatoria conformación para todas las entidades estatales. (Decreto 1499 de 2017).</t>
  </si>
  <si>
    <t>Componente</t>
  </si>
  <si>
    <t>Uno de los cinco elementos del Modelo Estándar de Control Interno MECI.</t>
  </si>
  <si>
    <t>Conflicto de interés</t>
  </si>
  <si>
    <t>Situación en la cual un auditor interno, que ocupa un puesto de confianza, tiene interés personal o profesional en competencia con otros intereses. Tales intereses pueden hacerle difícil el cumplimiento imparcial de sus tareas. (Tomado de las Normas Internacionales de Auditoría Interna Norma 1120)
En el sector público el conflicto de interés existe cuando el interés personal de quien ejerce una función pública colisiona con los deberes y obligaciones del cargo que desempeña. (Guía Conflictos de Interés de Servidores Públicos. Función Pública. 2018).</t>
  </si>
  <si>
    <t>Control Interno</t>
  </si>
  <si>
    <t>Estructura de procesos, políticas, procedimientos, manuales y otras herramientas diseñadas por la entidad para proporcionar seguridad razonable de que los objetivos y metas se alcanzarán y que los eventos no deseados se evitaran o bien se detectaran y corregirán.</t>
  </si>
  <si>
    <t>Control interno efectivo</t>
  </si>
  <si>
    <t>El Sistema de Control Interno para que sea efectivo requiere que cada uno de los cinco componentes del MECI y sus lineamientos, estén presentes, funcionando y operando de manera articulada con el MIPG.</t>
  </si>
  <si>
    <t>Controles generales de TI</t>
  </si>
  <si>
    <t>Actividades de control que ayudan a asegurar la apropiada operación de la tecnología, incluyen los controles sobre la infraestructura de tecnología, seguridad de la información, adquisición de tecnología  su desarrollo y mantenimiento.</t>
  </si>
  <si>
    <t>Corrupción</t>
  </si>
  <si>
    <t>Posibilidad de que por acción u omisión, se use el poder para desviar la gestión de lo público hacia un beneficio privado.  (Secretaría de Transparencia)</t>
  </si>
  <si>
    <t>COSO</t>
  </si>
  <si>
    <t>Committe of Sponsoring Organizations of the Treadway Commission (por sus siglas en inglés). COSO es una iniciativa conjunta de cinco organizaciones del sector privado y se dedica a liderar el desarrollo de marcos y guías en control interno y gestión de riesgos.</t>
  </si>
  <si>
    <t>Cumplimiento</t>
  </si>
  <si>
    <t>Esta relacionado con el cumplimiento a las leyes y regulaciones aplicables a la Entidad.</t>
  </si>
  <si>
    <t>Deficiencia de control</t>
  </si>
  <si>
    <t xml:space="preserve">Es una falla con respecto a un control particular o actividad de control. </t>
  </si>
  <si>
    <t>Deficiencia del Sistema de control interno</t>
  </si>
  <si>
    <t>Se asocia a fallas o brechas en un componente o componentes y sus lineamientos que tiene la capacidad para generar riesgos.</t>
  </si>
  <si>
    <t>Evaluación de Riesgos</t>
  </si>
  <si>
    <t>Proceso que permite a cada entidad identificar, analizar y administrar riesgos relevantes para el logro de sus objetivos.</t>
  </si>
  <si>
    <t>Evaluaciones continuas</t>
  </si>
  <si>
    <t>Corresponden a actividades (manuales o automáticas) que sirven para monitorear la efectividad del control interno en el día a día de las operaciones. Estas evaluaciones incluyen actos regulares de administración, comparaciones, conciliaciones y otras acciones rutinarias.</t>
  </si>
  <si>
    <t>Evaluaciones separadas</t>
  </si>
  <si>
    <t>Incluye autoevaluaciones, en las que las personas responsables por una unidad o función particular (2a línea de defensa) determinan la efectividad de los controles para sus actividades clave para el logro de los objetivos institucionales.
Así mismo, se incluyen las evaluaciones realizadas por las Auditorías (interna y externa).</t>
  </si>
  <si>
    <t>Funcionando</t>
  </si>
  <si>
    <t>La determinación que los componentes y lineamientos son aplicados de forma sistemática como han sido diseñados y es posible analizar su efectividad para evitar la materialización de riesgos, mediante el contraste de información relevante.</t>
  </si>
  <si>
    <t>Integridad</t>
  </si>
  <si>
    <t>El economista estadounidense Anthony Downs “la integridad consiste en la coherencia entre las declaraciones y las realizaciones[1]”, entendiéndose esta como una característica personal, que en el sector público también se refiere al cumplimiento de la promesa que cada servidor le hace al Estado y a la ciudadanía de ejercer a cabalidad su labor. (Tomado micrositio MIPG, Dimensión Talento Humano).</t>
  </si>
  <si>
    <t>Lineamiento</t>
  </si>
  <si>
    <t>Especificaciones fundamentales asociadas a cada uno de los componentes del MECI que permitirán establecer la efectividad del Sistema de Control Interno.</t>
  </si>
  <si>
    <t xml:space="preserve">Mantenimieto del Control </t>
  </si>
  <si>
    <t xml:space="preserve">Verificar periodicamente el control y ante cambios en el entorno externo o interno realizar los ajustes correspondientes o incluir un nuevo control </t>
  </si>
  <si>
    <t>Mapa de riesgos</t>
  </si>
  <si>
    <t>Herramiento cualitativa que permite identificar los riesgos de la organización en el cual se presenta una descripción de cada uno de ellos y su tratamiento.</t>
  </si>
  <si>
    <t>Hallazgo en el cual sí existe un cumplimiento, pero a pesar de ello se determina, bajo criterios objetivos, que existe un margen de mejora para optimizar más una actividad, tarea o proceso concreto.</t>
  </si>
  <si>
    <t>Política</t>
  </si>
  <si>
    <t>Declaración emitida por la administración acerca de lo que debe hacerse para el control. Las políticas son la base para la definición de procedimientos.</t>
  </si>
  <si>
    <t>Presente</t>
  </si>
  <si>
    <t>La determinación que existen en diseño e implementación de los requerimientos asociados a las políticas de gestión y desempeño.</t>
  </si>
  <si>
    <t>Procedimiento</t>
  </si>
  <si>
    <t>Actividades desagregadas que implementan una política o determinan acciones concretas para la consecución de un objetivo o meta.</t>
  </si>
  <si>
    <t>Reporte</t>
  </si>
  <si>
    <t>Información suministrada por diferentes instancias de la entidad, que incluye datos internos y externos, así como información financiera y no financiera, necesaria para la toma de decisiones.</t>
  </si>
  <si>
    <t>Riesgo</t>
  </si>
  <si>
    <t>La posibilidad de que un evento ocurra y afecte de manera adversa el logro de los objetivos.</t>
  </si>
  <si>
    <t>Riesgo inherente</t>
  </si>
  <si>
    <t xml:space="preserve">El riesgo frente al logro de los objetivos en ausencia de cualquier acción por parte de la administración para afectar el impacto o probabilidad de dicho riesgo. </t>
  </si>
  <si>
    <t>Riesgo residual</t>
  </si>
  <si>
    <t>El riesgo frente al logro de los objetivos que permanece una vez la respuesta al riesgo ha sido diseñada e implementada por parte de la administración.</t>
  </si>
  <si>
    <t>Segregación de Funciones</t>
  </si>
  <si>
    <t>Se refiere a la asignación de las responsabilidades con diferentes niveles de autorización con el fin de reducir errores o posibles situaciones de corrupción durante el normal desarrollo de sus funciones.</t>
  </si>
  <si>
    <t>Seguridad razonable</t>
  </si>
  <si>
    <t>Determina que no importa que tan bien esté diseñado e implementado el control interno, no se puede garantizar que los objetivos de la entidad se van a cumplir. Esto por las limitaciones inherentes de todo Sistemas de Control Interno.</t>
  </si>
  <si>
    <t xml:space="preserve">Evaluación Independiente </t>
  </si>
  <si>
    <t xml:space="preserve">Se entiende como las prácticas de examen al control interno y ejercicio de auditoría llevadas a cabo por la oficina de control interno o quien haga sus veces, teniendo en cuenta las normas de auditoria generalmente aceptadas. </t>
  </si>
  <si>
    <t>Lineas de Defensa</t>
  </si>
  <si>
    <t>Esquema de asignación de responsabilidades, adaptada del Modelo de las 3 Líneas de Defensa” del Instituto de Auditores, el cual proporciona una manera simple y efectiva para mejorar las comunicaciones en la gestión de riesgos y control mediante la aclaración de las funciones y deberes esenciales relacionados, que permiten contar con diferentes niveles para el control.</t>
  </si>
  <si>
    <t>AMBIENTE DE CONTROL</t>
  </si>
  <si>
    <t>La entidad debe asegurar un ambiente de control que le permita disponer de las condiciones mínimas para el ejercicio del control interno. Esto se logra con el compromiso, liderazgo y los lineamientos de la alta dirección y del Comité Institucional de Coordinación de Control Interno. El Ambiente de Control es el fundamento de todos los demás componentes del control interno, se incluyen la integridad y valores éticos, la competencia (capacidad) de los servidores de la entidad; la manera en que la Alta Dirección asigna autoridad y responsabilidad, así como también el direccionamiento estratégico definido.</t>
  </si>
  <si>
    <t>ID</t>
  </si>
  <si>
    <r>
      <t xml:space="preserve">Explicación de cómo la Entidad </t>
    </r>
    <r>
      <rPr>
        <b/>
        <u/>
        <sz val="11"/>
        <color theme="0"/>
        <rFont val="Arial Narrow"/>
        <family val="2"/>
      </rPr>
      <t>evidencia</t>
    </r>
    <r>
      <rPr>
        <b/>
        <sz val="11"/>
        <color theme="0"/>
        <rFont val="Arial Narrow"/>
        <family val="2"/>
      </rPr>
      <t xml:space="preserve"> que está dando respuesta al requerimiento
</t>
    </r>
    <r>
      <rPr>
        <sz val="11"/>
        <color theme="0"/>
        <rFont val="Arial Narrow"/>
        <family val="2"/>
      </rPr>
      <t>Referencia a Procesos, Manuales/Políticas de Operación/Procedimientos/Instructivos u otros desarrollos que den cuente de su aplicación</t>
    </r>
  </si>
  <si>
    <t xml:space="preserve">EVIDENCIA DEL CONTROL </t>
  </si>
  <si>
    <t xml:space="preserve">Evaluación </t>
  </si>
  <si>
    <t>EJEMPLO</t>
  </si>
  <si>
    <t xml:space="preserve"> Aplicación del Código de Integridad. (incluye análisis de desviaciones, convivencia laboral, temas disciplinarios internos, quejas o denuncias sobres los servidores de la entidad, u otros temas relacionados).</t>
  </si>
  <si>
    <t>Dimensión Talento Humano
Política Integridad</t>
  </si>
  <si>
    <t>1.1 Aplicación del Código de Integridad. (incluye análisis de desviaciones, convivencia laboral, temas disciplinarios internos, quejas o denuncias sobres los servidores de la entidad, u otros temas relacionados).</t>
  </si>
  <si>
    <t xml:space="preserve">1.2 Mecanismos para el manejo de conflictos de interés. </t>
  </si>
  <si>
    <t>1.3 Mecanismos frente a la detección y prevención del uso inadecuado de información privilegiada u otras situaciones que puedan implicar riesgos para la entidad.</t>
  </si>
  <si>
    <t xml:space="preserve">1.4 La evaluación de las acciones transversales de integridad, mediante el monitoreo permanente de los riesgos de corrupción. </t>
  </si>
  <si>
    <t>Dimension Talento Humano
Politica de Integridad</t>
  </si>
  <si>
    <t xml:space="preserve">1.5 Análisis sobre viabilidad para el establecimiento de una línea de denuncia interna sobre situaciones irregulares o posibles incumplimientos al código de integridad.
NOTA: Si la entidad ya cuenta con esta línea en funcionamiento, establecezca si ha aportado para la mejora de los mapas de riesgos o bien en otros ámbitos organizacionales.
</t>
  </si>
  <si>
    <t>Evaluación</t>
  </si>
  <si>
    <t>Referencia de la evaluacion independiente por parte de la Oficina de Control Interno o quien haga sus veces</t>
  </si>
  <si>
    <t>2.1 Creación o actualización del Comité Institucional de Coordinación de Control Interno (incluye ajustes en periodicidad para reunión, articulación con el Comité Institucioanl de Gestión y Desempeño).</t>
  </si>
  <si>
    <t>Dimension Control Interno
Politica de Control Interno</t>
  </si>
  <si>
    <t>2.2 Definición y documentación del Esquema de Líneas de Defensa</t>
  </si>
  <si>
    <t>Dimension Control Interno
Politica de Control Interno
Lineas de defensa</t>
  </si>
  <si>
    <t>2.3 Definición de líneas de reporte en temas clave para la toma de decisiones, atendiendo el Esquema de Líneas de Defensa</t>
  </si>
  <si>
    <t>Dimension Control Interno
Politica de Control Interno
Linea de Defensa
Dimension de Informaciòn y Comunicaciòn</t>
  </si>
  <si>
    <t>3.1 Definición y evaluación de la Política de Administración del Riesgo (Acorde con lineamientos de la Guía para la Administración del Riesgo de Gestión y Corrupción y Diseño de Controles en Entidades Públicas).  La evaluación debe considerar su aplicación en la entidad, cambios en el entorno que puedan defnir ajustes, dificultades para su desarrollo.</t>
  </si>
  <si>
    <t>Dimension de Direccionamiento Estrategico y Planeaciòn
Politica de Planeaciòn Institucional 
Dimension Control Interno</t>
  </si>
  <si>
    <t xml:space="preserve">3.2 La Alta Dirección frente a la política de Administración del Riesgo definen los niveles de aceptación del riesgo, teniendo en cuenta cada uno de los objetivos establecidos. </t>
  </si>
  <si>
    <t>Dimension Control Interno
Politica de Control Interno
Linea Estrategica</t>
  </si>
  <si>
    <t>3.3 Evaluación de la planeación estratégica, considerando alertas frente a posibles incumplimientos, necesidades de recursos, cambios en el entorno que puedan afectar su desarrollo, entre otros aspectos que garanticen de forma razonable su cumplimiento.</t>
  </si>
  <si>
    <t>4.1 Evaluación de la Planeación Estratégica del Talento Humano.</t>
  </si>
  <si>
    <t>Dimension de Talento Humano
Politica Gestion Estrategica del Talento Humano
Dimension de Control Interno
Lineas de Defensa</t>
  </si>
  <si>
    <t>4.2 Evaluación de las actividades relacionadas con el Ingreso del personal.</t>
  </si>
  <si>
    <t>4.3 Evaluación de las actividades relacionadas con la permanencia del personal.</t>
  </si>
  <si>
    <t>4.5 Evaluación de las actividades relacionadas con el retiro del personal.</t>
  </si>
  <si>
    <t>4.6 Evaluar el impacto del Plan Institucional de Capacitación - PIC</t>
  </si>
  <si>
    <t>4.7 Evaluación frente a los productos y servicios en los cuales participan los contratistas de apoyo.</t>
  </si>
  <si>
    <t>5.2 La Alta Dirección analiza la información asociada con la generación de reportes financieros.</t>
  </si>
  <si>
    <t xml:space="preserve">
Dimensiòn de Control Interno
Linea de Estrategica</t>
  </si>
  <si>
    <t>5.3 Teniendo en cuenta la información suministrada por la 2a y 3a línea de defensa se toman decisiones a tiempo para garantizar el cumplimiento de las metas y objetivos.</t>
  </si>
  <si>
    <t>Dimensiòn de Control Interno
Lineas de Defensa</t>
  </si>
  <si>
    <t>Dimension de Gestion con Valores para Resultado
Politica de Fortalecimiento Organizacional y Simplificaciòn de Procesos
Dimension Control Interno
Lineas de Defensa</t>
  </si>
  <si>
    <t>5.5 La entidad aprueba y hace seguimiento al Plan Anual de Auditoría presentado y ejecutado por parte de la Oficina de Control Interno.</t>
  </si>
  <si>
    <t>Dimension Control Interno
Linea Estrategica</t>
  </si>
  <si>
    <t>5.6 La entidad analiza los informes presentados por la Oficina de Control Interno y evalúa su impacto en relación con la mejora institucional.</t>
  </si>
  <si>
    <t>EVALUACIÓN DE RIESGOS</t>
  </si>
  <si>
    <t xml:space="preserve">Este componente hace referencia al ejercicio efectuado bajo el liderazgo del equipo directivo y de todos los servidores de la entidad, y permite identificar, evaluar y gestionar eventos potenciales, tanto internos como externos, que puedan afectar el logro de los objetivos institucionales.
La condición para la evaluación de riesgos es el establecimiento de objetivos, vinculados a varios niveles de la entidad, lo que implica que la Alta Dirección define objetivos y los agrupa en categorías en todos los niveles de la entidad, con el fin de evaluarlos </t>
  </si>
  <si>
    <r>
      <rPr>
        <b/>
        <u/>
        <sz val="11"/>
        <color theme="0"/>
        <rFont val="Arial Narrow"/>
        <family val="2"/>
      </rPr>
      <t xml:space="preserve">Lineamiento 6: 
</t>
    </r>
    <r>
      <rPr>
        <b/>
        <sz val="11"/>
        <color theme="0"/>
        <rFont val="Arial Narrow"/>
        <family val="2"/>
      </rPr>
      <t xml:space="preserve">Definición de objetivos con suficiente claridad para identificar y evaluar los riesgos relacionados: i)Estratégicos; ii)Operativos; iii)Legales y Presupuestales; iv)De Información Financiera y no Financiera.
</t>
    </r>
  </si>
  <si>
    <r>
      <t xml:space="preserve">Explicación de cómo la Entidad </t>
    </r>
    <r>
      <rPr>
        <b/>
        <u/>
        <sz val="11"/>
        <color theme="0"/>
        <rFont val="Arial Narrow"/>
        <family val="2"/>
      </rPr>
      <t xml:space="preserve">evidencia </t>
    </r>
    <r>
      <rPr>
        <b/>
        <sz val="11"/>
        <color theme="0"/>
        <rFont val="Arial Narrow"/>
        <family val="2"/>
      </rPr>
      <t xml:space="preserve">que está dando respuesta al requerimiento
</t>
    </r>
    <r>
      <rPr>
        <sz val="11"/>
        <color theme="0"/>
        <rFont val="Arial Narrow"/>
        <family val="2"/>
      </rPr>
      <t>Referencia a Procesos, Manuales/Políticas de Operación/Procedimientos/Instructivos u otros desarrollos que den cuente de su aplicación</t>
    </r>
  </si>
  <si>
    <r>
      <t xml:space="preserve">Presente
</t>
    </r>
    <r>
      <rPr>
        <i/>
        <sz val="11"/>
        <color theme="0"/>
        <rFont val="Arial Narrow"/>
        <family val="2"/>
      </rPr>
      <t>(1/2/3)</t>
    </r>
  </si>
  <si>
    <r>
      <t xml:space="preserve">Funcionando
</t>
    </r>
    <r>
      <rPr>
        <i/>
        <sz val="11"/>
        <color theme="0"/>
        <rFont val="Arial Narrow"/>
        <family val="2"/>
      </rPr>
      <t>(1/2/3)</t>
    </r>
  </si>
  <si>
    <t>6.1  La Entidad cuenta con mecanismos para vincular o relacionar el plan estratégico con los objetivos estratégicos y estos a su vez con los objetivos operativos.</t>
  </si>
  <si>
    <t>Dimension de Direccionamiento Estratetegico y Planeacion.
Politica de Planeacion Institucional</t>
  </si>
  <si>
    <t>6.2 Los objetivos de los procesos, programas o proyectos (según aplique) que están definidos, son específicos, medibles, alcanzables, relevantes, delimitados en el tiempo.</t>
  </si>
  <si>
    <t>Dimension de Gestion con Valores para Resultado
Politica de Fortalecimiento Organizacional y Simplificaciòn de Procesos</t>
  </si>
  <si>
    <t>6.3 La Alta Dirección evalúa periódicamente los objetivos establecidos para asegurar que estos continúan siendo consistentes y apropiados para la Entidad.</t>
  </si>
  <si>
    <t>Dimension de Direccionamiento Estratetegico y Planeacion.
Politica de Planeacion Institucional
Dimension Control Interno
Linea Estrategica</t>
  </si>
  <si>
    <t>7.1 Teniendo en cuenta la estructura de la política de Administración del Riesgo, su alcance define lineamientos para toda la entidad, incluyendo regionales, áreas tercerizadas u otras instancias que afectan la prestación del servicio.</t>
  </si>
  <si>
    <t>7.2 La Oficina de Planeación, Gerencia de Riesgos (donde existan), como 2a línea de defensa, consolidan información clave frente a la gestión del riesgo.</t>
  </si>
  <si>
    <t>Dimension Control Interno 
Lineas de Defensa</t>
  </si>
  <si>
    <t>7.3 A partir de la información consolidada y reportada por la 2a línea de defensa (7.2), la Alta Dirección analiza sus resultados y en especial considera si se han presentado materializaciones de riesgo.</t>
  </si>
  <si>
    <t>7.4 Cuando se detectan materializaciones de riesgo, se definen los cursos de acción en relación con la revisión y actualización del mapa de riesgos correspondiente.</t>
  </si>
  <si>
    <t>Dimension de Direccionamiento Estratetegico y Planeacion.
Politica de Planeacion Institucional
Dimension Control Interno 
Lineas de Defensa</t>
  </si>
  <si>
    <t>7.5 Se llevan a cabo seguimientos a las acciones definidas para resolver materializaciones de riesgo detectadas.</t>
  </si>
  <si>
    <t>Dimension de Evaluacion de Resultados 
Politica de Seguimiento y evaluacion al Desempeño Institucional.
Dimension Control Interno 
Lineas de Defensa</t>
  </si>
  <si>
    <t>8.1 La Alta Dirección acorde con el análisis del entorno interno y externo, define los procesos, programas o proyectos (según aplique), susceptibles de posibles actos de corrupción.</t>
  </si>
  <si>
    <t>8.2 La Alta Dirección monitorea los riesgos de corrupción con la periodicidad establecida en la Política de Administración del Riesgo.</t>
  </si>
  <si>
    <t>Dimension de Control Interno
Linea Estrategica</t>
  </si>
  <si>
    <t>8.3 Para el desarrollo de las actividades de control, la entidad considera la adecuada división de las funciones y que éstas se encuentren segregadas en diferentes personas para reducir el riesgo de acciones fraudulentas.</t>
  </si>
  <si>
    <t>Dimension de Contro Interno
Lineas de Defensa</t>
  </si>
  <si>
    <t>8.4 La Alta Dirección evalúa fallas en los controles (diseño y ejecución) para definir cursos de acción apropiados para su mejora.</t>
  </si>
  <si>
    <t>9.1 Acorde con lo establecido en la política de Administración del Riesgo, se monitorean los factores internos y externos definidos para la entidad, a fin de establecer cambios en el entorno que determinen nuevos riesgos o ajustes a los existentes.</t>
  </si>
  <si>
    <t>Dimension de Direccionamiento Estrategico 
Politica de Planeacion Institucional</t>
  </si>
  <si>
    <t>9.2 La Alta Dirección analiza los riesgos asociados a actividades tercerizadas, regionales u otras figuras externas que afecten la prestación del servicio a los usuarios, basados en los informes de la segunda y tercera linea de defensa.</t>
  </si>
  <si>
    <t>Dimension de Control Interno
Lineas de Defensa</t>
  </si>
  <si>
    <t>9.3 La Alta Dirección monitorea los riesgos aceptados revisando que sus condiciones no hayan cambiado y definir su pertinencia para sostenerlos o ajustarlos.</t>
  </si>
  <si>
    <t>9.4 La Alta Dirección evalúa fallas en los controles (diseño y ejecución) para definir cursos de acción apropiados para su mejora, basados en los informes de la segunda y tercera linea de defensa.</t>
  </si>
  <si>
    <t>9.5 La entidad analiza el impacto sobre el control interno por cambios en los diferentes niveles organizacionales.</t>
  </si>
  <si>
    <t>Dimension de Direccionamiento Estrategico y Planeacion
Politica de Planeacion Institucional
Dimension de Control Interno
Linea Estrategica</t>
  </si>
  <si>
    <t>ACTIVIDADES DE CONTROL</t>
  </si>
  <si>
    <t>La entidad define y desarrolla actividades de control que contribuyen a la mitigación de los riesgos hasta niveles aceptables para la consecución de los objetivos estratégicos y de proceso. 
Implementa políticas de operación mediante procedimientos u otros mecanismos que den cuenta de su aplicación en el día a día de las operaciones.</t>
  </si>
  <si>
    <r>
      <rPr>
        <b/>
        <u/>
        <sz val="11"/>
        <color theme="0"/>
        <rFont val="Arial Narrow"/>
        <family val="2"/>
      </rPr>
      <t xml:space="preserve">
Lineamiento 10: 
</t>
    </r>
    <r>
      <rPr>
        <b/>
        <sz val="11"/>
        <color theme="0"/>
        <rFont val="Arial Narrow"/>
        <family val="2"/>
      </rPr>
      <t>Diseño y desarrollo de actividades de control (Integra el desarrollo de controles con la evaluación de riesgos; tiene en cuenta a qué nivel se aplican las actividades; facilita la segregación de funciones).</t>
    </r>
  </si>
  <si>
    <r>
      <t>Explicación de cómo la Entidad</t>
    </r>
    <r>
      <rPr>
        <b/>
        <u/>
        <sz val="11"/>
        <color theme="0"/>
        <rFont val="Arial Narrow"/>
        <family val="2"/>
      </rPr>
      <t xml:space="preserve"> evidencia </t>
    </r>
    <r>
      <rPr>
        <b/>
        <sz val="11"/>
        <color theme="0"/>
        <rFont val="Arial Narrow"/>
        <family val="2"/>
      </rPr>
      <t xml:space="preserve">que está dando respuesta al requerimiento
</t>
    </r>
    <r>
      <rPr>
        <sz val="11"/>
        <color theme="0"/>
        <rFont val="Arial Narrow"/>
        <family val="2"/>
      </rPr>
      <t>Referencia a Procesos, Manuales/Políticas de Operación/Procedimientos/Instructivos u otros desarrollos que den cuente de su aplicación</t>
    </r>
  </si>
  <si>
    <r>
      <t>Funcionando</t>
    </r>
    <r>
      <rPr>
        <i/>
        <sz val="11"/>
        <color theme="0"/>
        <rFont val="Arial Narrow"/>
        <family val="2"/>
      </rPr>
      <t xml:space="preserve">
(1/2/3)</t>
    </r>
  </si>
  <si>
    <t>10.1 Para el desarrollo de las actividades de control, la entidad considera la adecuada división de las funciones y que éstas se encuentren segregadas en diferentes personas para reducir el riesgo de error o de incumplimientos de alto impacto en la operación.</t>
  </si>
  <si>
    <t xml:space="preserve">10.2 Se han idenfificado y documentado las situaciones específicas en donde no es posible segregar adecuadamente las funciones (ej: falta de personal, presupuesto), con el fin de definir actividades de control alternativas para cubrir los riesgos identificados. </t>
  </si>
  <si>
    <t>10.3 El diseño de otros  sistemas de gestión (bajo normas o estándares internacionales como la ISO), se intregan de forma adecuada a la estructura de control de la entidad.</t>
  </si>
  <si>
    <t xml:space="preserve">
Dimension de Gestion con Valores para Resultados
Dimension de Control Interno
Lineas de Defensa</t>
  </si>
  <si>
    <t>11.1 La entidad establece actividades de control relevantes sobre las infraestructuras tecnológicas; los procesos de gestión de la seguridad y sobre los procesos de adquisición, desarrollo y mantenimiento de tecnologías.</t>
  </si>
  <si>
    <t xml:space="preserve">Dimension de Gestion con Valores para el Resultado
Politica de Gobierno Digital 
Politica de Seguridad Digital
</t>
  </si>
  <si>
    <t>11.2  Para los proveedores de tecnología  selecciona y desarrolla actividades de control internas sobre las actividades realizadas por el proveedor de servicios.</t>
  </si>
  <si>
    <t xml:space="preserve">11.3 Se cuenta con matrices de roles y usuarios siguiendo los principios de segregación de funciones.
</t>
  </si>
  <si>
    <t xml:space="preserve">Dimension de Gestion con Valores para el Resultado
Politica de Fortalecimiento Organizacional y Simplificacion de Procesos.
</t>
  </si>
  <si>
    <t xml:space="preserve">11.4 Se cuenta con información de la 3a línea de defensa, como evaluador independiente en relación con los controles implementados por el proveedor de servicios, para  asegurar que los riesgos relacionados se mitigan.
</t>
  </si>
  <si>
    <t>Dimension Control Interno
Tercera Linea de Defensa</t>
  </si>
  <si>
    <t xml:space="preserve">12.1 Se evalúa la actualización de procesos, procedimientos, políticas de operación, instructivos, manuales u otras herramientas para garantizar la aplicación adecuada de las principales actividades de control.
</t>
  </si>
  <si>
    <t>Dimension de Gestion con Valores para el Resultado
Politica de Fortalecimiento Organizacional y Simplificacion de Procesos.</t>
  </si>
  <si>
    <t>12.2  El diseño de controles se evalúa frente a la gestión del riesgo.</t>
  </si>
  <si>
    <t xml:space="preserve">Todas las Dimensiones de MIPG 
</t>
  </si>
  <si>
    <t xml:space="preserve">12.3  Monitoreo a los riesgos acorde con la política de administración de riesgo establecida para la entidad.
</t>
  </si>
  <si>
    <t>Dimension de Direccionamiento Estrategico y Planeacion
Politica de Planeacion Institucional.</t>
  </si>
  <si>
    <t>12.4 Verificación de que los responsables estén ejecutando los controles tal como han sido diseñados.</t>
  </si>
  <si>
    <t>Dimension Control Interno
Segunda Linea de Defensa</t>
  </si>
  <si>
    <t>12.5  Se evalúa la adecuación de los controles a las especificidades de cada proceso, considerando cambios en regulaciones, estructuras internas u otros aspectos que determinen cambios en su diseño.</t>
  </si>
  <si>
    <t>Dimension Control Interno
 Lineas de Defensa</t>
  </si>
  <si>
    <t>INFORMACIÓN Y COMUNICACIÓN</t>
  </si>
  <si>
    <t>Este componente verifica que las políticas, directrices y mecanismos de consecución, captura, procesamiento y generación de datos dentro y en el entorno de cada entidad, satisfagan la necesidad de divulgar los resultados, de mostrar mejoras en la gestión administrativa y procurar que la información y la comunicación de la entidad y de cada proceso sea adecuada a las necesidades específicas de los grupos de valor y grupos de interés. 
Se requiere que todos los servidores de la entidad reciban un claro mensaje de la Alta Dirección sobre las responsabilidades de control. Deben comprender su función frente al Sistema de Control Interno.</t>
  </si>
  <si>
    <r>
      <t xml:space="preserve">
Lineamiento 13: 
</t>
    </r>
    <r>
      <rPr>
        <b/>
        <sz val="11"/>
        <color theme="0"/>
        <rFont val="Arial Narrow"/>
        <family val="2"/>
      </rPr>
      <t>Utilización de información relevante (Identifica requisitos de información; Capta fuentes de datos internas y externas; Procesa datos relevantes y los transforma en información).</t>
    </r>
  </si>
  <si>
    <t>13.1 La entidad ha diseñado sistemas de información para capturar y procesar datos y transformarlos en información para alcanzar los requerimientos de información definidos.</t>
  </si>
  <si>
    <t xml:space="preserve">Dimension de Informacion y comunicación 
</t>
  </si>
  <si>
    <t>13.2  La entidad cuenta con el inventario de información relevante (interno/externa) y cuenta con un mecanismo que permita su actualización.</t>
  </si>
  <si>
    <t>Dimension de Informacion y comunicación 
Politica de Transparencia y Acceso a la Informaciòn Publica</t>
  </si>
  <si>
    <t>13.3 La entidad considera un ámbito amplio de fuentes de datos (internas y externas), para la captura y procesamiento posterior de información clave para la consecución de metas y objetivos.</t>
  </si>
  <si>
    <t>13.4 La entidad ha desarrollado e implementado actividades de control sobre la integridad, confidencialidad y disponibilidad de los datos e información definidos como relevantes.</t>
  </si>
  <si>
    <t>14.1 Para la comunicación interna la Alta Dirección tiene mecanismos que permitan dar a conocer los objetivos y metas estratégicas, de manera tal que todo el personal entiende su papel en su consecución. (Considera los canales más apropiados y evalúa su efectividad).</t>
  </si>
  <si>
    <t xml:space="preserve">Dimension de Informacion y comunicación
</t>
  </si>
  <si>
    <t>14.2 La entidad cuenta con políticas de operación relacionadas con la administración de la información (niveles de autoridad y responsabilidad)</t>
  </si>
  <si>
    <t>14.3 La entidad cuenta con canales de información internos para la denuncia anónima o confidencial de posibles situaciones irregulares y se cuenta con mecanismos específicos para su manejo, de manera tal que generen la confianza para utilizarlos.</t>
  </si>
  <si>
    <t>14.4 La entidad establece e implementa políticas y procedimientos para facilitar una comunicación interna efectiva.</t>
  </si>
  <si>
    <t xml:space="preserve">15.1 La entidad desarrolla e implementa controles que facilitan la comunicación externa, la cual incluye  políticas y procedimientos. 
Incluye contratistas y proveedores de servicios tercerizados (cuando aplique). </t>
  </si>
  <si>
    <t xml:space="preserve">
Dimension de Informacion y Comunicación
Dimension de Control Interno
Primera Linea de Defensa</t>
  </si>
  <si>
    <t xml:space="preserve">15.2 La entidad cuenta con canales externos definidos de comunicación, asociados con el tipo de información a divulgar, y éstos son reconocidos a todo nivel de la organización.
</t>
  </si>
  <si>
    <t xml:space="preserve">Dimension de Informacion y Comunicación
Politica de Transparencia, acceso a la información pública y lucha
contra la corrupción </t>
  </si>
  <si>
    <t>15.3 La entidad cuenta con procesos o procedimiento para el manejo de la información entrante (quién la recibe, quién la clasifica, quién la analiza), y a la respuesta requierida (quién la canaliza y la responde).</t>
  </si>
  <si>
    <t xml:space="preserve">Dimension de Informacion y Comunicación
Politica de Gestion Documental
Politica de Transparencia, acceso a la información pública y lucha
contra la corrupción </t>
  </si>
  <si>
    <t xml:space="preserve">15.4 La entidad cuenta con procesos o procedimientos encaminados a evaluar periodicamente la efectividad de los canales de comunicación con partes externas, así como sus contenidos, de tal forma que se puedan mejorar.
</t>
  </si>
  <si>
    <t>Dimension de Informacion y Comunicación
Politica deControl Interno
Lineas de Defensa</t>
  </si>
  <si>
    <t>15.5 La entidad analiza periodicamente su caracterización de usuarios o grupos de valor, a fin de actualizarla cuando sea pertinente.</t>
  </si>
  <si>
    <t>Dimension de Direccionamiento Estrategico y Planeaciòn
Politica de Planeacion Institucional</t>
  </si>
  <si>
    <t>15.6 La entidad analiza periodicamente los resultados frente a la evaluación de percepción por parte de los usuarios o grupos de valor para la incorporación de las mejoras correspondientes.</t>
  </si>
  <si>
    <t>ACTIVIDADES DE MONITOREO</t>
  </si>
  <si>
    <t>Este componente considera actividades en el día a día de la gestión institucional, así como a través de evaluaciones periódicas (autoevaluación, auditorías). Su propósito es valorar: (i) la efectividad del control interno de la entidad pública; (ii) la eficiencia, eficacia y efectividad de los procesos; (iii) el nivel de ejecución de los planes, programas y proyectos; (iv) los resultados de la gestión, con el propósito de detectar desviaciones, establecer tendencias, y generar recomendaciones para orientar las acciones de mejoramiento de la entidad pública.</t>
  </si>
  <si>
    <r>
      <rPr>
        <b/>
        <u/>
        <sz val="11"/>
        <color theme="0"/>
        <rFont val="Arial Narrow"/>
        <family val="2"/>
      </rPr>
      <t xml:space="preserve">Lineamiento 16. </t>
    </r>
    <r>
      <rPr>
        <sz val="11"/>
        <color theme="0"/>
        <rFont val="Arial Narrow"/>
        <family val="2"/>
      </rPr>
      <t xml:space="preserve"> Evaluaciones continuas y/o separadas (autoevaluación, auditorías) para determinar si los componentes del Sistema de Control Interno están presentes y funcionando.
</t>
    </r>
  </si>
  <si>
    <t>16.1 El comité Institucional de Coordinación de Control Interno aprueba anualmente el Plan Anual de Auditoría presentado por parte del Jefe de Control Interno o quien haga sus veces y hace el correspondiente seguimiento a sus ejecución?</t>
  </si>
  <si>
    <t>Dimension de Control Interno
Lineas Estrategica</t>
  </si>
  <si>
    <t>16.2  La Alta Dirección periódicamente evalúa los resultados de las evaluaciones (contínuas e independientes)  para concluir acerca de la efectividad del Sistema de Control Interno</t>
  </si>
  <si>
    <t>16.3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t>
  </si>
  <si>
    <t>Dimension de Control Interno
Tercera Linea de Defensa</t>
  </si>
  <si>
    <t>16.4 Acorde con el Esquema de Líneas de Defensa se han implementado procedimientos de monitoreo continuo como parte de las actividades de la 2a línea de defensa, a fin de contar con información clave para la toma de decisiones.</t>
  </si>
  <si>
    <t>Dimension de Control Interno
Segunda Linea de Defensa</t>
  </si>
  <si>
    <t>16.5 Frente a las evaluaciones independientes la entidad considera evaluaciones externas de organismos de control, de vigilancia, certificadores, ONG´s u otros que permitan tener una mirada independiente de las operaciones.</t>
  </si>
  <si>
    <r>
      <rPr>
        <b/>
        <u/>
        <sz val="11"/>
        <color theme="0"/>
        <rFont val="Arial Narrow"/>
        <family val="2"/>
      </rPr>
      <t xml:space="preserve">Lineamiento 17. </t>
    </r>
    <r>
      <rPr>
        <sz val="11"/>
        <color theme="0"/>
        <rFont val="Arial Narrow"/>
        <family val="2"/>
      </rPr>
      <t xml:space="preserve"> 
Evaluación y comunicación de deficiencias oportunamente (Evalúa los resultados, Comunica las deficiencias y Monitorea las medidas correctivas).
</t>
    </r>
  </si>
  <si>
    <t>17.1 A partir de la información de las evaluaciones independientes, se evalúan para determinar su efecto en el Sistema de Control Interno de la entidad y su impacto en el logro de los objetivos, a fin de determinar cursos de acción para su mejora.</t>
  </si>
  <si>
    <t>17.2 Los informes recibidos de entes externos (organismos de control, auditores externos, entidades de vigilancia entre otros) se consolidan y se concluye sobre el impacto en el Sistema de Control Interno, a fin de determinar los cursos de acción.</t>
  </si>
  <si>
    <t>17.3 La entidad cuenta con políticas donde se establezca a quién reportar las deficiencias de control interno como resultado del monitoreo continuo.</t>
  </si>
  <si>
    <t>17.4 La Alta Dirección hace seguimiento a las acciones correctivas relacionadas con las deficiencias comunicadas sobre el Sistema de Control Interno y si se han cumplido en el tiempo establecido.</t>
  </si>
  <si>
    <t>17.5 Los procesos y/o servicios tercerizados, son evaluados acorde con su nivel de riesgos.</t>
  </si>
  <si>
    <t>17.6 Se evalúa la información suministrada por los usuarios (Sistema PQRD), así como de otras partes interesadas para la mejora del  Sistema de Control Interno de la Entidad?</t>
  </si>
  <si>
    <t xml:space="preserve">
Dimension de Informacion y Comunicación 
Dimension de Control Interno
Lineas de Defensa</t>
  </si>
  <si>
    <t xml:space="preserve">17.7 Verificación del avance y cumplimiento de las acciones incluidas en los planes de mejoramiento producto de las autoevaluaciones. (2ª Línea).
</t>
  </si>
  <si>
    <t xml:space="preserve">
Dimension de Control Interno
Lineas de Defensa</t>
  </si>
  <si>
    <t>17.8 Evaluación de la efectividad de las acciones incluidas en los Planes de mejoramiento producto de las auditorías internas y de entes externos. (3ª Línea)</t>
  </si>
  <si>
    <t>17.9 Las deficiencias de control interno son reportadas a los responsables de nivel jerárquico superior, para tomar la acciones correspondientes?</t>
  </si>
  <si>
    <t>Nombre de la Entidad:</t>
  </si>
  <si>
    <t>Periodo Evaluado:</t>
  </si>
  <si>
    <t>Estado del sistema de Control Interno de la entidad</t>
  </si>
  <si>
    <t>Conclusión general sobre la evaluación del Sistema de Control Interno</t>
  </si>
  <si>
    <t>¿Están todos los componentes operando juntos y de manera integrada? (Si / en proceso / No) (Justifique su respuesta):</t>
  </si>
  <si>
    <t>¿Es efectivo el sistema de control interno para los objetivos evaluados? (Si/No) (Justifique su respuesta):</t>
  </si>
  <si>
    <t>La entidad cuenta dentro de su Sistema de Control Interno, con una institucionalidad (Líneas de defensa)  que le permita la toma de decisiones frente al control (Si/No) (Justifique su respuesta):</t>
  </si>
  <si>
    <t>Si</t>
  </si>
  <si>
    <t>¿El componente está presente y funcionando?</t>
  </si>
  <si>
    <t>Nivel de Cumplimiento componente</t>
  </si>
  <si>
    <r>
      <rPr>
        <b/>
        <u/>
        <sz val="12"/>
        <color theme="0"/>
        <rFont val="Arial"/>
        <family val="2"/>
      </rPr>
      <t xml:space="preserve"> Estado actual:</t>
    </r>
    <r>
      <rPr>
        <b/>
        <sz val="12"/>
        <color theme="0"/>
        <rFont val="Arial"/>
        <family val="2"/>
      </rPr>
      <t xml:space="preserve"> Explicacion de las Debilidades y/o Fortalezas</t>
    </r>
  </si>
  <si>
    <t>Nivel de Cumplimiento componente presentado en el informe anterior</t>
  </si>
  <si>
    <t xml:space="preserve">
Estado  del componente presentado en el informe anterior</t>
  </si>
  <si>
    <t xml:space="preserve"> Avance final del componente </t>
  </si>
  <si>
    <t>Evaluación de riesgos</t>
  </si>
  <si>
    <t>Actividades de control</t>
  </si>
  <si>
    <t>Información y comunicación</t>
  </si>
  <si>
    <t xml:space="preserve">Monitoreo </t>
  </si>
  <si>
    <t xml:space="preserve">
Lineamiento </t>
  </si>
  <si>
    <t xml:space="preserve">Pregunta </t>
  </si>
  <si>
    <t xml:space="preserve">Componente </t>
  </si>
  <si>
    <t>Dimensión o política del mipg asociada al requerimiento</t>
  </si>
  <si>
    <t>Puntaje</t>
  </si>
  <si>
    <t>Orden</t>
  </si>
  <si>
    <t xml:space="preserve">Descripción del lineamiento </t>
  </si>
  <si>
    <t xml:space="preserve">Funcionando </t>
  </si>
  <si>
    <t>Nivel de cumplimiento - aspectos particulares por componente</t>
  </si>
  <si>
    <t>1.1</t>
  </si>
  <si>
    <t>Ambiente de Control</t>
  </si>
  <si>
    <t>La entidad demuestra el compromiso con la integridad (valores) y principios del servicio público</t>
  </si>
  <si>
    <t>Cuando en el análisis de los requerimientos en los diferenes componentes del MECI se cuente con aspectos evaluados en nivel 2 (presente) y 3 (funcionando).</t>
  </si>
  <si>
    <t>1.2</t>
  </si>
  <si>
    <t>Cuando en el análisis de los requerimientos en los diferenes componentes del MECI se cuente con aspectos evaluados en nivel 2 (presente) y 2 (funcionando); 3 (presente) y 1 (funcionando); 3 (presente) y 2 (funcionando).</t>
  </si>
  <si>
    <t>Deficiencia de control mayor</t>
  </si>
  <si>
    <t>1.3</t>
  </si>
  <si>
    <t>Cuando en el análisis de los requerimientos en los diferenes componentes del MECI se cuente con aspectos evaluados en nivel 1 (presente) y 1 (funcionando); 2 (presente) y 1 (funcionando).</t>
  </si>
  <si>
    <t>1.4</t>
  </si>
  <si>
    <t>1.5</t>
  </si>
  <si>
    <t>2.1</t>
  </si>
  <si>
    <t xml:space="preserve">Aplicación de mecanismos para ejercer una adecuada supervisión del Sistema de Control Interno </t>
  </si>
  <si>
    <t>2.2</t>
  </si>
  <si>
    <t>2.3</t>
  </si>
  <si>
    <t>3.1</t>
  </si>
  <si>
    <t>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</si>
  <si>
    <t>3.3</t>
  </si>
  <si>
    <t>3.2</t>
  </si>
  <si>
    <t>4.1</t>
  </si>
  <si>
    <t>Compromiso con la competencia de todo el personal, por lo que la gestión del talento humano tiene un carácter estratégico con el despliegue de actividades clave para todo el ciclo de vida del servidor público –ingreso, permanencia y retiro.</t>
  </si>
  <si>
    <t>4.2</t>
  </si>
  <si>
    <t>4.3</t>
  </si>
  <si>
    <t>4.4</t>
  </si>
  <si>
    <t>4.5</t>
  </si>
  <si>
    <t>4.6</t>
  </si>
  <si>
    <t>4.7</t>
  </si>
  <si>
    <t>5.1</t>
  </si>
  <si>
    <t>La entidad establece líneas de reporte dentro de la entidad para evaluar el funcionamiento del Sistema de Control Interno.</t>
  </si>
  <si>
    <t>5.2</t>
  </si>
  <si>
    <t>5.3</t>
  </si>
  <si>
    <t>5.4</t>
  </si>
  <si>
    <t>5.5</t>
  </si>
  <si>
    <t>5.6</t>
  </si>
  <si>
    <t>6.1</t>
  </si>
  <si>
    <t xml:space="preserve">Definición de objetivos con suficiente claridad para identificar y evaluar los riesgos relacionados: i)Estratégicos; ii)Operativos; iii)Legales y Presupuestales; iv)De Información Financiera y no Financiera.
</t>
  </si>
  <si>
    <t>6.2</t>
  </si>
  <si>
    <t>6.3</t>
  </si>
  <si>
    <t>7.1</t>
  </si>
  <si>
    <t xml:space="preserve">Identificación y análisis de riesgos (Analiza factores internos y externos; Implica a los niveles apropiados de la dirección; Determina cómo responder a los riesgos; Determina la importancia de los riesgos). </t>
  </si>
  <si>
    <t>7.2</t>
  </si>
  <si>
    <t>7.3</t>
  </si>
  <si>
    <t>7.4</t>
  </si>
  <si>
    <t>7.5</t>
  </si>
  <si>
    <t>8.1</t>
  </si>
  <si>
    <t xml:space="preserve">Evaluación del riesgo de fraude o corrupción. 
Cumplimiento artículo 73 de la Ley 1474 de 2011, relacionado con la prevención de los riesgos de corrupción.
</t>
  </si>
  <si>
    <t>8.2</t>
  </si>
  <si>
    <t>8.3</t>
  </si>
  <si>
    <t>8.4</t>
  </si>
  <si>
    <t>9.1</t>
  </si>
  <si>
    <t xml:space="preserve">Identificación y análisis de cambios significativos </t>
  </si>
  <si>
    <t>9.2</t>
  </si>
  <si>
    <t>9.3</t>
  </si>
  <si>
    <t>9.4</t>
  </si>
  <si>
    <t>9.5</t>
  </si>
  <si>
    <t>10.1</t>
  </si>
  <si>
    <t>Diseño y desarrollo de actividades de control (Integra el desarrollo de controles con la evaluación de riesgos; tiene en cuenta a qué nivel se aplican las actividades; facilita la segregación de funciones).</t>
  </si>
  <si>
    <t>10.2</t>
  </si>
  <si>
    <t>10.3</t>
  </si>
  <si>
    <t>11.1</t>
  </si>
  <si>
    <t>Seleccionar y Desarrolla controles generales sobre TI para apoyar la consecución de los objetivos .</t>
  </si>
  <si>
    <t>11.2</t>
  </si>
  <si>
    <t>11.3</t>
  </si>
  <si>
    <t>11.4</t>
  </si>
  <si>
    <t>12.1</t>
  </si>
  <si>
    <t>Despliegue de políticas y procedimientos (Establece responsabilidades sobre la ejecución de las políticas y procedimientos; Adopta medidas correctivas; Revisa las políticas y procedimientos).</t>
  </si>
  <si>
    <t>12.2</t>
  </si>
  <si>
    <t>12.3</t>
  </si>
  <si>
    <t>12.4</t>
  </si>
  <si>
    <t>12.5</t>
  </si>
  <si>
    <t>13.1</t>
  </si>
  <si>
    <t>Info y Comunicación</t>
  </si>
  <si>
    <t>Utilización de información relevante (Identifica requisitos de información; Capta fuentes de datos internas y externas; Procesa datos relevantes y los transforma en información).</t>
  </si>
  <si>
    <t>13.2</t>
  </si>
  <si>
    <t>13.3</t>
  </si>
  <si>
    <t>13.4</t>
  </si>
  <si>
    <t>14.1</t>
  </si>
  <si>
    <t>Comunicación Interna (Se comunica con el Comité Institucional de Coordinación de Control Interno o su equivalente; Facilita líneas de comunicación en todos los niveles; Selecciona el método de comunicación pertinente).</t>
  </si>
  <si>
    <t>14.2</t>
  </si>
  <si>
    <t>14.3</t>
  </si>
  <si>
    <t>14.4</t>
  </si>
  <si>
    <t>15.1</t>
  </si>
  <si>
    <t>Comunicación con el exterior (Se comunica con los grupos de valor y con terceros externos interesados; Facilita líneas de comunicación).</t>
  </si>
  <si>
    <t>15.2</t>
  </si>
  <si>
    <t>15.3</t>
  </si>
  <si>
    <t>15.4</t>
  </si>
  <si>
    <t>15.5</t>
  </si>
  <si>
    <t>15.6</t>
  </si>
  <si>
    <t>16.1</t>
  </si>
  <si>
    <t>Monitoreo - Supervisión</t>
  </si>
  <si>
    <t>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t>
  </si>
  <si>
    <t>16.2</t>
  </si>
  <si>
    <t>16.3</t>
  </si>
  <si>
    <t>16.4</t>
  </si>
  <si>
    <t>16.5</t>
  </si>
  <si>
    <t xml:space="preserve">17.1 </t>
  </si>
  <si>
    <t>Evaluación y comunicación de deficiencias oportunamente (Evalúa los resultados, Comunica las deficiencias y Monitorea las medidas correctivas).</t>
  </si>
  <si>
    <t xml:space="preserve">17.2 </t>
  </si>
  <si>
    <t xml:space="preserve">17.3 </t>
  </si>
  <si>
    <t xml:space="preserve">17.4 </t>
  </si>
  <si>
    <t xml:space="preserve">17.5 </t>
  </si>
  <si>
    <t xml:space="preserve">17.6 </t>
  </si>
  <si>
    <t xml:space="preserve">17.7 </t>
  </si>
  <si>
    <t xml:space="preserve">17.8 </t>
  </si>
  <si>
    <t xml:space="preserve">17.9 </t>
  </si>
  <si>
    <t xml:space="preserve">Dentro de este proceso se cuenta con la política de Comunicaciones, la cual es implementada mediante un Plan de Comunicaciones Institucional, que aplica a todos los procesos, desde la identificación, análisis, planeación e implementación de las estrategias de comunicación y su divulgación en todas las dependencias y sus públicos, y se despliega con el cumplimiento de las actividades definidas en la matriz estratégica de comunicaciones, cuyos ejes temáticos hacen parte de la transformación cultural. </t>
  </si>
  <si>
    <t>El Plan de Bienestar Social e Incentivos se
ha cumplido en un 100% en los dos últimos
años, y la inversión se ha incrementado en
un 53% en el mismo periodo, esto ha
impactado favorablemente el clima
organizacional.</t>
  </si>
  <si>
    <r>
      <t xml:space="preserve">Presente 
</t>
    </r>
    <r>
      <rPr>
        <i/>
        <sz val="11"/>
        <color theme="1"/>
        <rFont val="Arial Narrow"/>
        <family val="2"/>
      </rPr>
      <t>(1/2/3)</t>
    </r>
  </si>
  <si>
    <r>
      <t xml:space="preserve">Funcionando 
</t>
    </r>
    <r>
      <rPr>
        <i/>
        <sz val="11"/>
        <color theme="1"/>
        <rFont val="Arial Narrow"/>
        <family val="2"/>
      </rPr>
      <t>(1/2/3)</t>
    </r>
  </si>
  <si>
    <t>HOSPITAL DEPARTAMENTAL PSIQUIATRICO UNIVERSITARIO DEL VALLE E.S.E.</t>
  </si>
  <si>
    <t xml:space="preserve"> </t>
  </si>
  <si>
    <t>NO APLICA</t>
  </si>
  <si>
    <t>Mantenimiento del control</t>
  </si>
  <si>
    <t>Deficiencia de control (diseño o ejecución)</t>
  </si>
  <si>
    <t>4.4 Analizar si se cuenta con políticas claras y comunicadas relacionadas con la responsabilidad de cada servidor sobre el desarrollo y mantenimiento del control interno (1a línea de defensa)</t>
  </si>
  <si>
    <t>Diimensiòn Evaluacion de Resultados 
Politica de Seguimiento y Evaluaciòn al Desempeño Institucional
Dimension Control Interno
Lineas de defensa</t>
  </si>
  <si>
    <t>Dimensión de Talento Humano
Política Gestión Estratégica del Talento Humano
Dimensión de Control Interno
Líneas de Defensa</t>
  </si>
  <si>
    <t>Dimension de Talento Humano
Politica Gestión Estratégica del Talento Humano
Dimensión de Control Interno
Líneas de Defensa</t>
  </si>
  <si>
    <t>5.4 Se evalúa la estructura de control a partir de los cambios en procesos, procedimientos u otras herramientas, a fin de garantizar su adecuada formulación y afectación frente a la gestión del riesgo.</t>
  </si>
  <si>
    <t>Ante el Comité de coordinacion de control interno el jefe de la oficina asesora de control interno presenta los avances del plan de auditoria aprobado al inicio de la vigencia fiscal, realizando de esta manera el seguimiento al cumplimiento del plan.  Esta actividad de seguimiento se realiza de manera cuatrimestral.</t>
  </si>
  <si>
    <r>
      <rPr>
        <u/>
        <sz val="11"/>
        <color theme="1"/>
        <rFont val="Arial Narrow"/>
        <family val="2"/>
      </rPr>
      <t>Lineamiento 2:</t>
    </r>
    <r>
      <rPr>
        <sz val="11"/>
        <color theme="1"/>
        <rFont val="Arial Narrow"/>
        <family val="2"/>
      </rPr>
      <t xml:space="preserve"> 
Aplicación de mecanismos para ejercer una adecuada supervisión del Sistema de Control Interno </t>
    </r>
  </si>
  <si>
    <r>
      <rPr>
        <u/>
        <sz val="11"/>
        <color theme="1"/>
        <rFont val="Arial Narrow"/>
        <family val="2"/>
      </rPr>
      <t>Lineamiento 3:</t>
    </r>
    <r>
      <rPr>
        <sz val="11"/>
        <color theme="1"/>
        <rFont val="Arial Narrow"/>
        <family val="2"/>
      </rPr>
      <t xml:space="preserve"> 
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r>
  </si>
  <si>
    <r>
      <rPr>
        <u/>
        <sz val="11"/>
        <color theme="1"/>
        <rFont val="Arial Narrow"/>
        <family val="2"/>
      </rPr>
      <t>Lineamiento 4:</t>
    </r>
    <r>
      <rPr>
        <sz val="11"/>
        <color theme="1"/>
        <rFont val="Arial Narrow"/>
        <family val="2"/>
      </rPr>
      <t xml:space="preserve"> 
Compromiso con la competencia de todo el personal, por lo que la gestión del talento humano tiene un carácter estratégico con el despliegue de actividades clave para todo el ciclo de vida del servidor público –ingreso, permanencia y retiro.</t>
    </r>
  </si>
  <si>
    <r>
      <rPr>
        <u/>
        <sz val="11"/>
        <color theme="1"/>
        <rFont val="Arial Narrow"/>
        <family val="2"/>
      </rPr>
      <t>Lineamiento 5:</t>
    </r>
    <r>
      <rPr>
        <sz val="11"/>
        <color theme="1"/>
        <rFont val="Arial Narrow"/>
        <family val="2"/>
      </rPr>
      <t xml:space="preserve"> 
La entidad establece líneas de reporte dentro de la entidad para evaluar el funcionamiento del Sistema de Control Interno.</t>
    </r>
  </si>
  <si>
    <t>En el comité de control interno se deben tomar  decisiones frente al logro de los objetivos que debe alcanzar la entidad y establecer  los lineamientos para la implementacion de la gestón en el proceso de mercadeo y comunicaciones.</t>
  </si>
  <si>
    <t>En el Comité de Coordinaciòn de Control  interno se revisa el cumplimiento y desarrollo de los objetivos establecidos en la resolución de creación, impartiendo las directrices atinentes al desarrollo e implementación del Sistema de Control Interno con el desarrollo de las dimensiones y componentes del MIPG y MECI.</t>
  </si>
  <si>
    <t>El asesor de Control interno es invitado permanente al  Comité de Coordinación de Control interno en donde verifica que se estén cumpliendo con los objetivos del comité y que se articulen los diferentes compromisos adquiridos con el Comite de Gestión y Desempeño.</t>
  </si>
  <si>
    <t xml:space="preserve">El Comité de Control interno  le informa a la los líderes de proceso los aspectos que estén afectando el alcance de los logros en desarrollo del sistema de control interno. </t>
  </si>
  <si>
    <t xml:space="preserve">En el  Comité de Control interno  revisa el cumplimiento de la política de Control Interno, instrumento clave para el desarrollo del SCI en la entidad. </t>
  </si>
  <si>
    <t>En el Comité de coordinación de control interno se evalúan los riesgos de los diferentes procesos y revisa sus controles para evitar la matrialización y la consecución de logros establecidos en el PDI y que afectan el alcance del SCI.</t>
  </si>
  <si>
    <t xml:space="preserve">En  el Comité de coordinación de control interno se revisa el cumplimiento a los controles de los riesgos institucionales. </t>
  </si>
  <si>
    <t>La línea estratégica  analiza el indicador de cumplimiento de las metas  trasadas en el  Plan Estratégico y  desde ahí se imparten las  directrices a seguir. El seguimiento al cumplimiento de los objetivos del PDI son presentados a la Junta Directiva de manera bimensual o extraordinario cuando se requiera.</t>
  </si>
  <si>
    <t>Las situaciones administrativas de los funcionarios cuentan con los actos administrativos, los cuales reposan en história laboral.</t>
  </si>
  <si>
    <t>Hace parte del procedimiento de ingreso realizar la notificción de los actos administrativos, en los terminos enstablecidos en ley. Los funcionarios que ingresaron cuentan con actos administrativos debidamente notificados, los cuales reposan en história laboral.</t>
  </si>
  <si>
    <t xml:space="preserve">
Todos los funcionarios de la institución cuentan con afiliacion al sistema general de seguridad social en salud y han sido notificados de los beneficios institucionales establecidos desde el plan de bienenstar estímulos e incentivos de la presente vigencia.
Las evidencias de afiliación  reposan en história laboral, el conocimiento institucional se ha realizado desde las jornadas de inducción, reinducción institucional y entrenamiento.</t>
  </si>
  <si>
    <t>En história laboral del funcionario reposa la lista de verificción de requisitos de ingreso, lo cual contiene requisitos de educación, de experiencia  y los  institucionales establecidos para el cumplimiento de la normatividad establecida para el sector público.</t>
  </si>
  <si>
    <t xml:space="preserve">Se evidencia que los funcionarios que ingresaron durante el I semestre de la presente vigencia, cuentan  con la notificción del Manual de Funciones, Plan de inducción, reinducción, entrenamiento, acta de Posesióm, acuerdo de confidencialidad
</t>
  </si>
  <si>
    <t>La  línea estratégica revisa los informes de la cartera  y toda la parte financiera en el Comité de gerencia, en donde se imparten directrices claras para el cumplimiento de la sostenibilidad contable y financiera de la entidad.</t>
  </si>
  <si>
    <t>En  el Comité de Costos, de Sostenibilidad Contable y de Cartera,  tambien se imparten directrices a seguir  en matria financiera.</t>
  </si>
  <si>
    <t>En el comité de control interno se verifica que  las líneas de defensa estén desempeñando los roles asignados y verifiquen que la primera línea este desarrollando las metas del PDI para alcanzar los logros.</t>
  </si>
  <si>
    <t xml:space="preserve">El  comité igualmente  verifica  que los líderes y jefes de proceso trabajen mancomunadamente en cada uno de sus procesos los riesgos y sus controles para evitar la materialización y  que no impida alcanzar las metas y logros del Plan de Desarrollo. </t>
  </si>
  <si>
    <t>La línea estratégica  debe evaluar y hacer las recomendaciones para el adecuado desarrollo del sistema de control interno en la entidad, verificando igualmente que se cumpla con el seguimiento a los riesgos en cada uno de los procesos.</t>
  </si>
  <si>
    <t>El resultado a las auditorías de control interno son presentados al comité de coordinacion de control interno para su conocimiento y toma de decisiones.  En el comité se imparten directrices relacionadas con el plan  y verifican que se este ejecutando conforme a los tiempos establecidos.</t>
  </si>
  <si>
    <t>Se realizan los seguimientos involucrando el anàlisis de los recursos y los resultados esperados. Anàlisis comparativos.</t>
  </si>
  <si>
    <t>La línea estratégica verifica que se presenten los informes sobre los avances de las actividades a realizar durante la ejecución del contrato.</t>
  </si>
  <si>
    <t xml:space="preserve">Todas las actividades de control establecidas para los proveedores de tecnología,  son socializadas ante el comité de control interno, en donde se imparten directrices tendientes a ejercer el control sobre las actividades realizadas por el proveedor de servicios. </t>
  </si>
  <si>
    <t>En el Comité de Coordinación de Control interno, la línea estratégica, imparte directrices a la primera y segunda línea,  para que los responsables de la gestón del riesgo en cada uno de los procesos, lo realice las veces que estime conveniente, por cuanto se debe cumplir con tareas asignadas a los controles, verificación que realiza el Asesor de control interno de manera semestral de acuerdo a lo establecido en el procedimiento.</t>
  </si>
  <si>
    <t xml:space="preserve">El comité de coordinación de control interno verifica  que la trazabilidad de la información sea efectiva de acuerdo al  proceso de implementaciòn del software Hosvital el cual permite, integrar la informaciòn de las áreas financiera, administrativa y asistencial. </t>
  </si>
  <si>
    <t xml:space="preserve">Igualmente  se presentó  al comité, el esquema de publicación, (fecha de generación de información, frecuencia de actualización, lugar de consulta, nombre del responsable de la informaciòn, nombre del responsable de la producciòn de la informaciòn).  </t>
  </si>
  <si>
    <t>Verifica que se cuenta con la oficina de servicio de información y atención al usuario SIAU, donde se presta el servicio y solución a las manifestaciones.</t>
  </si>
  <si>
    <t xml:space="preserve">El comité vertifa que a  través de la ventanilla única,  la  página web,  el  correo institucional y los buzones, se recepcionan  las manifestaciones y posteriormente son direccionadas  a cada una de las áreas para que éstas contesten y solucionen en tiempo oportuno al usuario.  </t>
  </si>
  <si>
    <t xml:space="preserve">El comité de control interno verifica que las politicas y planes implementados, están operando efectivamente con la captación, procesamiento, administración, confidencialidad, responsabilidad y seguridad de la información que se genera en el hospital. </t>
  </si>
  <si>
    <t xml:space="preserve">En el Comité de Control interno  se revisa la efectividad de  los canales de información que tiene la entidad, verifica que se publiquen los informes de PQRS y que se de respuesta oportuna a todas las manifestaciones.  La linea estratégica imparte directrices tendientes al  adecuado manejo de los canales de información, evitando con ellos situaciones irregulares para  su manejo.  </t>
  </si>
  <si>
    <t xml:space="preserve">El proceso de Mercadeo y Comunicaciones realizó la publicación en los diferentes canales de comunicaión de la información suminitrada por los diferentes procesos de la institución, la cual fue proyectada en piezas gráficas, impresos y videos clips, para uso informativo de colaboradores, usuarios y comunidad en general. </t>
  </si>
  <si>
    <t>El asesor de control interno del hospital, presenta ante el Comité de coordinación de control interno el plan anual de auditorías, para que éste sea aprobado y el resultado de las auditorias es presentado ante el comité para su socialización y toma de decisiones.</t>
  </si>
  <si>
    <t>El resultado de las auditorias es igualmente socializado con los líderes de los procesos a los cuales se les ha realizado la auditoria para que establezcan el plan de mejoramiento.</t>
  </si>
  <si>
    <t>El comité de control interno revisa el seguimiento a los controles de los riesgos para verificar la efectividad de los mismos e impartir directrices.</t>
  </si>
  <si>
    <t xml:space="preserve">La segunda línea de defensa, presenta el monitoreo a la gestión a través de los POA y de los indicadores de gestión, éstos son presentados en el Comité de gerencia y en el Comité de Gestión y Desempeño, con el objeto de establecer el avance y cumplimiento de las metas institucionaerls del plan estratégico. </t>
  </si>
  <si>
    <t>La segunda línea de defensa informa al comité de coordinación de control interno, las desviaciones evidenciadas en los controles de los riesgos por proceso, el cual es monitoreado de manera regular por la segunda línea de defensa.</t>
  </si>
  <si>
    <t>La segunda línea presenta al comité de control interno información clave para la toma de decisiones una vez realizado el monitoreo del Sistema de Control interno por procesos.</t>
  </si>
  <si>
    <t xml:space="preserve">Ante la línea estratégica  se presentan los avances del cumplimiento de  los planes de mejoramiento, producto de las auditorías internas y externas, la alta dirección toma decisiones conforme a las evaluaciones establecidas por los diferentes órganos de control y de los resultados de  las auditorias internas, permitiendo con objetividad impartir directrices tendientes a la mejora continua del hospital. </t>
  </si>
  <si>
    <t xml:space="preserve">La entidad revisa y acoge las evaluaciones independientes y verifica el impacto que tiene frente al SCI, desarrollando los planes de mejoramiento producto de las diferentes auditorías </t>
  </si>
  <si>
    <t>La segunda línea de defensa presenta con indicadores el avance de cumplimiento de las evaluaciones independientes a la línea estratégica, para lo toma de decisiones.</t>
  </si>
  <si>
    <t xml:space="preserve">En el Comité de control interno la alta dirección y las líneas de defensa, revisan y evalúan las deficiencias que estén afectando el sistema de control interno e imparte las directrices tendientes a su cumplimiento. </t>
  </si>
  <si>
    <t xml:space="preserve">La entidad tiene establecido jornadas de trabajo en equipo,  para verificar el avance y cumplimiento de todos los planes de mejoramiento producto de las autoevaluaciones. </t>
  </si>
  <si>
    <t>Los líderes de proceso presentan los planes de mejoramiento a la segunda línea de defensa para su consolidación y la tercera línea realiza el seguimiento al cumplimiento de los planes. Algunos  planes son rendidos en las plataformas de los entes de control para su seguimiento y el control interno de la entidad verifica que se cumpla.</t>
  </si>
  <si>
    <t xml:space="preserve">Dimensión Direccionamiento Estratégico y Planeación
Plan Anticorrupción y de Atención al Ciudadano </t>
  </si>
  <si>
    <t>El Comité de Coordinación de Control interno tiene definida cuales son las lineas de defensa y las responsabilidades a desarrollar en cada una de ellas, para el desarrollo efectivo del SCI. Dentro de la funciones  las tres líneas de defensa son más efectivas cuando se adaptan para ajustarse al cumplimiento de las metas establecidas  en el PDI del HDPUV.  La alta dirección  y la auditoría interna, tienen distintas responsabilidades, pero todas las actividades deben estar alineadas con los objetivos del hospital y esto se logra con  una coherencia exitosa en la coordinación, colaboración y comunicación regulares y eficaces entre los procesos del hospital.</t>
  </si>
  <si>
    <t xml:space="preserve">Dimension de Informaciòn y Comunicaciòn
Dimensiòn de Control Interno
Lineas de Defensa  </t>
  </si>
  <si>
    <t>La alta dirección garantiza el cumplimiento de las metas y objetivos, teniendo en cuenta lo establecido por la 2a y 3a líneas de defensa, estas decisiones son tomadas en el comité de coordinación de control interno, en el comité de gerencia y en el comité de gestión y desempeño.</t>
  </si>
  <si>
    <t>Ante el Comité de coordinación de control interno, la segunda línea de defensa presenta el informe de seguimiento a los riesgos y sus controles, este monitoreo constante  lo debe realizar cada proceso para evitar su materialización.</t>
  </si>
  <si>
    <t>Ante la línea estratégica  se definió que la Dimensión de Talento Humano debe realizar el estudio de cargas laborales y se tiene proyectado realizar la medición de cargas laborales.</t>
  </si>
  <si>
    <t>La lìnea estratègica verifica que se  realice el seguimiento respectivo de los indicadores de gestiòn en espacios como el  comitè de grencia, comite de gestion y desempeño, comite de control interno y en los diferentes comitès asistenciales.  Igualmente se  presentan los avances en la Junta directiva.</t>
  </si>
  <si>
    <t>La entidad  imparte las directrices a los líderes de procesos y sus equipos de trabajo,  tendientes a ejecutar los controles identificados en los riesgos por procesos y que se estén observando de manera regular, para que desde el proceso se establezca si los controles están siendo efectivos o si requieren de un ajuste y asi evitar la materialización del riesgo.</t>
  </si>
  <si>
    <t xml:space="preserve">La línea estratégica  evaluò en el comité de Coordinación de control interno, los cambios realizados a la matriz de riesgos y a los controles, igualmente  revisò el seguimiento presentado por el asesor de control interno en el cumplimiento de las acciones establecidas para estos controles y su indicador de avance. </t>
  </si>
  <si>
    <t xml:space="preserve">La entidad analiza los resultados obtenidos  de las auditorías que realizan los entes de control y demás entes externos  y son consolidados por la segunda línea de defensa,  para la construcción de los planes de mejoramiento y  verifica lo que está afectando el sistema de control interno para establecer  los correctivos pertinentes. </t>
  </si>
  <si>
    <t xml:space="preserve">La entidad cuenta con el proceso de auditoría interna y externa, el cual incluye la evaluación de procesos y servicios tercerizados, de acuerdo con el nivel de riesgo que representan para la prestación de los servicios, este proceso cuenta con cronograma de auditorías aprobado por la gerencia y el ciclo de auditorías garantiza la efectividad de los procesos ante el ente acreditador. </t>
  </si>
  <si>
    <t xml:space="preserve">Dimensión Información y Comunicación
Política Transparencia y Acceso a la Información Pública
Política Gestión Documental  </t>
  </si>
  <si>
    <t xml:space="preserve">
El asesor de Control interno realizó el seguimiento al cumplimiento de los planes de mejoramiento, verificó igualmente que las acciones identificadas para la mejora estuviesen siendo efectivas y asesoró de manera permanente a la alta dirección para su cabal desarrollo y cumplimiento, además asistió a varias de las jornadas del equipo de direccionamiento y gerencia para realizar el seguimiento a los planes de mejoramiento del sistema único de acreditación. </t>
  </si>
  <si>
    <t>Las lineas de defensa establecidas en el modelo integrado de planeación y de gestión se articulan para la toma de decisiones y así llevar a la entidad a la conservaciòn de la acreditación y certificación como así  lo ha logrado . Es por ello que la línea estratégica imparte las directrices y asegura el cumplimiento de los roles de la primera, segunda y tercera líneas de defensa para el logro de los objetivos trazados en el Plan de desarrollo Institucional.</t>
  </si>
  <si>
    <t xml:space="preserve">
Desde la oficina de Planeación se tiene establecida la estrategia del Acreditómetro y Guia de Mejoramiento Institucional,  la cual tiene como objetivo fortalecer los ejes de mejoramiento institucional, la divulgación de la Política de Humanización, Decálogo de la Humanización, calendario de actividades orientadas a mejorar la calidad de vida del trabajador.</t>
  </si>
  <si>
    <r>
      <rPr>
        <sz val="11"/>
        <color theme="1"/>
        <rFont val="Arial Narrow"/>
        <family val="2"/>
      </rPr>
      <t>5.1 Acorde con la estructura del Esquema de Líneas de Defensa se han definido estándares de reporte, periodicidad y responsables frente a diferentes temas críticos de la entidad</t>
    </r>
    <r>
      <rPr>
        <sz val="16"/>
        <color theme="1"/>
        <rFont val="Arial Narrow"/>
        <family val="2"/>
      </rPr>
      <t>.</t>
    </r>
  </si>
  <si>
    <t>Ante el Comité de control interno  se presentó el desarrollo y cumplimiento de los objetivos de la  "Politica de tratamiento y proteccion de datos personales", cuyo objetivo es recolectar, almacenar, administrar y proteger los datos personales que reciba de las personas que asisten al hospital.</t>
  </si>
  <si>
    <t xml:space="preserve">Ante el  Comité de Control Interno se verificó que los contratos tienen una cláusula de acuerdo de confidencialidad el funcionario que ingresa a laborar o el contratista se compromete al acuerdo de confidencialidad de la información. </t>
  </si>
  <si>
    <t xml:space="preserve">El Comité de Coordinación de Control interno tiene una periodicidad de manera cuatrimestral en donde la línea estratégica, revisa e imparte las directrices para que se cumpla con el desarrollo el Modelo Integrado de Planeacion y de Gestión. MIPG. El Comité sesiona dando cumplimiento a la Resolución de creación  y se trabaja articuladamente con el comité de gestión y desempeño. </t>
  </si>
  <si>
    <t xml:space="preserve">En el Comité a través de la línea estratégica se revisan los riesgos para impartir directrices y evitar su materialización. </t>
  </si>
  <si>
    <t xml:space="preserve">La línea estratégica revisa el cumplimiento a la ejecución del PDI y  revisa los planes de mejoramiento dejados por el ente acreditador y revisa cada uno de los estándares </t>
  </si>
  <si>
    <t>En el Comité de Coordinación de Control interno se presentan los anvances al POA  para su análisis. Se presenta el avance al cumplimiento del Plan de Desarrollo de la vigencia 2023.</t>
  </si>
  <si>
    <t xml:space="preserve">
Todos los actos administrativos son validados por la Líder de Programa de Gestión de Talento Humano, La Jefe de Oficina Asesora de Jurídico, para ser firmados por la Gerente. 
Mensualmente el auxiliar administrativo  realiza el reporte de novedades a nómina.</t>
  </si>
  <si>
    <t xml:space="preserve">El hospital cuenta con el área de estadística  y con el procedimiento de información estadistico  donde se contribuye en la gestión de los servicios prestados por el hospital entregando información oportuna, confiable y participando en la medición y análisis de las variables e indicadores de salud. </t>
  </si>
  <si>
    <t xml:space="preserve">En el comité de coordinación de control interno se analizan los riesgos identificados en la matríz como altos,  se analizan sus controles y la efectividad de los mismos, con el objeto de establecer si están siendo eficaces para asi evitar su materialización. </t>
  </si>
  <si>
    <t xml:space="preserve">La línea estratégica solicita los  informes periodicos de la gestión del riesgo a los líderes de proceso,  para revisar que se estén cumpliendo con los controles. En el Comité de Control interno se analizaron que los controles identificados en cada uno de los riesgos fueran  efectivos. Al momento de establecer la materialización del riesgo la línea estratégica impartió las directrices a la primera y segunda línea de defensa para que se tomen las medidas pertinentes. </t>
  </si>
  <si>
    <t xml:space="preserve">Se observa por control interno que el HDPUV tiene un manual de funciones actualizado y es socializado para cada uno de los colaboradores con el objeto de que cumplan sus funciones a cabalidad. Las funciones estan segregadas en diferentes funcionarios para minimizar las  posibles acciones fraudulentas. </t>
  </si>
  <si>
    <t>En el Comité de coordinación de control interno se toman decisiones referente a los riesgos, tales como su ajuste y la identificación de nuevos riesgos como los de Sicof, Sarlaft y se imparten directrices para los riesgos materializados y sus controles.</t>
  </si>
  <si>
    <t xml:space="preserve">La alta alta dirección realiza el análisis del impacto que pueda presentar  el control interno en la entidad, por consiguiente está atento para impartir directrices en la gestión del Control interno en cada uno de los procesos. </t>
  </si>
  <si>
    <t xml:space="preserve">La entidad impartió directrices a la Dimensión del Talento humano, para que se asignen las funciones y que estas queden debidamente segregadas en los procesos y en diferenctes funcionarios para reducir el riesgo que afecte la operación y la consecución de los logros establecidos en las metas del PDI. </t>
  </si>
  <si>
    <t xml:space="preserve">La línea Estratégica imparte instrucciones  a las líneas de defensa para que identifiquen en sus procesos la adecuada distribución de funciones en sus procesos.  </t>
  </si>
  <si>
    <t xml:space="preserve">Se observò  que la entidad impartio directrices tendientes a la revisión bibliográfica realizada por el equipo asistencial y se dió continuidad al estudio de estimación de necesidad de personal de enfermería de una unidad; se revisaron las variables del cálculo y se definió estimar otras variables que inciden en tiempos no laborados lo cual establece los días anuales a cubrir, y el número de funcionarios que deben adicionarse al cálculo por el concepto de vacaciones y ausentismo.
</t>
  </si>
  <si>
    <t xml:space="preserve">En el Comité  se verifica que el Software tiene un módulo de reportes que permite a través de consultas a la base de datos generar informaciòn, para que el usuario final pueda organizarlos y analizarlos de acuerdo a su necesidad. </t>
  </si>
  <si>
    <t xml:space="preserve">En el Comité de Control interno se socializó la  matríz que se actualiza periodicamente,  en donde se relaciona el invertario de informaciòn (aerea, serie, subserie, descripción, idioma, medio de conservaciòn y/o transporte, formato publicada o disponible).  </t>
  </si>
  <si>
    <t xml:space="preserve">El comité de control interno verifica que se cuenta con un software de información.   Actualmente se  cuenta con el  software de  hosvital y  verifica que éste permite captar y procesar información en el área administrativa, financiera y asistencial. </t>
  </si>
  <si>
    <t>El hospital a través del proceso de mercadeo y comunicaciones, continúa utilizando los grupos de whatsapp para el envío de información oportuna referente a comunicados, eventos y noticias de interés para toda la comunidad. Los canales externos de comunicación cuentan con un alto alcance  de visitas,  lo que representa mayor nivel de posicionamiento frente a la información de interés relacionada con temas de salud mental y promoción de la salud.</t>
  </si>
  <si>
    <t xml:space="preserve">Se revisa que  la matríz de activos de la información, permita tener claro la información que se genera en la entidad y las áreas responsables de su tratamiento y disponibilidad </t>
  </si>
  <si>
    <t xml:space="preserve">La línea estratégica  imparte  directrices frente a la comunicación informativa y organizacional, verificando que se cumplan los objetivos establecidos en la política y el procedimiento para facilitar la comunicación interna.  </t>
  </si>
  <si>
    <t>Con el procedimiento estadistica y gestión de la información se establecen  los pasos para la generación y el manejo de la información , la clasificación de las solicitudes y las métricas para medir la entrega y satisfacción de la información ( el estadistico maneja los indicadores)</t>
  </si>
  <si>
    <t xml:space="preserve">La segunda línea de defensa presenta ante el comité de control interno las desviaciones que se puedan estar presentando en desarrollo del Sistema de Control interno. Igualmente la segunda línea expone  ante el Comité  el estado del SCI para que sea evaluado por la linea estratégica y la primera  Línea de defensa y se imparatan las directrices pertinentes. </t>
  </si>
  <si>
    <t xml:space="preserve">La línea estratégica evalúa el logro de los objetivos y el impacto que se obtuvo frente al Sistema de control interno, desarrollando planes de acción para la mejora continúa.  </t>
  </si>
  <si>
    <t>La línea estratégica verifica que estos planes se estén cumpliendo y realiza el seguimiento en el comité de gerencia de manera quincenal. Igualmente la alta direcciòn  realizó comités de gerencia extraordinarios en donde se citaron a los líderes de proceso para que expusieran los avances y dificultades que se estuviesen presentando al momento de cumplir con los planes de mejoramiento producto de las autoevaluaciones.</t>
  </si>
  <si>
    <t xml:space="preserve">La línea estratégica evalúa la efectividad de las acciones establecidas en los planes de mejoramiento verificando que los indicadores de cumplimiento se estén llevando a cabo conforme al cronograma establecido. </t>
  </si>
  <si>
    <t>La alta dirección debe reportar a la primera y  segunda línea de defensa  las deficiencias encontradas de control interno para que se tomen las acciones pertinentes de mejora y para que se subsanen. La línea estratégica imparte las directrices a los responsables en cada uno de los procesos para la toma de decisiones.</t>
  </si>
  <si>
    <t xml:space="preserve">La línea estratégica es la llamada a socializar todas las deficiencias que en materia de control interno se presenten en  los procesos, y reporta  a los líderes de proceso las deficiencias para que tomen las acciones pertinentes. </t>
  </si>
  <si>
    <r>
      <t xml:space="preserve">Explicación de cómo la Entidad </t>
    </r>
    <r>
      <rPr>
        <u/>
        <sz val="11"/>
        <color theme="1"/>
        <rFont val="Arial Narrow"/>
        <family val="2"/>
      </rPr>
      <t>evidencia</t>
    </r>
    <r>
      <rPr>
        <sz val="11"/>
        <color theme="1"/>
        <rFont val="Arial Narrow"/>
        <family val="2"/>
      </rPr>
      <t xml:space="preserve"> que está dando respuesta al requerimiento
Referencia a Procesos, Manuales/Políticas de Operación/Procedimientos/Instructivos u otros desarrollos que den cuente de su aplicación</t>
    </r>
  </si>
  <si>
    <r>
      <rPr>
        <b/>
        <u/>
        <sz val="11"/>
        <color theme="1"/>
        <rFont val="Arial Narrow"/>
        <family val="2"/>
      </rPr>
      <t xml:space="preserve">Lineamiento 7: 
</t>
    </r>
    <r>
      <rPr>
        <b/>
        <sz val="11"/>
        <color theme="1"/>
        <rFont val="Arial Narrow"/>
        <family val="2"/>
      </rPr>
      <t xml:space="preserve">Identificación y análisis de riesgos (Analiza factores internos y externos; Implica a los niveles apropiados de la dirección; Determina cómo responder a los riesgos; Determina la importancia de los riesgos). 
</t>
    </r>
  </si>
  <si>
    <r>
      <t xml:space="preserve">Explicación de cómo la Entidad </t>
    </r>
    <r>
      <rPr>
        <b/>
        <u/>
        <sz val="11"/>
        <color theme="1"/>
        <rFont val="Arial Narrow"/>
        <family val="2"/>
      </rPr>
      <t xml:space="preserve">evidencia </t>
    </r>
    <r>
      <rPr>
        <b/>
        <sz val="11"/>
        <color theme="1"/>
        <rFont val="Arial Narrow"/>
        <family val="2"/>
      </rPr>
      <t xml:space="preserve">que está dando respuesta al requerimiento
</t>
    </r>
    <r>
      <rPr>
        <sz val="11"/>
        <color theme="1"/>
        <rFont val="Arial Narrow"/>
        <family val="2"/>
      </rPr>
      <t>Referencia a Procesos, Manuales/Políticas de Operación/Procedimientos/Instructivos u otros desarrollos que den cuente de su aplicación</t>
    </r>
  </si>
  <si>
    <r>
      <t xml:space="preserve">Presente
</t>
    </r>
    <r>
      <rPr>
        <i/>
        <sz val="11"/>
        <color theme="1"/>
        <rFont val="Arial Narrow"/>
        <family val="2"/>
      </rPr>
      <t>(1/2/3)</t>
    </r>
  </si>
  <si>
    <r>
      <rPr>
        <b/>
        <u/>
        <sz val="11"/>
        <color theme="1"/>
        <rFont val="Arial Narrow"/>
        <family val="2"/>
      </rPr>
      <t xml:space="preserve">Lineamiento 8: 
</t>
    </r>
    <r>
      <rPr>
        <b/>
        <sz val="11"/>
        <color theme="1"/>
        <rFont val="Arial Narrow"/>
        <family val="2"/>
      </rPr>
      <t xml:space="preserve">Evaluación del riesgo de fraude o corrupción. 
Cumplimiento artículo 73 de la Ley 1474 de 2011, relacionado con la prevención de los riesgos de corrupción.
</t>
    </r>
  </si>
  <si>
    <r>
      <rPr>
        <b/>
        <u/>
        <sz val="11"/>
        <color theme="1"/>
        <rFont val="Arial Narrow"/>
        <family val="2"/>
      </rPr>
      <t xml:space="preserve">
Lineamiento 9:</t>
    </r>
    <r>
      <rPr>
        <b/>
        <sz val="11"/>
        <color theme="1"/>
        <rFont val="Arial Narrow"/>
        <family val="2"/>
      </rPr>
      <t xml:space="preserve"> </t>
    </r>
    <r>
      <rPr>
        <sz val="11"/>
        <color theme="1"/>
        <rFont val="Arial Narrow"/>
        <family val="2"/>
      </rPr>
      <t xml:space="preserve">Identificación y análisis de cambios significativos </t>
    </r>
  </si>
  <si>
    <r>
      <t xml:space="preserve">Funcionando
</t>
    </r>
    <r>
      <rPr>
        <i/>
        <sz val="11"/>
        <color theme="1"/>
        <rFont val="Arial Narrow"/>
        <family val="2"/>
      </rPr>
      <t>(1/2/3)</t>
    </r>
  </si>
  <si>
    <r>
      <t xml:space="preserve">Presente
</t>
    </r>
    <r>
      <rPr>
        <b/>
        <i/>
        <sz val="11"/>
        <color theme="1"/>
        <rFont val="Arial Narrow"/>
        <family val="2"/>
      </rPr>
      <t>(1/2/3)</t>
    </r>
  </si>
  <si>
    <r>
      <t>Funcionando</t>
    </r>
    <r>
      <rPr>
        <b/>
        <i/>
        <sz val="11"/>
        <color theme="1"/>
        <rFont val="Arial Narrow"/>
        <family val="2"/>
      </rPr>
      <t xml:space="preserve">
(1/2/3)</t>
    </r>
  </si>
  <si>
    <r>
      <rPr>
        <u/>
        <sz val="11"/>
        <color theme="1"/>
        <rFont val="Arial Narrow"/>
        <family val="2"/>
      </rPr>
      <t xml:space="preserve">Lineamiento 11: 
</t>
    </r>
    <r>
      <rPr>
        <sz val="11"/>
        <color theme="1"/>
        <rFont val="Arial Narrow"/>
        <family val="2"/>
      </rPr>
      <t>Seleccionar y Desarrolla controles generales sobre TI para apoyar la consecución de los objetivos .</t>
    </r>
  </si>
  <si>
    <r>
      <t>Explicación de cómo la Entidad</t>
    </r>
    <r>
      <rPr>
        <u/>
        <sz val="11"/>
        <color theme="1"/>
        <rFont val="Arial Narrow"/>
        <family val="2"/>
      </rPr>
      <t xml:space="preserve"> evidencia </t>
    </r>
    <r>
      <rPr>
        <sz val="11"/>
        <color theme="1"/>
        <rFont val="Arial Narrow"/>
        <family val="2"/>
      </rPr>
      <t>que está dando respuesta al requerimiento
Referencia a Procesos, Manuales/Políticas de Operación/Procedimientos/Instructivos u otros desarrollos que den cuente de su aplicación</t>
    </r>
  </si>
  <si>
    <r>
      <t>Funcionando</t>
    </r>
    <r>
      <rPr>
        <i/>
        <sz val="11"/>
        <color theme="1"/>
        <rFont val="Arial Narrow"/>
        <family val="2"/>
      </rPr>
      <t xml:space="preserve">
(1/2/3)</t>
    </r>
  </si>
  <si>
    <t xml:space="preserve">La entidad cuenta con un formato: " registro de activos de informaciòn" donde se registra los activos de informaciòn, el esquema de publicación y el índice de informaciòn, clasificada y reservada, dando cumplimiento  al Decreto 103 de 2015. </t>
  </si>
  <si>
    <r>
      <t xml:space="preserve">
Lineamiento 14: 
</t>
    </r>
    <r>
      <rPr>
        <sz val="11"/>
        <color theme="1"/>
        <rFont val="Arial Narrow"/>
        <family val="2"/>
      </rPr>
      <t>Comunicación Interna (Se comunica con el Comité Institucional de Coordinación de Control Interno o su equivalente; Facilita líneas de comunicación en todos los niveles; Selecciona el método de comunicación pertinente).</t>
    </r>
  </si>
  <si>
    <r>
      <t xml:space="preserve">
Lineamiento 15: 
</t>
    </r>
    <r>
      <rPr>
        <sz val="11"/>
        <color theme="1"/>
        <rFont val="Arial Narrow"/>
        <family val="2"/>
      </rPr>
      <t>Comunicación con el exterior (Se comunica con los grupos de valor y con terceros externos interesados; Facilita líneas de comunicación).</t>
    </r>
  </si>
  <si>
    <r>
      <rPr>
        <b/>
        <u/>
        <sz val="11"/>
        <color theme="1"/>
        <rFont val="Arial Narrow"/>
        <family val="2"/>
      </rPr>
      <t xml:space="preserve">Lineamiento 12: 
</t>
    </r>
    <r>
      <rPr>
        <b/>
        <sz val="11"/>
        <color theme="1"/>
        <rFont val="Arial Narrow"/>
        <family val="2"/>
      </rPr>
      <t>Despliegue de políticas y procedimientos (Establece responsabilidades sobre la ejecución de las políticas y procedimientos; Adopta medidas correctivas; Revisa las políticas y procedimientos).</t>
    </r>
  </si>
  <si>
    <r>
      <t>Explicación de cómo la Entidad</t>
    </r>
    <r>
      <rPr>
        <b/>
        <u/>
        <sz val="11"/>
        <color theme="1"/>
        <rFont val="Arial Narrow"/>
        <family val="2"/>
      </rPr>
      <t xml:space="preserve"> evidencia </t>
    </r>
    <r>
      <rPr>
        <b/>
        <sz val="11"/>
        <color theme="1"/>
        <rFont val="Arial Narrow"/>
        <family val="2"/>
      </rPr>
      <t>que está dando respuesta al requerimiento
Referencia a Procesos, Manuales/Políticas de Operación/Procedimientos/Instructivos u otros desarrollos que den cuente de su aplicación</t>
    </r>
  </si>
  <si>
    <r>
      <t xml:space="preserve">Explicación de cómo la Entidad </t>
    </r>
    <r>
      <rPr>
        <b/>
        <u/>
        <sz val="16"/>
        <color theme="1"/>
        <rFont val="Arial Narrow"/>
        <family val="2"/>
      </rPr>
      <t>evidencia</t>
    </r>
    <r>
      <rPr>
        <b/>
        <sz val="16"/>
        <color theme="1"/>
        <rFont val="Arial Narrow"/>
        <family val="2"/>
      </rPr>
      <t xml:space="preserve"> que está dando respuesta al requerimiento
Referencia a Procesos, Manuales/Políticas de Operación/Procedimientos/Instructivos u otros desarrollos que den cuente de su aplicación</t>
    </r>
  </si>
  <si>
    <r>
      <rPr>
        <b/>
        <u/>
        <sz val="16"/>
        <color theme="1"/>
        <rFont val="Arial Narrow"/>
        <family val="2"/>
      </rPr>
      <t>Lineamiento 1:</t>
    </r>
    <r>
      <rPr>
        <b/>
        <sz val="16"/>
        <color theme="1"/>
        <rFont val="Arial Narrow"/>
        <family val="2"/>
      </rPr>
      <t xml:space="preserve"> 
La entidad demuestra el compromiso con la integridad (valores) y principios del servicio público</t>
    </r>
  </si>
  <si>
    <t>Se verificó por control interno que se revisó el mapa de calor de la matríz de riesgos de la entidad y se revisaron en la vigencia 2023, todos los riesgos y fueron ajustados algunos y también se identificaron varios controles de riesgos de proceso. El riesgo que fue materializado en el primer semestre de 2023 fue impactado y sus controles fueron ajustados y se realizo seguimiento en el segundo semestre en donde se evidenció que se tomaron las medidas tendientes para evitar una nueva materialización. los riesgos  altos y los materializados identificados en los diferentes procesos, fueron objeto de revisión y ajuste en el primer semestre de 2023. Igualmente se ajustaron los riesgos Sicof con el oficial de cumplimiento denominado para ellos.</t>
  </si>
  <si>
    <t>Control interno al seguimiento evaluó los controles en cada uno de los procesos, su eficacia y el cumplimiento de los mismos por el responsable en cada proceso, considerando siempre la normativa establecida para su identificación y monitoreo.</t>
  </si>
  <si>
    <t xml:space="preserve">El asesor de Control interno en su seguimiento estableció que  al ingreso de  nuevos funcionarios se les entregò el acuerdo de confidencialidad para su conocimiento y puesta en pràctica,  en  donde se compromenten a dar un buen uso de la información, garantizando la confidencialidad de ella, el documento fue  firmado por el funcionario y anexado a la hoja de vida.  
</t>
  </si>
  <si>
    <t>Observaciones de la evaluacion independiente (tener encuenta papel de  líneas de defensa de Enero a junio de 2024</t>
  </si>
  <si>
    <t xml:space="preserve">
Durante el primer semestre de la vigencia de 2024 desde la palanca de lideres y equipos se realizó una actividad de Grupo Focal dirigida a los Médicos Generales y Médicos Especialistas, con el objetivo de un espacio de dialogo que nos brindara la oportunidad de recopilar sus opiniones y perspectivas sobre diversos aspectos del funcionamiento del hospital, asi como identificar oportunidades de mejora para fortalecer la institución, con la participacion de 36 funcionarios. 
También se dió continuidad a la formación de Líderes y Equipos Conscientes impartiendo temas de formación para Directivos, Líderes, Profesionales con personal a cargo, responsables de procesos y ejes de acreditación,  equipos de trabajo, profundizando en habilidades de los equipos, lo que permitió homogenizar y desarrollar las habilidades requeridas en el marco de cultura organizacional que se quiere fomentar, con el Taller de Pensamiento Estratégico formación basada en el aprendizaje activo que exige al participante reflexionar de manera individual y colectiva sobre los conceptos y conocimientos que está adquiriendo y descubrir cómo los puede poner en acción e implementar para su desarrollo personal y profesional, estableciendo metas y compromisos claros de aplicación, hubo participación de 33 funcionarios.
En el Fortalecimiento de Cultura Organizacional, se realizó la conmemoración del Dia Nacional del Servidor Publico, se realizo la apropiación de los valores institucionales con el propósito de la atención consciente a los valores en la construcción de cimientos sólidos que guían el comportamiento y las interacciones en el entorno laboral. con la participacion de 191 funcionarios</t>
  </si>
  <si>
    <t>Observaciones de la evaluacion independiente (tener encuenta papel de  líneas de defensa) a JUNIO de 2024</t>
  </si>
  <si>
    <t>Al seguimiento por control interno en el primer semestre de 2024 , es importante anotar que el componente Ambiente de Control se  desarrolló  conforme a lo establecido en el Modelo integrado de planeación y de Gestión MIPG, verificando que  se continuo con el proceso de Fortalecimiento de la Cultura Organizacional, se busca implementar un modelo de actuación para las personas en posiciones de mando y para los equipos de trabajo, que propenda por los resultados, el cuidado de las relaciones y del ser.
El plan de intervencion propuesto para el I semestre de la vigencia 2024, se orientó a realizar la fase de planeación del programa de Valores Vividos, definición de valores institucionales y conductas asociadas, piezas de expectativa para su lanzamiento, que incentivan a los funcionarios a compartir y aplicar los valores Institucionales, en su diario actuar. 
Se conmemoró el día nacional del Servidor Público, en donde se resaltò la labor de los servidores públicos del HDPUV, se fortalecieron los valores institucionales.</t>
  </si>
  <si>
    <t>El lider de Talento humano presento ante el comité de control interno la  Formacion  de pensamiento estratégico, dirigido a profesionales y lideres, en el primer semestre de 2024.</t>
  </si>
  <si>
    <t>Ante el Comite de coordinación de Control Interno en el primer semestre de 2024,  Se establece que los líderes de proceso, realizaron  el  monitoreo permanente a los riesgos  a través de la formulación y cumplimiento a los planes de acción que permiten mejorar controles y manejar los riesgos identificados, de manera que no afecten el cumplimiento de las metas y la no materialización del riesgo.</t>
  </si>
  <si>
    <t>1. Ante el Comite de coordinacion de control interno se presentó el Plan estratégico de Talento Humano, éste se encuentra documentado y publicado en la página web para la vigencia de 2024
2. Se evidenció el cumplimiento del Plan Estratégico de Talento Humano, de acuerdo al seguimiento de cada uno de los componentes en el primer semestre de 2024, como lo son: Plan Institucional de Capacitación (PIC), Gestión por Competencias, SSST, Plan Anual de Vacantes, plan de Previsión de Recusarsos Humanos, Plan de Bienenstar Social Estímulos e Incentivos.</t>
  </si>
  <si>
    <t xml:space="preserve">
En el primer semestre del año 2024 se cumplio con las actividades planteadas desde el plan de bienestar, se  realizó la revision del balance de los 4 ejes y la definicion del plan de 2024. Se esta trabajando con los resultados del clima organizacional y riesgo psicosocial realizada en el año 2023 la cual tiene una vigencia de 2 años, con dicho diagnostico permite establecer un plan de trabajo frente a los aspectos a intervenir. </t>
  </si>
  <si>
    <t>Observaciones de la evaluacion independiente (tener encuenta papel de  líneas de defensa de Julio a Diciembre de 2024</t>
  </si>
  <si>
    <t xml:space="preserve">Durante el I semestre de la vigencia  2024 no se han presentado  manifestaciones por presuntas fallas frente al incumplimiento del Código de Integridad por parte de los funcionarios.
La gestión frente a este tipo de manifestaciones se encuentra documentada en el numeral 5.7.5 Gestión de Manifestaciones a presunta falla frente al cumplimiento del Código de Integridad institucional – Conflicto de Interés, del Manual de Sistema de Información y Atención al Usuario (MAN-SIA-01).
Igualmente el Hospital realiza la medición de la gestión institucional a través de la formulación y desarrollo de indicadores orientados al sistema de la gestión ética, propuestos en el Código de Conducta y Buen Gobierno.
Dentro de la evaluación realizada por el asesor de control interno para el primer semestre de 2024, se observó que  el reporte del indicador de vulneración de derechos, al cierre del primer semestre de la vigencia 2024,  no se presentaron  manifestaciones  de vulneracion de derechos, se presento un indicador controlado, sin embargo  el indicador no supera el 20% de la meta establecida, ya que el porcentaje fue 0% por no presentarse ninguna manifestacion de vulneracion de derechos. </t>
  </si>
  <si>
    <t>Durante el I semestre de la vigencia 2024, se realizó el seguimiento por Control interno a los riesgos identificados en el proceso de Gestión de Talento Humano, se evidenció que durante este semestre no se  materializó ningún riesgo inherente a este proceso y al seguimiento del cumplimiento de los controles se evidenció que se revisan y se tiene un control sobre ellos. En conclusión por control interno se resalta que los riesgos identificados en el proceso de Talento Humano han sido monitoreados en el primer semestre de 2024,  de manera regular por parte del líder y los funcionarios que integran el proceso, cumpliendo con la observancia de los controles para evitar la materialización del riesgo.</t>
  </si>
  <si>
    <t xml:space="preserve">
Durante el primer semestre de 2024 se presentaron ante el comité de gerencia, comité de gestión y desempeño y en junta directiva los avances al  Plan de Desarrollo  de la presente vigencia fiscal.  De igual forma se han presentado los diferentes informes de producción e indicadores de avance al cumplimiento de las metas del PDI.</t>
  </si>
  <si>
    <t xml:space="preserve">
La línea estratégica  revisa que se garantice la permanencia y establidad en un empleo de carrera administrativa. </t>
  </si>
  <si>
    <t>Se presentò en el mes de febrero de 2024 el  período anual de desempeño laboral y se dió cumplimiento a la meta propuesta desde febrero de 2023 y hasta enero de 2024,  con una evaluación del 100% de los funcionarios de carrera administrativa.
Desde el Programa de Fortalecimiento de la Cultura Organizacional, se realizó la revisión del estado actual de las prácticas de gestión humana con el equipo de Talento Humano, se seleccionan cuatro (4 ) líneas de trabajo que se vienen fortaleciendo para apoyar el proceso de Cultura Meta, trabajando desde las palancas de cambio Líderes y Equipos, Prácticas de Gestión Humana, Valores y Principios, Innovación y Tecnología y se activa la palanca Estructura y Procesos.
Se viene desarrollando en el primer semestre de 2024 el programa de Bienestar, realizando actividades para los colocaboradores y sus familias.</t>
  </si>
  <si>
    <t>La entidad cuenta con el procedimiento de Retiro de Personal  (PRO-GTH-RPE) y se encuentra documentado y disponible en la plataforma documental.   En el Plan de Bienenstar Estímulos e Incentivos  se tiene documentado el programa de Prepensionados y  desde el SGSST se articula el programa de Prepensionados, en donde se brindan herramientas que permiten a los servidores públicos próximos a pensionarse, manejar con propiedad la crisis propia del tránsito de  empleado al de jubilado y planear las acciones requeridas para vivir productivamente el nuevo estado</t>
  </si>
  <si>
    <t>Durante el I semestre de la vigencia 2024 se han presentado cuatro (4) retiros de funcionarios, los cuales obedecen a:  dos (2) retiros por renuncia regularmente aceptada, y dos (2) por reconocimiento de pensión; el indice de rotación de personal para el I semestre es del -0,85 . Se realizó el cumplimiento de lo establecido en el procedimiento de retiro de personal.</t>
  </si>
  <si>
    <t xml:space="preserve">Durante el I semestre de la vigencia 2024, se ha dado un cumplimiento al 40% del Plan Institucional de capacitación propuesto. Se han desarrollado acciones de formación enfocadas en el direccionamiento estratégico, mejoramiento continuo, protocolos clinicos, gestión de enfermeria, seguridad del paciente, humanizacion y procesos primarios 
Se ha desarrollado en este semestre el Programa de Fortalecimiento de Cultura Organizacional desde la palanca de prácticas de gestión humana en el plan de estrategia de comunicación y el inicio del proceso de revisión de procesos selección. Desde la palanca de líderes y equipos conscientes se realizaron mentorias enfocados con el objetivo de guiar, dirigir y motivar a sus equipos para mantener el orden, ejecutar acciones efectivas y alcanzar los objetivos establecidos con el taller de pensamiento estratégico, igualmente con la realización de los grupos focales con médicos especialistas y generales e intervenciones en el maneio de hallazgos y plan de acción de grupos focales y desde el plan de bienestar se realizó la revision de los 4 ejes y definición del plan de 2024, taller de mentoria financiera y apoyo en comunicacion de eventos de bienestar. </t>
  </si>
  <si>
    <t>A través del Comité de conrol interno se verifica que en la página web institucional y plataforma documental se encuentra publicado el Plan Institucional de Capacitación  vigencia 2024 con enfoque de riesgos, donde se establece el temario, las competencias a fortalecer, Población objetivo por nivel jerárquico, Métodos o estrategias de capacitación, cronograma,  Número de Horas programadas, probabilidad de aplicación, Impacto o riesgo de no capacitación , Indice de Criticidad, prioridad.</t>
  </si>
  <si>
    <t xml:space="preserve">
Al seguimiento por control interno se estableció que el Plan Institucional de Capacitación-PIC  durante el primer semestre de 2024 tuvo una jecución del 40%, se capacitó al 92% de los empleados y a terceros,  logrando impactar a los funcionarios, independiente de su tipo de vinculación con un contenido temático, estructurado para fortalecer las competencias del ser, saber y saber hacer, involucradas en nuestra dinámica institucional desde el Modelo de Atención, y dando cumplimiento a la normatividad vigente del sector. Se logró una cobertura de la meta propuesta del  PIC que fue del 90% y  el cumplimiento en el primer semestre va en un 92%.</t>
  </si>
  <si>
    <t xml:space="preserve">
</t>
  </si>
  <si>
    <t>Se realizó seguimiento respecto de los servicios en los cuales participan los contratistas de apoyo, al personal que ingresa nuevo se les realiza la induccion institucional, se les  socializan los protocolos, procesos y procedimientos institucionales y también se  establecen compromisos de desempeño; el seguimiento y la supervisión se realizó a través de los equipos primarios de mejoramiento, se elaboran planes de mejoramiento individual producto de los resultados de la evaluación de desempeño laboral.</t>
  </si>
  <si>
    <t xml:space="preserve">En el primer semestre de 2024 se evidencia que se viene dando cumplimiento al plan de capacitacion dirigida a todos los funcionarios de la institución, así como a los terceros, estableciendo que la meta propuesta fue del 90% y va en un 92% de cumplimiento.
</t>
  </si>
  <si>
    <t>El personal en misión participa de las actividades propuestas desde el Plan Institucional de Capacitación. Igualmente se realizó la socialización a personal tercerizado y liga de usuarios.</t>
  </si>
  <si>
    <t>Se realizó seguimiento en el primer semestre de 2024,  a los estados financieros de HDPUV en donde se estableció que el líder financiero analizo con los integrantes del comité de cartera el estado financiero de la entidad y este a su vez fue presentado a la alta dirección en el comité de gerencia y puesto en conococimiento ante la junta directiva.</t>
  </si>
  <si>
    <t>La tercera linea de defensa realizó el seguimiento a los riesgos en cada uno de los procesos en el primer semestre de 2024, verificando que se estuviesen cumpliendo los controles. Asi mismo se verificó que se cumpliera con el desarrollo del MIPG y la ejecución del Sistema de control interno.  El Comité de Coordinación de Control Interno impartió  directrices en materia del desarrollo del Modelo Integrado de Planeaciòn y de Gestiòn verificacando que se cumpla con la ejecución de todas las dimensiones en cada uno de los procesos del hospital y se trabajó articuladamente con el Comité de Gestión y Desempeño en la presentación del formulario Furag, en donde se obtuvo una calificación de 88.6 % posicionadonos a nivel nacional en el puesto 13 entre más de 800 entidades evaluadas a nivel de Colombia y el Control Interno ocupo el 6 puesto con un puntaje de 97.2% a ninel Nacional. Igualmente la entidad a nivel Departamenal ocupo el primer lugar en el desempeño institucional y nos ubicamos en el quintil 5.</t>
  </si>
  <si>
    <t xml:space="preserve">En el primer semestre de 2024, se verificò por control interno que se trabajò articuladamente entre la 2 y 3 linea de defensa, entregando informaciòn relevante de la gestiòn de los procesos a la primera linea y a la linea estratègica para la toma oportuna de decisiones. </t>
  </si>
  <si>
    <t xml:space="preserve">La línea estratégica impartió directrices en el comité de coordinación de control interno frente a la politica, el Manual y el Procedimiento de la gestión del riesgo, se tienen identificados los riesgos Sicof  y Sarlaft y se cuenta con  el oficial de cumplimiento en la entidad, dando cumplimiento a las circulares 004-5 y 005-5 de la Supersalud. En el primer semestre de 2024 se presentó  el informe de los  riesgos Sicof y Sarlaft  a la junta directiva y se realizó seguimiento por control interno a los controles de los riesgos institucionales.  </t>
  </si>
  <si>
    <t>La línea estratégica  realizó revision de la plataforma estratégica, e impartio directrices en el primer semestre de 2024</t>
  </si>
  <si>
    <t xml:space="preserve">En el primer semestre de 2024 se revisó de manera quincenal en el comité de gerencia, el cumplimiento y avance de las metas institucionales establecidas en el PDI y se verificó el cumplimiento de los compromisos adquiridos en los diferentes procesos.. </t>
  </si>
  <si>
    <t>La tercera línea de defensa realizó el seguimiento a  los riesgos institucionales, verificando que se cumplieran con  los controles para evitar su materialización.
El Oficial de Cumplimiento presento ante Junta Directiva el seguimiento a los controles identificados en los riesgos Sicof y Sarlaft en el primer semestre de 2024.</t>
  </si>
  <si>
    <t xml:space="preserve">El asesor de control interno realizó en el primer semestre de 2024 las auditorías basadas en riesgos, conforme a lo aprobado por el comité de coordinación de control interno en el plan anual de auditoría. </t>
  </si>
  <si>
    <t xml:space="preserve">La alta direcciòn, la primera y segunda lìnea de defensa analizaron la informaciòn que presentó la oficina de control interno en el primer semestre de 2024, de acuerdo a lo programado y aprobado en el plan anual de auditoria para la vigencia. Los informes generaron unas mejoras que fueron trabajadas por la primera y segunda linea de defensa y los resultados se vieron reflejados en el 88.6% de la calificación del FURAG 2024 ocupando el puesto 13 a nivel nacional.
</t>
  </si>
  <si>
    <t xml:space="preserve">
Frente al Comité Institucional de control interno se presentó el programa de intervención de fortalecimiento de cultura organizacional para la vigencia 2024. Se informo sobre las actividades y actuaciones a realizar durante el primer semestre, sobre la actividad de los grupos focales dirigida a los médicos Generales y Medicos Especialistas, también sobre la formación de Directivos, Líderes, Profesionales con Personal a cargo, responsables de procesos y ejes de acreditación  y equipos de trabajo con el Taller de Pensamiento Estratégico.
Se informó al comité sobre la conmemoración del día nacional del Servidor Público</t>
  </si>
  <si>
    <t xml:space="preserve">
Se observó por control interno  que durante el primer semestre de la vigencia  2024, se realizaron actividades de grupo focal dirigida a los Médicos Generales y Médicos Especialistas, con el objetivo de abrir un espacio de dialogo que  brindó  la oportunidad de recopilar  opiniones y perspectivas sobre diversos aspectos del funcionamiento del HDPUV,  también se identificaron oportunidades de mejora para fortalecer la entidad.
Igualmente se verificó por control interno que se dió continuidad a la formación de líderes y equipos conscientes impartiendo temas de formación para Directivos, Líderes, Profesionales con personal a cargo, responsables de procesos y ejes de acreditación,  equipos de trabajo, profundizando en habilidades de los equipos, lo que permitió homogenizar y desarrollar las habilidades requeridas en el marco de cultura organizacional que se quiere fomentar, con el Taller de Pensamiento Estratégico formación basada en el aprendizaje activo,  que exige al participante reflexionar de manera individual y colectiva sobre los conceptos y conocimientos que está adquiriendo y descubrir cómo los puede poner en acción e implementar para su desarrollo personal y profesional, estableciendo metas y compromisos claros de aplicación. </t>
  </si>
  <si>
    <t xml:space="preserve">
Durante el primer semestre de la vigencia de 2024 no se presentaron manifestaciones por presuntas fallas frente al incumplimiento del Código de Integridad por parte de los funcionarios. La entidad realizó la medición de la gestión institucional a través de la formulación y desarrollo de indicadores orientados al sistema de la gestión ética, propuestos en el Código de Conducta y Buen Gobierno. Se cuenta con el Comite de Convivencia laboral en donde se da cumplimiento a los objetivos de la resolución de creación, al quorum y al plan de trabajo establecido para la vigencia 2024. 
                                                                     </t>
  </si>
  <si>
    <t xml:space="preserve">De  acuerdo al seguimiento realizado por control interno  se estableció que en el primer semestre del 2024  no se presentaron  manifestaciones por presuntas fallas frente al cumplimiento del Código de Integridad por parte de los funcionarios. 
Igualmente se evaluo por parte de control interno las manifestaciones para el primer semestre de 2024 y se observò que la informaciòn  recepcionada por los canales de comunicaciòn dispuestos por la entidad para las PQRS, fue evaluada y se le diò respuesta oportuna a las manifestaciones. Estas fueron fueron publicadas en la pàgina web de la entidad en la pestaña de transparencia. Las quejas que involucran funcionarios de la entidad fueron resueltas y puestas en conocimiento del lider de proceso al que pertenecen.
Igualmente se realizò seguimiento al comite de concivencia laboral y las diferentes actuaciones que afectan la conducta del funcionario y  fueron puestas en conocimiento de control disciplinario
</t>
  </si>
  <si>
    <t xml:space="preserve">Para el I semestre de la vigencia 2024, se dió continuidad a potenciar la Cultura Organizacional, el dia 27 de junio se conmemoró el día Nacional del Servidor Público, fecha en la cual se resaltó  la labor de los servidores públicos de la institución, mediante el desarrollo de jornadas educativas de reflexión para fortalecer el actuar de los servidores públicos y quienes prestan servicios al interior de la entidad, lo que implica y requiere un comportamiento especial, un deber-ser particular, una manera específica de actuar, orientados bajo la cultura de la legalidad y la ética de lo público.    
En el marco del programa de humanización se  han aplicado las prácticas humanizantes basadas en los valores y principios organizacionales durante la ruta de atención del paciente, que permiten mejorar la satisfacción del cliente, evidenciado en el cumplimiento del temario de humanización establecido en el PIC. 
La institución fortalece los mecanismos para el manejo de conflictos, entre los cuales tenemos los comités institucionales de ética y convivencia laboral los cuales establecieron para la vigencia el plan de trabajo anual, sesionando durante el primer semestre de 2024 dando respuesta oportuna a  las solicitudes de los funcionarios.
El Hospital Departamental Psiquiátrico Universitario del Valle E.S.E., a la fecha tiene suscrito con la Asociación Nacional Sindical de Trabajadores y Servidores Públicos de la Salud, Seguridad Social Integral y Servicios Complementarios Anthoc - Asositrapsi, acuerdo colectivo de trabajo vigencia 2023-2025 donde se concertan condiciones del empleo en el marco de relaciones de respeto entre la entidad y las organizaciones sindicales de empleados públicos, instando a las partes a su cabal cumplimiento en la forma y términos acordados, redundando en un buen clima organizacional.
</t>
  </si>
  <si>
    <t>Durante el primer semestre de 2024  se realizó el seguimiento a los controles de los riesgos sicof y Sarlaf identificados en la matriz de riesgos,  conforme a lo establecido en la circular 005-5 y 004-5 de la supersalud. 
Durante el primer semestre de 2024  con relación a las vinculaciones durante este periodo se realizaron los respectivos controles con relación  a los riesgos de sicof y Sarlaft,  conforme a lo establecido en la circular 005-5 de la supersalud, con el seguimiento y observancia del  oficial de cumplimiento. El proceso de Talento Humano tiene identificado los riesgos y al seguimiento se observa que no hubo materialización de ningún riesgo por cuanto sus controloes han demostrado ser eficaces.</t>
  </si>
  <si>
    <t xml:space="preserve">El proceso de Talento Humano cuenta con riesgos y estos con sus controles, a los cuales se les realizò seguimiento en el primer semestre de 2024. La matriz de riesgos será nuevamente revisada en el segundo semestre de 2024 así como sus controles.                                                                             </t>
  </si>
  <si>
    <t>Se verificó que en el primer semestre de 2024, el comité de coordinación de control interno ha venido cumpliendo con la periodicidad y con el cumplimiento de los objetivos establecidos en la resoluciòn de creación.  Se trabajó de manera articulada con el Comité de gestión y desempeño en donde se observó que se trabajó en el cumplimiento y desarrollo del MIPG para que la entidad avanzara en  cada uno de sus procesos con la implementación del SCI.</t>
  </si>
  <si>
    <t>De acuerdo a lo establecido en la resoluciòn de creaciòn del Comite Institucional de coordinaciòn de control interno, ha sesionado en 2 oportunidades  en el primer semestre de  2024, dando a conocer a los integrantes del comitè los avaces y logros del desarrollo del plan de acciòn aprobado al incio de la vigencia 2024. Varias de las acciones fueron trazables con el Comité de Gestiòn y Desempeño. 
El Comité de Coordinación de Control Interno impartió  directrices en materia del desarrollo del Modelo Integrado de Planeaciòn y de Gestiòn verificando que se cumpla con la ejecución de todas las dimensiones en cada uno de los procesos del hospital y se trabajó articuladamente con el Comité de Gestión y Desempeño en la presentación del formulario Furag y se obtuvo una calificación de 88.6 % posicionandonos a nivel nacional en el puesto 13 entre más de 800 entidades evaluadas a nivel de Colombia, en donde el Control Interno ocupo el 6 puesto con un puntaje de 97.2% a ninel Nacional. Igualmente la entidad a nivel Departamenal ocupo el primer lugar en el desempeño institucional y nos ubicamos en el quintil 5.</t>
  </si>
  <si>
    <t xml:space="preserve">1.  Las lineas de defensa del Modelo integrado de planeaciòn y de gestiòn se vienen desarrollando en cada uno de los procesos y la entidad se preparò en el primer semestre de 2024, para el diligenciamiento del Formulario Furag que medirà la gestion institucional. El resultado del FURAG 2024 fue de 88.6% en donde el HDPUV ocupo el puesto 13 a nivel nacional y el primer puesto a nivel departamental.                                                                                                                                                   2. Control interno verificó que la responsabilidad asignada a la línea estratégica estuviese centrada en la  revisión, validación y supervisión del cumplimiento de políticas en materia de control interno, gestión del riesgo, seguimientos a la gestión y auditoría interna del hospital, evidenciando una madurez en el desarrollo de las dimensiones y componentes del SCI
</t>
  </si>
  <si>
    <t>Las líneas de defensa establecidas en el modelo integrado de planeación y de gestión MIPG, se articulan para la toma de decisiones y así llevar a la entidad a la consecución de la acreditación y certificación como así  lo ha logrado . Es por ello que la línea estratégica imparte las directrices y asegura el cumplimiento de los roles de la primera, segunda y tercera líneas de defensa para el logro de los objetivos trazados en el PDI.</t>
  </si>
  <si>
    <t>El Comité de Coordinación de Control Interno imparte directrices tendientes al desarrollo y aplicabilidad del SCI en el hospital Departamental Psiquiatrico Universitario del Valle</t>
  </si>
  <si>
    <t>Control interno evidencia que se contínúa trabajando en el desarrollo de las líneas de defensa del MIPG, éstas se  articularon para la toma de decisiones,  permitiendo que la entidad conserve la Certificación en los Sistemas de Gestión de Calidad bajo la NTC ISO 9001:2015, Sistema de Gestión Ambiental bajo la NTC ISO 14001:2015 y el Sistema de Gestión de la Seguridad y Salud en el Trabajo bajo la NTC ISO 45001:2018 y además en el primer semestre de 2024  se recibió la visita del ICONTEC, para la renovación de la acreditación, en donde se verificó por parte den ente acreditador  el cumplimiento del ciclo 7, nos encontramos a la espera del resultado de la auditoría.</t>
  </si>
  <si>
    <t>En el Comité de Coordinacion de Control Interno se evalúa la eficacia  del procedimiento, la politica y el Manual para la gestión del Riesgo.</t>
  </si>
  <si>
    <t>Contol interno verificó que las matrices de riesgos se hayan actualizado conforme a lo establecido en la metodología del DAFP adoptada en el procedimiento de la gestión del riesgo. Se realizó el seguimiento a los riesgos en el primer semestre de 2024 y se evaluaron los controles  en donde se verificó que la gestión de los controles se estuviesen cumpliendo, para evitar su materialización.</t>
  </si>
  <si>
    <t xml:space="preserve">Con el asesoramiento de control interno en el HDPUV,  en el primer semestre de 2024 se realizó el seguimiento a los riesgos en cada uno de los procesos,  siguiendo los lineamientos de la politica, manual y procedimiento de la gestiòn del riesgo. Se estableció por control interno que los controles de cada uno de los riesgos de proceso han sido efiicaces en un 94% y se continuara monitoreando en el segundo semestre de 2024, aquellos riesgos que se materializaron.
</t>
  </si>
  <si>
    <t>Se verifica que  en el primer semestre de 2024 se han realizado los seguimientos al plan de desarrollo institucional y el seguimiento esta consignado en actas del comitè de gerencia y en las actas de junta directiva. Igualmente se socializò el avance en la rendición de cuentas publicas, realizada en mayo de 2024</t>
  </si>
  <si>
    <t xml:space="preserve">Al seguimiento por control interno se verificó que el Hospital Departamental Psiquiátrico Universitario del Valle, realizó su planeación através del Plan Operativo Anual (POA), en concordancia con los objetivos institucionales, las metas estratégicas y los compromisos establecidos en el Plan de Desarrollo para  la vigencia 2024.  En este orden de ideas se verificó por Control Interno que se  han realizado los seguimientos al desarrollo del POA y han quedado establecidos en las actas del comité de gerencia, en el Comité de Gestion y Desempeño, Junta Directiva y comunidad en general.
</t>
  </si>
  <si>
    <t xml:space="preserve">
El Hospital para la planeación Estratégica del Talento Humano cuenta con un presupuesto anual que se tiene documentado y publicado en plataforma documental: "plan estratégico de talento humano (PLA-GTH-05)"; EL Plan Anual de Vacantes (PLA-GTH-03) ;  Plan de Previsión de Recursos Humanos (PLA-GTH-04); y el Acuerdo aprobado por Junta Directiva de la planta de cargos para la vigencia. 
</t>
  </si>
  <si>
    <t xml:space="preserve">En el primer semestre de 2024 se realizó la provisión de un empleo de Libre Nombramiento y Remoción en la que se realizó el procedimiento de verificación de requisitos de ingreso. En el semestre 2024 se ha dado inducción a los funcionarios que han ingresado de primera vez.  </t>
  </si>
  <si>
    <t>Durante el primer semestre de la vigencia 2024, el indice de rotación de personal está por debajo de la meta en -0,85. Se presentaron tres (3) retiros y se presento una (1) provisión de empleo.
Se evidencia por control interno que el proceso de Gestión de Talento Humano, cuenta con el procedimiento documentado de Ingreso de Personal (PRO-GTH-01), dispuesto en plataforma documental. Igualmente se verificó que los funcionarios cuentan con los actos administrativos, los cuales reposan en história laboral. Estos actos  administrativos son validados por la Líder de Programa de Gestión de Talento Humano, La Jefe de Oficina Asesora de Jurídico y finalmente deben ser firmados por la Gerente. 
Mensualmente el auxiliar administrativo  realiza el reporte de novedades a nómina</t>
  </si>
  <si>
    <t xml:space="preserve">En la página web se evidencia la publicación de  planes, programas y politicas institucionales. Las políticas se encuentran socializadas a la comunidad hospitalaria y publicadas en la página web de la entidad. El desarrollo del Sistema de Control Interno es aplicado en cada uno de los procesos y el seguimiento lo realiza el asesor de control interno.
</t>
  </si>
  <si>
    <t xml:space="preserve">En el marco del comité de coordinación de control interno se establece que  en la página web se encuentra la publicación de  las politicas institucionales y éstas se encuentran socializadas a la comunidad hospitalaria. La línea estratégica ha impartido directrices encaminadas al cumplimiento y desarrollo  del Sistema de Control Interno, para que éste sea aplicado en cada uno de los procesos.  Se cuenta con una politica de control interno en donde sus objetivos apuntan al desarrollo del sistema de control interno en cada uno de los procesos del HDPUV. En la evaluación del formulario FURAG de la vigencia 2023, realizada en el primer semestre de 2024, el HDPUV, se ubico en el quintil 5 en donde obtuvo el puesto 13 a nivel nacional y ocupo el primer puesto a nivel departamental en la evaluación del desempeño institucional y el control Interno de la entidad ocupo el 6 puesto a nivel nacional entre mas de 800 entidades.
</t>
  </si>
  <si>
    <t>Control interno verificó que se le realizò seguimiento a las politicas del HDPUV y estas se encuentran publicadas en la página web de la entidad.  Igualmente  fueron socializadas por los canales internos de comunicación a toda la comunidad hospitalaria. Se evidenció que se socializó y aprobó por la línea estratégica la politica de control interno, en donde se establecieron los lineamientos para un efectivo desarrollo del Sistema de Control interno. La entidad adopto el modelo integrado de planeación y de gestión MIPG y ha implementado todas las politicas que trae el modelo.</t>
  </si>
  <si>
    <t>Al seguimiento se  verificó que durante el I semestre de la vigencia 2024, se realizó inducción al personal  nuevo que ingresó a la planta de cargos y fue orientada al cumplimiento y  respeto de las políticas, manuales, procesos y procedimientos institucionales, con la finalidad de apropiar el conocimiento y brindar elementos técnicos necesarios para el desempeño de la labor y el cumplimiento de los objetivos institucionales.
El proceso de GTH cuenta con procesos, procedimientos, politicas documentadas, publicadas en plataforma institucional debidamente socializadas, se cuenta con Manual Específico de Funciones, donde se establecen requisitos de educación, experiencia, responsabilidad frente al rol de los empleos pertenecientes a la planta de cargos de la institución.</t>
  </si>
  <si>
    <t>Ante el comité de coordinación de control Interno se evidencia el cumplimiento de lo establecido desde el procedimiento de retiro de personal, respecto del diligenciamiento del "Acta de entrega de puesto de trabajo", de los funcionarios del área administrativa que se desvincularon durante el primer semestre de la vigencia 2024.</t>
  </si>
  <si>
    <t xml:space="preserve">Control interno evidenció que durante el primer semestre de  2024 se presentaron retiros de funcionarios,  de los cuales  unos fueron por por renuncia regularmente aceptada, y  otros por jubilación; el indice de rotación de personal para el  primer semestre es del 0,85. Se estableció que se cumplió con el procedimiento de retiro de personal.
</t>
  </si>
  <si>
    <t>Se estableció por control interno que en el  primer semestre de la vigencia 2024, se dió un cumplimiento al 40% del Plan Institucional de capacitacion propuesto</t>
  </si>
  <si>
    <t>La alta dirección analizó la información financiera desde los comités de Cartera, Costos, Gerencia y desde el comité de sostenibilidad contable.  En estos comités se analizó a fondo los estados financieros de la entidad, informes que son suministrados a la junta directiva, a la contaduría general de la nación, en la rendición de cuentas públicas  y a SIA Contraloría. Igualmente se revisaron los riesgos que puedan afectar la estabilidad financiera de la entidad.</t>
  </si>
  <si>
    <t>Se estableció por control interno que la gestiòn financiera en el primer semestre de 2024,  fue reportada y analizada en el comité de gerencia y en el comitè de cartera, ademàs los informes fueron presentados a la junta directiva de manera bimensual, lo que coadyuva para la toma de decisiones. Se analizaron los riesgos financieros y sus controles al seguimiento semestral, en donde se observò que la entidad no se encuentra en riesgo financiero, igualmente se presentó ante la junta directiva el seguimiento a los riesgos SARLAFT y  SICOF  y se verificó que los controles de los riesgos han sido eficaces por cuanto no hubo materialización de ningún riesgo de este grupo en el primer semestre de 2024.</t>
  </si>
  <si>
    <t xml:space="preserve">En el primer semestre de 2024, se realizó por parte de Control interno seguimiento a los riesgos institucionales en donde se encuentran incluidos los riesgos Sicof y los riesgos Sarlaft, este se realizó de acuerdo a lo establecido en la politica, procedimiento y Manual de Gestión del Riesgo.  En este orden  a los controles de los riesgos de proceso del HDPUV se les realizó seguimiento al cumplimiento y efectividad, estableciendo que en el segundo semestre de 2024, se ajustaran algunos controles para evitar una posible materialización del riesgo. Igualmente se presentó ante Junta Directiva informe por parte del Oficial de cumplimiento sobre los riesgos de corrupción Sarlaft y Sicof.  </t>
  </si>
  <si>
    <t xml:space="preserve">El Asesor  de Control interno presentó  el plan anual de auditorias a desarrollar en la vigencia 2024, este plan fue basado en riesgos, el Comité de coordinacion de control interno lo aprobó y la línea estratégica realizó el seguimiento de manera cuatrimestral al cumplimiento del plan de acción y quedó establecido en las actas del comité de control interno. </t>
  </si>
  <si>
    <t xml:space="preserve">Al incio de la vigencia 2024 se aprobò el plan anual de auditoría de control interno en comité institucional de Coordinación de control interno. Los avances son presentados de manera cuatrimestral y queda registrado en actas.
</t>
  </si>
  <si>
    <t>La entidad a través  del Comité de  Coordinación de Control Interno  realizó el análisis de los informes presentados por el asesor  de control interno e impartió las directrices tendientes al cumplimiento de las oportunidades de mejora.  El impacto del trabajo realizado en las oportunidades de mejora se vio reflejado en la evaluación del FURAG que en la vigencia 2024 llegaron los resultados de la evaluación y se obtuvo el puesto 13 a nivel de Colombia entre mas de 800 entidades públicas evaluadas y ocupo el primer puesto a nivel departamental. El control interno se posiciono en el 6 puesto a nivel de Colombia y ocupo el primer puesto a nivel Departamental</t>
  </si>
  <si>
    <t>Desde la linea estratégica se imparten directrices tendientes al seguimiento y evaluación continua de los planes de mejoramiento establecidos por los diferentes entes y su cumplimiento.</t>
  </si>
  <si>
    <t>El asesor de control interno  presentó ante el comité de coordinacion de control interno el avance del plan de auditoria aprobado al inicio de la vigencia 2024, para la toma de decisiones oportuna sobre el sistema de control interno.</t>
  </si>
  <si>
    <t xml:space="preserve">1. El Hospital cuenta con un acuerdo de confidencialidad para los servidores públicos de la institución, en donde se manifiesta el uso, privacidad y seguridad de la información del hospital.
2. Iguamente la entidad tiene  la política de tratamiento y protección de datos personales, la cual es socializada en toda la comunidad hospitalaria.
3. También el  hospital creó  el manual de seguridad de la información y uso de los recursos informáticos.                                                                                                                                                                                  4. El HDPUV  implementó  la Política de Gestión Documental, política que está publicada en transparencia de la página web y en la plataforma documental de la entidad.
</t>
  </si>
  <si>
    <t xml:space="preserve">Ante el Comité de Control interno se evidenció el "Acuerdo de confidencialidad de servidores públicos hospital Departamental  Psiquiátrico Universitario del Valle", el cual  es firmado al momento del ingreso a laborar con la institución, con la suscripción del contrato el funcionario se compromete al buen uso, privacidad y seguridad de la información de la institución. </t>
  </si>
  <si>
    <t xml:space="preserve">Se verificó por control interno que  se socializó la politica de seguridad de la información y uso de los recursos informáticos a todos los funcionarios del hospital  y el manual de seguirdad de la información y uso de los recursos informáticos a toda la comunidad hospitalaria.  Con el apoyo del área de talento humano se continua diligenciando el formato de confidencialidad cada vez que ingresa un nuevo funcionario. 
Con respecto al PETI, se realizó en el mes de enero de 2024,  la actualizacion y para el primer semestre se tiene un avance de 52%.
</t>
  </si>
  <si>
    <t xml:space="preserve">Se verificó por control interno que en el primer semestre del 2024 a través del área de comunicaciones se socializó la politica de seguridad de la información y el uso de los recursos informáticos a todos los funcionarios del hospital, a través de las carteleras institucionales y el correo y en la inducción realizada a los funcionarios que ingresaron de primera vez.    Con el apoyo del área de talento humano se continua diligenciando el formato de confidencialidad cada vez que ingresa un nuevo funcionario. 
En el mes de enero de 2024 se ajusto el PETI, en este se plasma la situacion actual de la infraestructura tecnológica y se establecen los proyectos a ejecutar en la vigencia 2024, a la fecha se ha ejecutado en un  52%. 
</t>
  </si>
  <si>
    <t>El  informe de gestión asistencial y calidad de la atención, se presenta al Comité de control interno para que desde ahí la alta dirección tome las  medidas o imparta directrices respecto de la información estadistica del HDPUV.</t>
  </si>
  <si>
    <t xml:space="preserve">
La   LINEA ANTICORRUPCION "Por una gestión transparente"  se encuentra operando desde que se puso en marcha en la pasada vigencia, se han tenido en cuenta las denuncias para la mejora continua de los riesgos identificados en los procesos. Se realizó socialización el 01 de marzo de 2024 sobre la evaluación de la adherencia al Programa de Transparencia y Ética Empresarial – PTEE, Código de Conducta y Buen Gobierno – CCBG y Código de Integridad, el  cual cuenta con informe de gestión donde se describe a detalle el desarrollo de la actividad y los resultados de la misma, donde se abarcarón tanto las oficinas administrativas como las áreas asistenciales del Hospital, a través de un espacio lúdico. Y en el mes de junio se realizo jornada de socializacion y apropiacion de los valores institucionales</t>
  </si>
  <si>
    <t>En el primer semestre de 2024 se presento ante el Comité de Coordinacion de control interno  el seguimiento del Plan Anticorrupcion y atención la ciuadadano. Se evidenció la matríz de seguimiento y se encuentra publicado en página web.</t>
  </si>
  <si>
    <t>Se establece que en los comités de Etica y Humanización se realiza el análisis de las manifestaciones o quejas de acuerdo a la competencia de las mismas. Los Derechos de petición se responden de manera oportuna y son publicados en la página de la entidad asi como las manifestaciones y Quejas.</t>
  </si>
  <si>
    <t xml:space="preserve">Al seguimiento por control interno se verificò que se cuenta con la  linea de denuncia interna denominada LINEA ANTICORRUPCION "Por una gestión transparente"  y èsta se encuentra operando.  Igualmente se evidenciò que  los comités de ética hospitalaria y humanización de la atención en el primer semestre de 2024, han cumplido con la periodicidad, quorum y con el plan de trabajo de acuerdo a lo establecido en la Resoluciòn de creaciòn para ellos.  Igualmente se verificó que la informaciòn  recepcionada por los canales de comunicaciòn dispuestos por la entidad para las PQRS, fue evaluada y se le diò respuesta oportuna a las manifestaciones y estas fueron fueron publicadas en la pàgina web de la entidad en la pestaña de transparencia. Las quejas que involucran funcionarios de la entidad fueron resueltas y puestas en conocimiento del lider de proceso al que pertenecen.
</t>
  </si>
  <si>
    <t xml:space="preserve">Al seguimiento en el primer semestre de 2024 se evidenció que los comités de ética hospitalaria y humanización de la atención se encuentran operando y cumpliendo con la  periodicidad.  En el comité de humanización se realizó el análisis de las manifestaciones con corte trimestral, información que es presentada por el proceso de SIAU.  La información de las manifestaciones relacionadas con vulneración de derechos de los pacientes es presentada y analizada en el comité de ética hospitalaria.  Los derechos de petición son respondidos de manera oportuna y se mide el indicador de las respuestas a las  manifestaciones.  También se evidenció el reporte de manifestaciones a través de la página web.  La LINEA ANTICORRUPCION "Por una gestión transparente" se encuentra operando.  </t>
  </si>
  <si>
    <t>En el primer semestre de 2024 se realizó el seguimiento a los riesgos Institucioneales y a los riesgos Sicof t Sarlaft y el oficial de cumplimiento presentó informe a la junta directiva.En este semestre la efectivididad de los controles esta por encima del 95% y ha evitado su materialización</t>
  </si>
  <si>
    <t>En el comité de coordinacion de control interno se presentó el seguimiento de la matríz de riesgos y el cumplimiento de la politica y procedimiento de la gestión del riesgo.</t>
  </si>
  <si>
    <t>En el comité de Control interno se verificó el cumplimiento y desarrollo de los objetivos trazados  en el procedimiento de riesgos, y se reliazó el seguimiento a los riesgos acorde a los lineamientos establecidos para ello.</t>
  </si>
  <si>
    <t xml:space="preserve">El asesor de control interno realizó el seguimiento a los riesgos de los diferentes procesos del HDPUV. Igualmete se verificò la efectividad de los controles y se analizaron los riesgos que se materializaron. </t>
  </si>
  <si>
    <t>Control interno en el primer senmestre de 2024  realizó el seguimiento a los riesgos institucionales y estos fueron debidamente socializados en el comité de control interno y gestión y desempeño, en donde se observó que se viene cumpliendo en general con los controles establecidos para cada uno de los riesgos identificados en los procesos.  Igualmente con los riesgos que se han materializado como por ejemplo el de caidas y el de evasión de pacientes, estos han disminuido en el indicador debido a la buena ejecución de los controles. En el primer semestre de 2024 se materializó un riesgo en el área de sistemas en donde se perdió información pero se logro recuperar en un 90%, este riesgo se materializo debido a un error involuntario.  En el segundo semestre de 2024 se revisaran los controles de este riesgo. Ante la junta directiva se presentó informe en el segundo semestre de 2024, de los riesgos SICOF y SARLAF, por el oficial de cumplimiento.</t>
  </si>
  <si>
    <r>
      <t xml:space="preserve">   
Ante el comité de Institucional de control interno se presentaron las manifestacioes del primer semestre de la vigencia 2024 y se verifico que no se  presentaron  manifestaciones por presuntas fallas frente al incumplimiento del Código de Integridad por parte de los funcionarios.     
Se informó al comité que se implementó el Programa de Transformación Cultural donde se integra la socialización del Código de Integridad y se despliegan actividades para el monitoreo del objetivo propuesto.  Se establecíó que el Comité de Convivencia Laboral resolvió oportunamente las solicitudes presentadas por los funcionarios y  que  se reunió de acuerdo a lo establecido en la resolución de creación,  cumpliendo  con la periodicidad.
En el primer semestre  de 2024 se recibieron </t>
    </r>
    <r>
      <rPr>
        <b/>
        <i/>
        <sz val="11"/>
        <color theme="1"/>
        <rFont val="Arial Narrow"/>
        <family val="2"/>
      </rPr>
      <t>un</t>
    </r>
    <r>
      <rPr>
        <b/>
        <sz val="11"/>
        <color theme="1"/>
        <rFont val="Arial Narrow"/>
        <family val="2"/>
      </rPr>
      <t xml:space="preserve"> total de 501 manifestaciones, 454 de ellas el 90.6% corresponden a Felicitaciones, el 3,8% (19) a Quejas y el 0.4% (2) a solicitudes. Peticiones el 0%, sugerencias el 3,6% (18) y reclamos 1,6% (8). </t>
    </r>
  </si>
  <si>
    <t xml:space="preserve">    
En la institución se presenta el espacio de concertación y diálogo entre la Gerencia y los sindicatos y se realizó seguimiento a los acuerdos sindicales. La entidad continúa implementando el Código de Integridad acorde con el esquema definido de 5 valores y sus lineamientos de conducta y se desarrollaron ejercicios internos con talleres para la socialización e interiorización a todos los servidores y contratistas de la entidad.                                                                                          </t>
  </si>
  <si>
    <r>
      <t xml:space="preserve">
</t>
    </r>
    <r>
      <rPr>
        <b/>
        <sz val="11"/>
        <color theme="1"/>
        <rFont val="Arial Narrow"/>
        <family val="2"/>
      </rPr>
      <t xml:space="preserve">Se establece que desde el Programa de Humanización perspectiva funcionario = humanización hacia el funcionario, se establecen estrategias específicas como lo son: Cuidando al Cuidador, el SGSST, Gestión del conocimiento, Gestión de competencias, Fortalecimiento de Cultura  </t>
    </r>
  </si>
  <si>
    <r>
      <rPr>
        <b/>
        <sz val="11"/>
        <color theme="1"/>
        <rFont val="Arial Narrow"/>
        <family val="2"/>
      </rPr>
      <t xml:space="preserve">En el primer semestre de la vigencia 2024, se diò continuidad a potenciar la Cultura Organizacional, el dia 27 de junio se conmemoró el día Nacional del Servidor Público, fecha en la cual se resaltó  la labor de los servidores públicos de la institución.
Se  verificó por Control interno que desde el Talento Humano de la entidad se continúa  promoviendo  la cultura de integridad en los servidores públicos, lo que permite implementar prácticas preventivas para evitar  el interés particular. 
</t>
    </r>
    <r>
      <rPr>
        <sz val="11"/>
        <color theme="1"/>
        <rFont val="Arial Narrow"/>
        <family val="2"/>
      </rPr>
      <t xml:space="preserve">
</t>
    </r>
  </si>
  <si>
    <t xml:space="preserve">En desarrollo de la Dimensión de Control interno la entidad tiene identificadas las responsabilidades asignadas a las  líneas de defensa,  en donde esta estructura  determina el desarrollo del MIPG y en primera instancia permitirá a través de su esquema de líneas de defensa definir la responsabilidad y autoridad frente al control y  frente a los 5 componentes, estableciendo al interior de las entidad, la efectividad de los controles diseñados desde la estructura de las demás dimensiones de MIPG.
</t>
  </si>
  <si>
    <t xml:space="preserve">
En el primer semestre de 2024,  se ha cumplido con el desarrollo de la séptima dimensión del MIPG, desarrollando a cabalidad los componentes del MECI, identificando las debilidades en cada uno de los procesos y trabajando en el plan de mejoramiento para un cabal cumplimiento de las mismas, asegurando la ejecución de las politicas y la gestión en cada  una de las dimensiones, y seguir avanzando a una excelente gestón administrativa, cumpliendo con todas las dimensiones del MIPG, dado que ocupamos el puesto 13 a nivel nacional ubicandono en el quintil 5, de acuerdo a los resultados del FURAG 2024.  </t>
  </si>
  <si>
    <t xml:space="preserve"> 
 1.- Al seguimiento realizado por control interrno a la  Planeación estratégica del Talento Humano, durante el I semestre de la vigencia 2024,  se evidenciò que los componentes del Plan Estratégico de Talento Humano, presentaron los siguientes resultados:  
2. Plan institucional de capacitacion (PIC) con corte al 30/06/2024, ha presentado un cumplimiento del 40%.
3. El plan de bienestar, estimulos e incentivos tuvo un cumplimiento del 100% de las actividades propuestas para el I semestre de la vigencia 2024.
4. Evaluación del desempeño laboral: del periodo 1/02/2023 al 1/01/2024 se cerro a satisfacción, y el periodo 1/02/2024  al 31/07/2024  se encuentra en fase de desarrollo, la evaluación del I semestre 2024 debe realizarse de acuerdo a los referentes normativos los primeros quince (15) días del mes de agosto 2024.
5.El  plan de previsión de recursos : Mediante Acuerdo de JD No.020 del 18 de diciembre de 2023, se fija la planta de cargos para la vigencia 2024, con 285 cargos.
6- Plan Anual de Vacantes: A la fecha se han reportado a la OPEC 21 empleos que corresponden a 104 vacantes, distribuidas así; 42 vacantes del nivel profesional, 4 vacantes del nivel técnico y 58 vacantes del nivel asistencial.
7. Al finalizar la vigencia 2022 el indice de favorabilidad del clima laboral fue del 91%.  A la fecha se encuentra en desarrollo el plan de intervención propuesto.                                                                                        </t>
  </si>
  <si>
    <r>
      <rPr>
        <b/>
        <sz val="11"/>
        <color theme="1"/>
        <rFont val="Arial Narrow"/>
        <family val="2"/>
      </rPr>
      <t xml:space="preserve"> Al seguimiento realizado por control interrno a la  Planeación estratégica del Talento Humano, durante el I semestre de la vigencia 2024,  se evidenciò que los componentes del Plan Estratégico de Talento Humano, presentaron los siguientes resultados:  
1. Plan institucional de capacitacion (PIC) con corte al 30/06/2024, ha presentado un cumplimiento del 40%.
2. El plan de bienestar, estimulos e incentivos tuvo un cumplimiento del 100% de las actividades propuestas para el I semestre de la vigencia 2024.
3.La Evaluación del desempeño laboral: Del periodo 1/02/2023 al 31/01/2024 se cerro satisfactoriamente, y del 1/02/2024 al 31/07/2024  se encuentra en fase de desarrollo, la evaluación del I semestre 2024 debe realizarse de acuerdo a los referentes normativos los primeros quince (15) días del mes de agosto 2024.
</t>
    </r>
    <r>
      <rPr>
        <sz val="11"/>
        <color theme="1"/>
        <rFont val="Arial Narrow"/>
        <family val="2"/>
      </rPr>
      <t>4</t>
    </r>
    <r>
      <rPr>
        <b/>
        <sz val="11"/>
        <color theme="1"/>
        <rFont val="Arial Narrow"/>
        <family val="2"/>
      </rPr>
      <t>.El  plan de previsión de recursos : Mediante Acuerdo de JD No.020 del 18 de diciembre de 2023, se fija la planta de cargos para la vigencia 2024, con 285 cargos.
5- Plan Anual de Vacantes: A la fecha se han reportado a la OPEC 21 empleos que corresponden a 104 vacantes, distribuidas así; 42 vacantes del nivel profesional, 4 vacantes del nivel técnico y 58 vacantes del nivel asistencial.
6. Al finalizar la vigencia</t>
    </r>
    <r>
      <rPr>
        <sz val="11"/>
        <color theme="1"/>
        <rFont val="Arial Narrow"/>
        <family val="2"/>
      </rPr>
      <t xml:space="preserve"> </t>
    </r>
    <r>
      <rPr>
        <b/>
        <sz val="11"/>
        <color theme="1"/>
        <rFont val="Arial Narrow"/>
        <family val="2"/>
      </rPr>
      <t xml:space="preserve">2022 el indice de favorabilidad del clima laboral fue del 91%.  A la fecha se encuentra en desarrollo el plan de intervención propuesto, por cuanto se mide la favorabilidad cada dos años.   </t>
    </r>
    <r>
      <rPr>
        <sz val="11"/>
        <color theme="1"/>
        <rFont val="Arial Narrow"/>
        <family val="2"/>
      </rPr>
      <t xml:space="preserve">     </t>
    </r>
  </si>
  <si>
    <t xml:space="preserve">
Se verifica por la linea estratégica que reposa en histórias laborales de los funcionarios que han ingresado a la institución,  la lista de verificación de Requisitos de ingreso para vinculación, empleos en planta de cargos (FOR-GTH-22)
Las situaciones administrativas de los funcionarios cuentan con los actos administrativos, los cuales reposan en história laboral.
Todos los actos administrativos son validados por la Líder de Programa de Gestión de Talento Humano, La Jefe de Oficina Asesora de Jurídico, para ser firmados por la Gerente. 
Mensualmente el auxiliar administrativo  realiza el reporte de novedades a nómina
</t>
  </si>
  <si>
    <t xml:space="preserve">
El proceso de Gestión de Talento Humano, cuenta con el procedimiento documentado de Ingreso de Personal (PRO-GTH-01), dispuesto en plataforma documental. El  procedimiento ha tenido actualizaciones.</t>
  </si>
  <si>
    <r>
      <rPr>
        <b/>
        <sz val="11"/>
        <color theme="1"/>
        <rFont val="Arial Narrow"/>
        <family val="2"/>
      </rPr>
      <t>En el primer semestre de la vigencia 2024 se desarrollaron  acciones de formación que contribuyeron a las prácticas transparentes y  la adherencia a las Políticas y procedimientos institucionales orientados a la administración del riesgo.
Durante el  primer semestre del período anual del desempeño laboral 2023-2024 se dió cumplimiento a la meta establecida del 95%, respecto del valor cualitativo establecido para las competencias comportamentales, considerando la sumatoria de los niveles de desarrollo “Alto” y “Muy Alto”.
Desde el Programa de Fortalecimiento de la Cultura Organizacional, se realizó la revisión del estado actual de las prácticas de gestión humana con el equipo de Talento Humano, se seleccionan cuatro (4 ) líneas de trabajo que se vienen fortaleciendo para apoyar el proceso de Cultura Meta.
Se dio inicio a la implementación del Programa de Bienestar, se desarrolla la  Formulación de un Modelo de Desarrollo Basado en Competencias; se definió el programa de reconocimiento y se contunua en el Reforzamiento de Valores con programa de “Valores Vividos”.
En el marco del Programa de Fortalecimiento de Cultura Organizacional se viene desarrollando en el primer semestre de 2024,  acciones de formación dando continuidad al desarrollo de ciclos de formación Liderazgo Consciente dirigido a líderes y profesionales con personal a cargo.</t>
    </r>
    <r>
      <rPr>
        <sz val="11"/>
        <color theme="1"/>
        <rFont val="Arial Narrow"/>
        <family val="2"/>
      </rPr>
      <t xml:space="preserve">
</t>
    </r>
  </si>
  <si>
    <t xml:space="preserve">Durante el I semestre de la vigencia 2024, se  dió un cumplimiento del 40% del Plan Institucional de capacitacion propuesto. 
Se han desarrollado acciones de formación enfocadas en el direccionamiento estratégico, mejoramiento continuo, protocolos clinicos, gestión de enfermeria, seguridad del paciente, humanizacion y procesos primarios 
Se ha desarrollado en este semestre el Programa de Fortalecimiento de Cultura Organizacional desde la palanca de prácticas de gestión humana en el plan de estrategia de comunicación y el inicio del proceso de revisión de procesos selección. Desde la palanca de líderes y equipos conscientes se realizaron mentorias enfocados con el objetivo de guiar, dirigir y motivar a sus equipos para mantener el orden, ejecutar acciones efectivas y alcanzar los objetivos establecidos con el taller de pensamiento estratégico, igualmente con la realización de los grupos focales con médicos especialistas y generales e intervenciones en el maneio de hallazgos y plan de acción de grupos focales y desde el plan de bienestar se realizó la revision de los 4 ejes y definición del plan de 2024, taller de mentoria financiera y apoyo en comunicacion de eventos de bienestar. </t>
  </si>
  <si>
    <t>Se verificò por control interno que en el primer semestre de 2024, los responsables de cada una de las líneas de defensa, presentaron a la linea estratégica los informes pertinentes y oportunos para la toma de decisiones  frente a la ejecuciòn de planes y programas contenidos en el plan de desarrollo y que se estuviesen cumpliendo con los indicadores, por ello  al seguimiento se estableció que a los proyectos y programas de los procesos institucionales se les definieron metas claras para alcanzar los logros así como indicadores de avance para su medición. 
En el primer semestre de 2024 se recibió la visita de renovación del ciclo de acreditación por parte del ente acreditador ICONTEC, en la que evaluaron el mejoramiento de nuestra entidad durante el primer ciclo, como entidad acreditada en salud, y que nos permite seguir prestando servicios de salud mental con altos estándares de calidad para la población del Valle del Cauca y el suroccidente Colombiano y fortalecer nuestra cultura de mejoramiento contínuo.
Los diferentes procesos de la entidad, vienen reportando los indicadores de gestión a la oficina de calidad, para medir  la eficacia del sistema integrado de gestión. Desde los programas institucionales se realizó la medición de la ejecución de los planes de trabajo de manera trimestral, igualmente se evaluo el cumplimiento de las políticas institucionales en el primer semestre de 2024.</t>
  </si>
  <si>
    <t>Se verificó que  la segunda linea de defensa  realizó seguimiento a los planes operativos, en donde cada uno de los procesos resporta los avances de la gestión que contribuye al cumplimiento de las metas del PDI.  En el primer semestre de 2024 se realizaron los seguimientos al Plan de desarrollo institucional y se evidencia en las actas del comité de gerencia.</t>
  </si>
  <si>
    <t>En el marco del comité de control interno se presento el plan de desarrollo 2024-2028 denominado Comprometidos con la Excelencia en Salud.</t>
  </si>
  <si>
    <t xml:space="preserve">En el Comité de Control interno se revisaran los indicadores de las metas  del Plan de Desarrollo Institucional. </t>
  </si>
  <si>
    <t xml:space="preserve">
Al seguimiento por control interno en el primer semestre de 2024, evidenciò que dentro del proceso de planeación del Hospital Departamental Psiquiátrico Universitario del Valle, éste realizò su planeación atravès del Plan Operativo Anual (POA), en concordancia con los objetivos institucionales, las metas estratégicas y los compromisos establecidos en el Plan de Desarrollo vigencia 2024-2028.  Los avances han sido presentados  en Comité de gerencia, en el Comité de Control interno y ante la junta directiva, con el objeto de monitorear el cumpliendo las metas institucionales y los indicadores. 
</t>
  </si>
  <si>
    <t>Durante el primer semestre de 2024 se revisaron los  indicadores de los diferentes procesos institucionales y su articulación con los objetivos estratégicos y de calidad. El Hospital cuenta con un modelo de operación por procesos certificado con la NTC ISO 9001:2015,  y cuenta con las caracterizaciones de los procesos donde se incluye el objetivo del proceso, su cadena de valor y los indicadores de gestión que se alinean con los objetivos estratégicos y de calidad.</t>
  </si>
  <si>
    <t xml:space="preserve">En el primer semestre de 2024, se realizó el seguimiento a los planes de mejoramiento de acreditación y sistema integrado de gestión, en donde nos preparamos para recibir la visita del ICONTEC. </t>
  </si>
  <si>
    <t xml:space="preserve">La línea estratégica verificó que se realizara el  seguimiento a los avances de los planes de mejoramiento para la acreditación, sistemas integrados de gestión y el cumplimiento de los mismos. </t>
  </si>
  <si>
    <t>Durante el primer semestre de la vigencia 2024,  se  adelantó la revisión de la plataforma estratégica y se formuló el plan de desarrollo para la vigencia 2024-2028 y se realizará un ejercició denominado revisión por la dirección que se realizará dentro de la auditoria.</t>
  </si>
  <si>
    <t>Se verificó que  los proyectos y programas de los procesos institucionales se les definieron las  metas  para alcanzar los logros, así como indicadores de avance para su medición en el primer semestre de 2024.
En el primer semestre de 2024 se recibio la visita de Renovación del Ciclo de Acreditación por parte del ICONTEC, en donde evaluaron el mejoramiento del HDPUV y así poder continuar  prestando servicios en salud mental con altos estándares de calidad para la poblacion del valle del cauca y el suroccidente Colombiano.
Desde los programas institucionales se realiza la medición de la ejecución de los planes de trabajo de manera trimestral, igualmente se evalúa el cumplimiento de las políticas instiutucionales de manera semestral. 
La oficina de calidad realiza el seguimiento mensual al avance del proceso de acreditación y es socializado en el comité de mejoramiento institucional y comite de gerencia.</t>
  </si>
  <si>
    <t xml:space="preserve">
Durante el primer semestre del año 2024, se realizo seguimiento al cumplimiento de las metas establecidas en el Plan de desarrollo y el avance del Plan Operativo para la vigencia 2024, asi mismo el seguimietno de los indicadores establecidos en os diferentes programas y subprogramas.
</t>
  </si>
  <si>
    <t>La línea estratégica en coordinación con la primera y segunda línea de defensa,  hicieron seguimiento al POA y verificaron que se estuviesen cumpliendo con los planes de mejoramiento.</t>
  </si>
  <si>
    <t>Se realizó seguimiento en el primer semestre de 2024 a los controles de la matríz de riesgos identificados y éste fue presentado ante el Comité de control interno, en donde se evaluó la efectividad de los mismos.</t>
  </si>
  <si>
    <t xml:space="preserve">La linea estratégica revisó en el primer semestre de 2024 las metas establecidas en el plan de desarrollo e impartió directrices tendientes a asegurar el cumplimiento de los objetivos institucionales. En el primer semestre se trabajo en la creación del nuevo plan de desarrollo a ejecutar en el periodo 2024-2028
</t>
  </si>
  <si>
    <t>A la politica gestión del riesgo le fue  revisado en el primer semestre de 2024 el indicador de cumplimiento, politica que da alcance a todos los procesos e impacta los riesgos identificados en cada uno de ellos. Se realizó la audiencia pública en donde fue dado a conocer  a la ciudadanía la gestión del riesgo de la entidad</t>
  </si>
  <si>
    <t>La linea estratégica imparte directrices tendientes al cumplimiento de los objetivos de la politica gestión del riesgo de la entidad y verifica su aplicación cada vez que se realiza el  seguimiento a los riesgos</t>
  </si>
  <si>
    <t xml:space="preserve">La segunda línea de defensa imparte directrices tendientes a la gestón del riesgo, desde ahí se realiza el  acompañamiento por el asesor de control interno a todos los procesos en la identificación de riesgos y sus controles. </t>
  </si>
  <si>
    <t>La línea estratégica imparte directrices tendientes a la gestión del riesgo en el HDPUV, realizando seguimiento en los comités de gerencia y de control interno.</t>
  </si>
  <si>
    <t xml:space="preserve">Se evidencio que la segunda linea de defensa fue liderada por planeación en materia de riesgos en el HDPUV, en donde realizó reuniones periodicas en los comités de gerencia y de gestión y desempeño evaluando el cumplimiento de los controles de los riesgos para evitar su materialización.  Igualmente en el primer semestre de 2024 se presento informe de los Riesgos SICOF y SARLAFT  a la junta directiva para la toma de decisiones. </t>
  </si>
  <si>
    <t>Desde la alta dirección a través del Comité de Coordinación de Control Interno, se imparten las directrices para la gestión del riesgo, en este orden en el primer semestre de 2024  se ajustaron riesgos y controles de algunos procesos conforme a lo establecido en la metodologia del DAFP.</t>
  </si>
  <si>
    <t>La segunda línea de defensa informa de manera periodica al comité de gerecia y  al comitè de control interno, el seguimiento que realizan los lideres de proceso a cada uno de los riesgos, revisando el cumplimiento de los controles para evitar su materialización.</t>
  </si>
  <si>
    <t xml:space="preserve">La línea estratégica  imparte directrices dirigidas a la 2 línea de defensa para evitar la materialización de los riesgos. Por ello la segunda línea de defensa trabaja de manera articulada con cada uno de los líderes de proceso y con la tercera línea de defensa,  quien asesora de manera permanente  en el desarrollo de la politica, manual y procedimiento de la gestión del riesgo, para  su correcta identificación y desarrollo de los controles, evitando la materialización del riesgo y que pueda afectar la consecución de las metas establecidas en el plan de desarrollo del HDPUV </t>
  </si>
  <si>
    <t>Al seguimiento por control interno en el primer semestre de 2024, la alta dirección a través de los comités de gerencia, gestión y desempeño y de coordinación de control interno, impartió directrices tendientes a la revisión de los riesgos institucionales, Sicoft y Sarlaf. Los riesgos Sicof y Sarlaft cuentan con oficial de cumplimiento.</t>
  </si>
  <si>
    <t>Se observó por control interno que los líderes de proceso  trabajan de manera regular en la revisión de los controles de los riesgos, evitando un bajo indicador en la materialización.  Ante la junta directiva fue presentado el informe de los riesgos Sicof y Sarlaft del primer semestre de 2024 por el Oficial de Cumplimiento.</t>
  </si>
  <si>
    <t>Se impartieron directrices desde la lìnea estratègica en el comité de coordinaciòn de control interno, en donde se deben revisar los controles de los riesgos que se materializaron en el primer semestre de 2024.</t>
  </si>
  <si>
    <t>Los líderes de proceso deben monitorear los riesgos para verificar que sus controles sean eficaces y evitar la materialización. Los ajustes a los controles y a los riesgos pueden realizarlos en cualquier momento de la vigencia 2024. Si se materializa un riesgo debe revisarse sus controles y establecer o nuevos controles o ajustar los controles  existentes..</t>
  </si>
  <si>
    <t>Se observa por control interno que hubo materializaciòn de varios riesgos en el primer semestre de 2024, como el de caidas y el de evasiòn estos riesgos disminuyeron en su materializaciòn en comparaciòn con la vigencia 2023
Los riesgos materializados seràn objeto de revisiòn sus controles en el segundo semestre de 2024.</t>
  </si>
  <si>
    <t xml:space="preserve">La lìnea estatégica impartiò  directrices tendientes a resolver los riesgos que se hayan materializado. En el primer semestre de 2024 se materializaron  riesgos del area misional tales como los risgos de caida y de evasiòn de pacientes. El indicador en comparaciòn con la vigencia 2023 ha bajado lo que son del area misional  dpertenciente a los procesos de gestión logistica. El objetivo de la línea estratégica es que los líderes de proceso revisen de manera periodica  la efectividad de los controles de sus riesgos para asi evitar su materialización. </t>
  </si>
  <si>
    <t>La alta dirección tiene identificado los riesgos de corrupción que son susceptibles de materializarse en los programas y proyectos identificados en cada uno de los procesos. Por ello  la matríz de riesgos se revisa con regularidad y se ajustan riesgos anticorrupción y  los controles, asi como los riesgos Sicof y Sarlaft conforme a lo establecido por las circulares de la supersalud y demás normatividad.</t>
  </si>
  <si>
    <t xml:space="preserve">En el primer semestre de 2024 se realizo seguimiento por control interno a los diferentes riesgos y sus controles.  En el comité de control interno se revisaronn y se evaluaron  los riesgos anticorrupción, su plan de accion,  su cumplimiento y la política gestión del riesgo. </t>
  </si>
  <si>
    <t>Al seguimiento por control interno se verificó que en el primer semestre de 2024 se realizó seguimiento a la matriz de riesgos, en donde están incluidos los riesgos de corrupción. El plan anticorrupción fue publicado en la página web del HDPUV y a la fecha se le ha realizado 2 seguimientos.   
Ante la Junta Directiva se presentó  el avance del seguimiento a los riesgos y el comportamiento o materialización de los riesgos Sarlaft y Sicof del primer semestre de 2024.  El plan de trabajo del Plan Anticorrupcion y Atención al Ciudadano fue publicado en la página web y a la fecha ya se le ha realizado dos seguimientos.</t>
  </si>
  <si>
    <t>La alta dirección monitorea los riesgos institucionales identificados en la matriz de riesgos, en donde también se encuentran los riesgos de corrupción, Sicof y Sarlaft.  La gestión de los riesgos se realiza de acuerdo a lo establecido  en la política y el procedimiento de la gestión del riesgo, realizada en el primer semestre de 2024.</t>
  </si>
  <si>
    <t>La línea estratégica en el Comité revisa y se toman las decisiones pertinentes relacionadas con los riesgos de corrupción.</t>
  </si>
  <si>
    <t>Se observa que la línea estratégica, la primera y segunda lineas de defensa,   imparten las directrices tendientes al control y seguimiento de los ríesgos de corrupción. Igualmente se asignó el oficial de cumplimiento de los riesgos Sicof y Sarlaft para su constante monitoreo. El Oficial rindió información a la junta directiva  en el primer semestre de 2024, sobre los riesgos de corrupción, Sarlaft y sicof y los riesgos son evaluados de manera periodica por los responsables de proceso.</t>
  </si>
  <si>
    <t>La entidad cuenta con un manual de funciones actualizado, en donde de acuerdo al perfil y al cargo se asignan las funciones y están identificadas en cada uno de los procesos. En los procesos se encuentra el personal idóneo para la ejecución de las funciones y todos deben conocer y gestionar el riesgo  al interior del proceso para que no se vayan a materializar.</t>
  </si>
  <si>
    <t>La línea estratégica imparte directrices a la primera y segunda líneas de defensa, para que  se monitoreen de manera regular los riesgos, que puedan generar acciones fraudulentas, como los riesgos de corrupción, Sicof y Sarlaft, identificados en la matríz.</t>
  </si>
  <si>
    <t xml:space="preserve">La entidad a través de los diferentes procesos, han realizado el ajuste a la matríz de riesgos, en el primer semestre de 2024 se realizó el seguimiento por control interno a  la efectividad de los controles y  se evaluó su eficacia para disminuir la posible materializacion de los riesgos. </t>
  </si>
  <si>
    <t>Ante la línea estratégica se presentó el seguimiento a los riesgos realizados en el primer semestre de 2024, en donde se revisó cada uno de los controles, estableciendo el indicador de cumplimiento de cada uno de los ellos y se validó su efectividad.</t>
  </si>
  <si>
    <t>Se observa por control interno que en el primer semestre de 2024 se realizó seguimiento a los riesgos de los diferentes procesos, en donde se observó que no hubo materialización de los riesgos en este periodo. El monitoreo se realizó en los comités de Coordinación de control  interno y de Gestion y Desempeño en donde la línea estratégica toma decisiones y le es comunicada a la primera, segunda línea de defensa.</t>
  </si>
  <si>
    <t xml:space="preserve">En el primer semestre de 2024 se realizó el seguimiento a todos los riesgos de los procesos y a  sus controles, en donde se verificó la eficacia de los controles y los riesgos que fueron materializados, en donde se estableció que en el segundo semestre de 2024 se ajustaran o revisaran los controles que no han sido eficaces. </t>
  </si>
  <si>
    <t>Ante el Comité de Coordinacion de Control Interno  se presentó el seguimiento y análisis de los riesgos para la toma de decisiones y se estableció que los riesgos materializados deben revisarse y ajustarse sus controles de ser necesario, para el segundo semestre de 2024</t>
  </si>
  <si>
    <t xml:space="preserve">Se evidencia que la alta dirección impartió directrices referente a la administación del riesgo, es así como se observa que la matríz de riesgos es dinámica y se ajusta de manera permanente de acuerdo al monitoreo de los factores internos y externos que puedan afectar la consecución de los logros del PDI. 
Al finalizar la vigencia 2024, se ajutaran y revisaran los riesgos que fueronmatrializados en el primer semestre </t>
  </si>
  <si>
    <t>La línea estratégica impartió directrices a la primera y segunda línea de defensa,  relacionadas con los riesgos que involucran actividades tercerizadas, en donde tomarán decisiones fundamentales una vez la tercera línea de defensa presente el seguimiento.</t>
  </si>
  <si>
    <t xml:space="preserve">Ante la línea estratégica se presentan los riesgos que puedan afectar el desarrollo y cumplimiento del plan estratégico, por esta razón se presentó ante el comité de coordinación de control interno los riesgos inherentes a  actividades tercerizadas. </t>
  </si>
  <si>
    <t>Se evidencia que la entidad tiene identificados los riesgos que  se relacionan con las actividades asociadas a la tercerización de servicios y a estos se les realizó seguimiento en el primer semestre de 2024, en donde se observó que no hubo materialización de estos riesgos.</t>
  </si>
  <si>
    <t xml:space="preserve">La línea estratégica impartió directrices a la segunda línea para que se monitoreen los riesgos en los procesos y cumplan con los controles identificados para cada uno de ellos. </t>
  </si>
  <si>
    <t>Se evidencia por control interno que los riesgos son monitoreados de manera permanente en cada uno de los procesos y los monitoriza  la segunda línea de defensa, en donde ha realizado dos seguimientos en el primer semestre de 2024.</t>
  </si>
  <si>
    <t>La alta dirección toma decisiones tendientes a la mejora continua de los riesgos.  Por ello para el primer semestre de 2024, se realizó el seguimiento a los controles de los riesgos de proceso y a los riesgos Sicof y Sarlaft.</t>
  </si>
  <si>
    <t>En el primer semestre de la vigencia 2024, se realizó seguimiento a la matríz de riesgos conforme a la política y al procedimiento de la gestón del riesgo, directrices impartidas desde la alta dirección. Los riesgos que requieran ajuste se hara en el segundo semestre de 2024 y la socialización a toda la comunidad hospitalaria se realizara  en la feria de la excelencia.</t>
  </si>
  <si>
    <t>La línea estratégica imparte directrices en materia de control interno para que desarrollen y aplique cada una de las dimensiones del Modelo integrado de planeación y de gestión. Durante el primer semestre de la vigencia 2024 se abordaron temas importantes como la  gestion del riesgo, el ajuste a la matriz de riesgos y el desarrollo del SCI</t>
  </si>
  <si>
    <t xml:space="preserve">Se verifica que la línea estratégica desarrolla e imparte directrices en materia de control interno y se evidencia el cumplimiento y desarrollo del modelo integrado de planeación y de gestión MIPG, en donde la evaluación del formulario FURAG realizado en el primer semestre de 2024 arrojó un puntaje de posición alto, ubicandonos en el quintil 5, posicionandonos en el puesto 13 a nivel nacional y el primer puesto a nivel departamental, al igual que la evaluacion del control interno de la entidad en donde obtuvo un 6 puesto a nivel nacional y un primer puesto a nivel departamental.
</t>
  </si>
  <si>
    <t xml:space="preserve">
Durante el primer semestre de 2024 se presentaron ante el comité de gerencia, comité de gestión y desempeño y en junta directiva los avances al  Plan de Desarrollo  de la presente vigencia fiscal.  De igual forma se han presentado los diferentes informes de producción e indicadores de avance al cumplimiento de las metas del PDI.
Igualmente se formulo y aprobo el nuevo Plan de Desarrollo Institucional en el cual se  presentaron las líneas estratégicas del Plan de Desarrollo Institucional 2024 - 2028 denominado “Comprometidos con la excelencia en salud”: 
LÍNEA ESTRATÉGICA 1. SALUD MENTAL CON EXCELENCIA
LÍNEA ESTRATÉGICA 2. MEJORAMIENTO INSTITUCIONAL 
LÍNEA ESTRATÉGICA 3. FORTALECIMIENTO Y CAPACIDADES INSTITUCIONALES
LÍNEA ESTRATÉGICA 4. DOCENCIA E INVESTIGACIÓN 
LÍNEA ESTRATÉGICA 5. SOSTENIBILIDAD Y RENTABILIDAD FINANCIERA   </t>
  </si>
  <si>
    <t>Se verificó que mediante Acuerdo de JD No.020 del 18 de diciembre de 2023, se fija la planta de cargos para la vigencia 2024, con 285 cargos.
Que el Plan Anual de Vacantes  a la fecha  ha reportado a la OPEC 21 empleos que corresponden a 104 vacantes, distribuidas así; 42 vacantes del nivel profesional, 4 vacantes del nivel técnico y 58 vacantes del nivel asistencial, los cuales tienen establecido el  Manual de Funciones y de Competencias Laborales, el documento en mención es notificado al ingreso del personal y se tiene publicado en la plataforma documental , es el mecanismo de asignación de roles y responsabilidades, se refleja la divisíon de las funciones en cada empleo, para el desempeño de la labor, en pro del cumplimiento de los objetivos del proceso.
El personal de apoyo a la gestión , tiene establecido desde el contrato las obligaciones contractuales.</t>
  </si>
  <si>
    <t>En el primer semestre de 2024 se recibió la visita de renovación del ciclo de acreditación por parte del ente acreditador ICONTEC, en la que evaluaron el mejoramiento de nuestra entidad durante el primer ciclo, como entidad acreditada en salud, y nos permite seguir prestando servicios de salud mental con altos estándares de calidad para la población del Valle del Cauca y el suroccidente Colombiano y así fortalecer nuestra cultura de mejoramiento contínuo.
Los diferentes procesos de la entidad, vienen reportando los indicadores de gestión a la oficina de calidad, para medir  la eficacia del sistema integrado de gestión. Desde los programas institucionales se realizó la medición de la ejecución de los planes de trabajo de manera trimestral, igualmente se evaluo el cumplimiento de las políticas institucionales en el primer semestre de 2024.</t>
  </si>
  <si>
    <t>De acuerdo al compromiso de la línea estratègica por alcanzar los altos estándares de calidad, ésta  ha realizado  contínuos seguimientos en diferentes espacios institucionales, tales como en el comitè de control interno, en donde se evidencian los seguimientos en las actas de comitè de gerencia,  actas de  Junta directiva, boletines insttitucionales, actas de comité de gestion y desempeño y Equipo de Direccionamiento y Gerencia.</t>
  </si>
  <si>
    <t xml:space="preserve">El asesor de control interno en el primer semestre de 2024 trabajó de manera articulada con los diferentes procesos en la consecución y mantenimiento de los sistemas de gestión y acreditaciòn. En el primer semestre de 2024 se recibió la visita de renovación del ciclo de acreditación por parte del ente acreditador ICONTEC, en la que evaluaron el mejoramiento de nuestra entidad durante el primer ciclo como entidad acreditada en salud lo que nos permite seguir prestando servicios de salud mental con altos estándares de calidad para la población del Valle del Cauca y el suroccidente Colombiano y así fortalecer nuestra cultura de mejoramiento contínuo.
Los diferentes procesos de la entidad, vienen reportando los indicadores de gestión a la oficina de calidad, para medir  la eficacia del sistema integrado de gestión 
 Desde el comité de mejoramiento institucional se realiza el seguimiento y avance al SIG y proceso de acreditación con el fin de indentifciar barreras y gestionarlas.  Igualmente desde la oficina de calidad se apoyó a los diferentes comités institucionales para que se adhieran a la metodología de mejoramiento institucional.  </t>
  </si>
  <si>
    <t>Con el desarrollo de la politica y el manual de seguridad de la información y uso de los recursos informàticos, se busca concientizar al personal institucional sobre el buen uso de la informaciòn y la responsabilidad que tiene cada uno, sobre su procesamiento y divulgaciòn, las estratègias realizadas por el àrea de sistemas junto con el àrea de comunicaciones es la socializaciòn de piezas gràficas y videos donde se dan a conocer las buenas pràcticas y algunos tips de seguridad.</t>
  </si>
  <si>
    <t>En el primer semestre de 2024 se dió inicio al contrato de mantenimiento de equipos de computo, servidores, impresoras, UPS, videobeam, scanner con el proveedor OMEGA SOLUCIONES SAS.    La institución cuenta con la politica integral de gestión de la tecnología, el manual de gestión de la tecnología, la política de tratamiento y protección de datos personales,  la politica de seguridad de la informaciòn y uso de los recursos informáticos, acuerdo de confidencialidad, el manual de seguridad de la información y uso de los recursos informáticos.                                                                                                                                                                                                                         La  entidad cuenta con dos   equipos de seguridad perimetral, contando con una alta disponibilidad y licenciamiento de antivirus para prevenir los ataques, amenazas o vulnerabilidades a la información. Tambièn cuenta con un contrato de mantenimiento, soporte y actualizaciones del software institucional (HOSVITAL - HIS, KACTUS), con la empresa DIGITAL WARE SAS con el fin de poder brindar soluciones a las fallas presentados durante su uso y tambien estar a la vanguardia de las actualizaciones emitidas por el ministerio de salud.</t>
  </si>
  <si>
    <t xml:space="preserve"> 
Al seguimiento control interno observò que en el primer semestre del 2024, se dió inicio a la ejecuciòn del contrato de soporte, mantenimiento y actualizaciòn del sistema de informaciòn HOSVITAL-HIS y KACTUS, igualmente se dío inicio al contrato de mantenimiento de equipos de computo, servidores, impresoras, UPS, videobeam, scanner con el proveedor OMEGA SOLUCIONES SAS. Se realizó el primer simulacro para evaluar el Plan de Contingencia de Sistemas en donde se evaluó el funcionamiento del servidor de respaldo, frente al funcionamiento de HOSVITAL-HIS, que es el software asistencial y administrativo.
</t>
  </si>
  <si>
    <t>La entidad cuenta con informes y actas de recibo a satisfacción  del bien o servicio y  aplica lo establecido en la política de Gobierno Digital y la política de Seguridad Digital.  La entidad verifica que  el acta de recibo a satisfacción del bien y que el  servicio haya sido diligenciado en  un formato que se tiene estándarizado para poder realizar los pagos acordados con los proveedores donde se califica la calidad, cantidad y oportunidad del bien o servicio que esta prestando al hospital.  Ademàs del acta de satisfacciòn, el supervisor del contrato genera informe de ejecuciòn de forma mensual, donde se evidencia la ejecuciòn de las actividades contratadas</t>
  </si>
  <si>
    <t xml:space="preserve">Control interno en su seguimiento, verificò que en el primer semestre del 2024, se  realizaron contratos con proveedores, los cuales para realizarles el pago, se verifico el informe de supervisión en el (FOR-DES-10) por parte del supervisor del contrato y se diligenciò el acta de satisfacciòn (FOR-DES-11), adicional en el SECOP II se realiza el cargue de la ejecuciòn de los contratos y se puede verificar en tiempo real todos los documentos soportes del contrato. 
</t>
  </si>
  <si>
    <t xml:space="preserve">El Hospital Departamental Psiquiatrico Universitario del Valle,  trabajó en el primer sermestre de 2024, desarrollando  los objetivos establecidos en el MIPG, agilizando, simplificando y flexibilizando la operación de la entidad para la generación de bienes y servicios que resuelvan las necesidades de los ciudadanos. Por ello  se revisaron los tràmites propuestos por la Función Pública, se identificaron  tràmites que no aplican y se realizò la audiencia pùblica de rendiciòn de cuentas en el mes de mayo de 2024.  Se vienen realizando las reuniones del comitè de gestiòn  y desempeño de manera periòdica, abordando los temas definidos en la polìtica. </t>
  </si>
  <si>
    <t xml:space="preserve">La lìnea estratégica imparte directrices a la primera y segunda línea de defensa, por ello la entidad cuenta con los tràmites aprobados en la plataforma SUIT, igualmente viene fortaleciendo la participaciòn ciudadana mediante camapañas lideradas desde la oficina del SIAU y la realizaciòn de la audiencia pùblica de rendiciòn de cuentas. Se realiza seguimiento de indicadores institucionales, donde se verifica el cumplimiento de metas en la prestaciòn de servicios de apoyo, presupuestales y contables entre otros. Se vienen ejecutando los planes de mejoramiento que permiten a la entidad mantenerse  Acreditada y Certificada en sistemas integrados de gestiòn. </t>
  </si>
  <si>
    <t xml:space="preserve">En el primer semestre de 2024 se revisaron las políticas institucionales verificando el cumplimiento de sus objetivos y los planes de mejoramiento.  Se presentaron al comité de gerencia, gestión y desempeño y junta directiva los resultados de los indicadores institucionales y de prestaciòn de servicios. En el primer semestre de 2024 se recibió la visita de renovación del ciclo de acreditación por parte del ente acreditador ICONTEC, en la que evaluaron el mejoramiento de nuestra entidad durante el primer ciclo como entidad acreditada en salud lo que nos permite seguir prestando servicios de salud mental con altos estándares de calidad para la población del Valle del Cauca y el suroccidente Colombiano y así fortalecer nuestra cultura de mejoramiento contínuo.
Los diferentes procesos de la entidad, vienen reportando los indicadores de gestión a la oficina de calidad, para medir  la eficacia del sistema integrado de gestión </t>
  </si>
  <si>
    <t xml:space="preserve">En el primer semestre de 2024 se revisaron las variables del cálculo y se definió estimar otras variables que inciden en tiempos no laborados (permisos sindicales, dia de cumpleaños, dia de la familia, incapacidad prolongada, participación en comites institucionales (brigadas, copasst), lo cual establece los días anuales a cubrir  y el número de funcionarios que deben adicionarse al cálculo por el concepto de vacaciones y ausentismo.
</t>
  </si>
  <si>
    <t xml:space="preserve">La entidad evalúa la información suministrada por  la tercera línea de defensa relacionado con las recomendaciones que visualice al realizar los seguimientos de los riesgos y los controles que se hayan implementado por el proveedor de servicios. </t>
  </si>
  <si>
    <t xml:space="preserve">Ante la línea estratégica se socializan los seguimientos que establece la tercera línea para asegurar que los controles identificados en cada uno de los riesgos, sean eficaces y eviten su materialización. </t>
  </si>
  <si>
    <t xml:space="preserve">
Con la implementación del Secop II transaccional en la entidad, la contratación se hace muy transparente y como evaluador independiente,  al seguimiento en el primer semestre de 2024  a los controles implementados por el proveedor de servicios, se observó que estos fueron cumplidos y no hubo materialización del riesgo.</t>
  </si>
  <si>
    <t>En el primer semestre de 2024 se recibió la visita de renovación del ciclo de acreditación por parte del ente acreditador ICONTEC, en la que evaluaron el mejoramiento de nuestra entidad durante el primer ciclo como entidad acreditada en salud lo que nos permite seguir prestando servicios de salud mental con altos estándares de calidad para la población del Valle del Cauca y el suroccidente Colombiano y así fortalecer nuestra cultura de mejoramiento contínuo.
Los diferentes procesos de la entidad, vienen reportando los indicadores de gestión a la oficina de calidad, para medir  la eficacia del sistema integrado de gestión  La entidad  evalúa la aplicación de los procedimientos, guías, protocolos e instructivos y adicionalmente de manera mensual se hace la evaluación y seguimiento del desempeño de los procesos en el reporte de indicadores para verificar el cumplimiento del las metas del PDI.  Igualmente  se viene realizando el  seguimiento a  las acciones de mejoramiento encaminadas al  mantenimiento de  la certificación de los sistemas de gestión de Calidad, Ambiental y de Seguridad y Salud en el Trabajo, contribuyendo al  mejoramiento continuo  de la operación por procesos,  aportando significativamente en la atención de los pacientes y su entorno,  la mitigación de impactos ambientales y  la protección de  la salud y la seguridad de los trabajadores.</t>
  </si>
  <si>
    <t>Durante el primer semestre de 2024 se revisaron los planes de mejoramiento institucional derivados de las auditorias externas e internas, realizando el seguimiento correspondiente y verificando su cumplimiento en los comitès de  gerencia, de control interno y de gestiòn y desempeño, en donde la lìnea estratègica imparte directrices a serguir.</t>
  </si>
  <si>
    <t xml:space="preserve">
Durante el primer semestre de 2024 se realizo el seguimiento a los planes de mejoramiento de las diferentes fuentes registrados en el FOR-SIG-12 plan de mejoramiento institucional. Igualmente en este primer semestre el asesor de Control interno trabajó de manera articulada con el àrea de calidad para monitorear el cumplimiento de los planes de mejoramiento producto de las diferentes auditorìas tanto internas como externas. Igualmente se evidenció que la oficina de calidad tiene consolidado en el formato FOR-SIG-12 plan de mejoramiento institucional, los planes de acción de las diferentes fuentes de mejoramiento, siendo la principal el sistema único de acreditación, además de auditorías internas, auditoría externas ( EAPB, organismos de control y secretaría de salud), riesgos, indicadores y referenciación. El profesional de calidad presentó el estado de ejecución de estos planes al equipo de mejoramiento institucional y comité de gerencia. 
</t>
  </si>
  <si>
    <t>Con la directriz de la alta dirección se realizó seguimiento a la matrìz de riesgos en el primer semestre de 2024, en donde se identificaron los riesgos que se han materializado como los de caida y evasión, contrples que seran revisados en el segundo semestre de la vigencia 2024. Se viene trabajando en el desarrollo contínuo del Sistema de control interno, aplicando lo establecido por el MIPG en todas las dimensiones, establecido en la politica y en el procedimiento de la gestión del riesgo. Se presentó el formulario FURAG de la vigencia 2023 en donde se obtuvo una calificación de 88.6% en el desempeño institucional.</t>
  </si>
  <si>
    <t>La línea estratégica  estableciò que el seguimiento de la matriz de riesgos actualizada se socializara con los líderes de procesos,  para que todos conozcan el seguimiento a sus controles  y trabajen de manera articulada en regular las acciones establecidas para cada uno de ellos y asi evitar su materializaciòn. Esta socializaciòn se realizò en el Comité de Control interno. comitè de gerencia y en el comité de Gestiòn y Desempeño.</t>
  </si>
  <si>
    <t>En el primer semestre de 2024 el asesor de control interno realizó seguimiento a todos los riesgos institucionales.  Igualmente se presentó  informe de los riesgos SICOF y SARLAFT  a la junta directiva por el ofcial de cumplimiento en desarrollo de las circulares 04-5  y 05-5 de la supersalud</t>
  </si>
  <si>
    <t xml:space="preserve">La entidad en el primer semestre de 2024, realizo seguimiento a los controles de los riesgos de proceso  y se presento informe a al junta directiva de los riesgos Sicof y Sarlaft de acuerdo a la  polìtica, el Manual y el Procedimiento gestiòn del riesgo </t>
  </si>
  <si>
    <t xml:space="preserve">la línea estratégica impartiò directrices en la gestiòn del riesgo del HDPUV, por consiguiente se realizó seguimiento de manera regular desde la segunda linea de defensa y tambien lo realizó la tercera linea de defensa conforme a lo establecido por el MIPG y el MECI. </t>
  </si>
  <si>
    <t>Los riesgos del HDPUV son monitoreados de acuerdo a la politica, manual y procedimiento gestión del riesgo, por consiguiente se realizó el seguimiento en desarrollo de estos instrumentos por control interno.  El oficial de cumplimiento presentó ante la junta directiva los informes pertinentes a los riesgos Sicof y Sarlaf.</t>
  </si>
  <si>
    <t>Al seguimiento por control interno en el primer semestre de 2024, se observó que los responsables de gestionar los controles de los riesgos identificados en los procesos, están cumpliendo con el desarrollo de los mismos por cuanto se verificó que los riesgos con mayor materialización como el de caidas ha tenido una disminución en su indicador en este primer semestre de 2024 en comparación con el de la anterior vigencia.</t>
  </si>
  <si>
    <t xml:space="preserve">La  entidad imparte directrices a los lìderes de proceso para que monitoreen de manera regular los controles de los riesgos de sus procesos, con el objeto de corregir a tiempo desviaciones del control y evitar que se pueda materializar el riesgo.  En el primer semestre de  2024  se realizó seguimiento a  la matrìz de riegos. </t>
  </si>
  <si>
    <t xml:space="preserve">
Para el primer semestre del 2024 se realizó el contrato OS-012-2024 con la empresa DATAWARE &amp; TECH, para continuar con la prestacion del servicio de la herramienta de inteligencia de negocio, adicional se tiene contrato OS-007-2024 con la empresa DIGITAL WARE SAS, que es la casa desarrolladora del software HOSVITAL-HIS, el cual es el software institucional del Hospital, a través de ese contrato se tienen las actividadesde de soporte, actualizacion y mantenimiento a dicho software.
</t>
  </si>
  <si>
    <t xml:space="preserve">En el primer semestre de 2024 se realizó el contrato con la empresa DATAWARE&amp;TECH que es la encargada del soporte y mantenimiento de la herramienta de inteligencia de negocio, donde a la fecha se tienen implementados tableros con la informaciòn capturada de HOSVITAL-HIS.
</t>
  </si>
  <si>
    <t>La entidad cuenta con un Software de información que permite  captar y procesar información clave para el área administrativa, financiera y asistencial, también se cuenta con el servicio de información y atención al usuario SIAU, que permite captar y procesar información, relacionada con peticiones, quejas, reclamos y solicitudes por parte de los usuarios. 
En el primer semestre de 2024 se continua con el mismo software de informacion para la captura y procesamiento de la informacion y se continúa con la oficina del SIAU para dar trámite a las manifestaciones recibidas.</t>
  </si>
  <si>
    <t xml:space="preserve">Se estableció por control interno que en el primer semestre de 2024 se publicó en la página de transparencia y se  evaluaron  las manifestaciones ( PQRS )  de manera trimestral. Igualmente se estableció que se cuenta con el  software de  hosvital y  verificó que éste permite captar y procesar información en el área administrativa, financiera y asistencial de manera oportuna para el desarrollo de la entidad. 
</t>
  </si>
  <si>
    <t xml:space="preserve">Ante el Comité de Coordinacion de Control interno se verifica que el área de información y comunicación actualizó en el primer semestre de 2024  el PETI, en donde se establecen los proyectos a ejecutar en la vigencia 2024. </t>
  </si>
  <si>
    <t xml:space="preserve">El Comité revisa que el plan estratégico de las tecnologías de la información cuente con principios y políticas para el adecuado uso de la información y así garantizar la integridad, confidencialidad y disponibilidad de datos e información a nuestros usuarios.  </t>
  </si>
  <si>
    <t>Ante el comité de control interno se informo que para el primer semestre de 2024  se continuó dando a conocer a toda la comunidad hospitalaria la política y manual de seguridad de la información y uso de los recursos informáticos,  con el fin de culturizar a todo el personal con la importancia del manejo de la información</t>
  </si>
  <si>
    <t xml:space="preserve">
En la entidad se cuenta con el PRO-GIN-08 que es el procedimiento de Estadistica y Gestión de la información donde se indica como es el proceso para la solicitud de información a cargo del área de estadistica. Se continúa aplicando el FOR-GIN-42 para la creacion de nuevos usuarios en el sistema de información y realizando una depuración de los usuarios con apoyo del área de talento humano quien notifica la renuncia de cada funcionario. Igualmente se continúa con la aplicación de la politica y manual de seguridad de la información y uso de los recursos informaticos. </t>
  </si>
  <si>
    <t xml:space="preserve">Se evidencia por control interno que en el primer semestre del 2024  se materializò un riesgo del área de sistemas ocasionado por un error  involuntario, al cual se revisaran los controles para evitar una nueva materialización. Igualmente se estabbleció que se tiene el PRO-GIN-09 que es el procedimiento para solicitud de usuarios y permisos en los software institucionales, donde cada vez que ingrese un nuevo funcionario el jefe inmediato envìa al àrea de sistemas el FOR-GIN-42 y se crea el usuario con los permisos basado en los roles.
Se observa por control interno que se viene  implementando el software para radicar las manifestaciones (pqrsf) que es administrado por el profesional del área de sistema de información y atención al usuario (SIAU), con el fin de tener una mejor trazabilidad de las manifestaciones. Con respecto a la creación de usuarios y sus permisos se continúa realizando a través del FOR-GIN-42 
Se ejecutó el procedimiento PRO-GIN-08 que està a cargo del área de estadística, dando cumplimiento a los envíos trimestrales de información de producción y calidad, por cuenta del correo institucional del Hospital, según lo reqrerido en la Resolución 256 de 2019 al Nivel Nacional (REPS y SIHO) y según el Decreto 2193 de 2024 a la Secretaría de Salud Departamental del Valle del Cauca.  También se díó cumplimiento a la entrega mensual de indicadores de producción y calidad a los servicios de Urgencias, Hospitalización y Consulta Externa, permitiendo la evaluación mensual de la operación asistencial de estos servicios. </t>
  </si>
  <si>
    <t>Al seguimiento por control interno en el primer semestre de 2024 se estableció que se aplica el formato esquema de publicaciones conforme a lo establecido en la Resoluciòn 1519 de 2020, igualmente se evidenciò que la  información relevante del hospital  se encuentra publicada en el Índice de Transparencia y Acceso a la Información Pública (ITA) de la Procuraduría General de la Nación  en donde se mide exclusivamente el grado de cumplimiento de las obligaciones de publicar  la información derivada de la Ley 1712 de 2014, Ley de Transparencia y Acceso a la Informacion Pública.  Esta se visualiza en la página del HDPUV en Transpaarencia link. https://psiquiatricocali.gov.co/wp/instrumentos-de-gestion-de-la-informacion/</t>
  </si>
  <si>
    <t xml:space="preserve">En el primer semestre del año 2024, se realizó la actualización del Plan Estratégico de comunicaciones y la matriz de comunicaciones que proyecta las diferentes actividades de año en curso. El HDPUV cuenta con diferentes canales de comunicacion interna y externa, este año, se ha implementado el Canal de WhatsApp, el cual da información oportuna de las actividades y eventos de la institución, publicados en redes sociales. También se implementó una nueva pantalla informativa en consulta externa, que permite a los usuarios en sala de espera para atencion en caja, visualizar el contenido institucionall que se proyecta. </t>
  </si>
  <si>
    <t>Ante el comité de control interno se presentan los avances del plan  de comunicaciones institucional y en este se toman decisiones sobre el correcto y adecuado tratamiento de los canales internos de comunicación. Se realizó el seguimiento desde la matriz de comunicaciones sobre el desarrollo de las actividades programadas para la vigencia. De igual manera se presentó el informe de evaluación del proceso de mercadeo y comunicaciones y los resultados, impacto y efectividad de la comunicación interna fue realizada a través de una  encuesta efectuada a toda la comunidad hospitalaria en el primer semestre de la vigencia 2024.</t>
  </si>
  <si>
    <t xml:space="preserve">Se evidenciò por control interno que para el primer semestre de la vigencia 2024  el proceso de mercadeo y comunicaciones, realizò  la oferta publica para la contrataciòn del proveedor para el mantenimiento y soporte del portal web de la entidad. En el primer semestre se ha venido ajustando y actualizando la informaciòn del menú transparencia y acceso a la informaciòn pùblica con la actualizaciòn de los documentos e informes establecidos por la ley 1712 de 2014 y la Resoluciòn 1519 de 2020. Igualmente se evidenciò que se viene cumpliendo con lo proyectado en la matrtìz de comunicaciones. 
</t>
  </si>
  <si>
    <t xml:space="preserve">
Se dio apertura en el mes de enero 2024 a la nueva oficina de atencion al usuario que contribuye al confort y la confidencialidad de los usuarios, ubicada en  un punto estratégico. Se cumplio en este primer semestre de 2024  con la apertura de los buzones  de acuerdo al cronograma y la atención por los diferentes canales destinados a conocer las  opiniones de los usuarios y su  nivel de satisfacción e inquietudes respecto a la institución hospitalaria.</t>
  </si>
  <si>
    <t xml:space="preserve">Se realizó la socialización de los canales de comunicación referentes al uso de los buzones de sugerencias y página web, donde el usuario expresa sus manifestaciones frente a la oportunidad y calidad del servcio de la entidad, respetando la confidencialidad en el tratamiento de datos. </t>
  </si>
  <si>
    <t>En el primer semestre de 2024 el asesor de control interno realizò seguimiento a las manifestaciones PQRS, en  donde  verificò  que se realizaron los dos informes trimestrales y estos fueron publicados en la página web en transparencia.  La recepciòn de las manifestaciones  se realizó por varios canales  y  se evidenciò que  con un porcentaje del 93% es la oficina presencial  el medio que màs utilizan los usuarios para radicar las manifestaciones, seguido del buzòn de sugerencias con el 5% y el correo electrònico con un 2%, no se tienen manifestaciones en este periodo por el canal telefònico. Las respuestas fueron realizadas de manera oportuna cumpliendo los términos establecidos por la norma.</t>
  </si>
  <si>
    <t>La entidad cuenta con una política de comunicaciones la cual esta orientada al fortalecimiento de la comunicación informativa y organizacional, para el cumplimiento de los objetivos institucionales y sociales,  informando a las partes interesadas de la gestión de esta empresa social del estado, permitiendo también la  interlocución de los colaboradores para la construcción de la identidad institucional. En el primer semestre de 2024, la politica no ha tenido ningún tipo de actualización. Se le ha hecho seguimiento a través de las evaluaciones periódicas del proceso de la vigencia anterior el cual corresponde al 91% de satisfacción del cliente interno.</t>
  </si>
  <si>
    <t xml:space="preserve">Se diseñaron estratégias de comunicación interna, proyectadas desde la matríz de comunicaciones, las cuales se realizan de manera presencial a través de campañas institucionales internas y la participación en eventos interinstitucionales de salud mental  y virtual  a través del uso de las redes sociales y la página web, cumpliendo con el programa en el primer semestre de 2024. </t>
  </si>
  <si>
    <t xml:space="preserve">Se evidenciò que en el primer semestre de 2024 el plan estratègico de comunicaciones se viene ejecutando segùn lo establecido para la vigencia, con un porcentaje de avance del 53%. El porcentaje establecido se verificò segùn la consolidacion del POA institucional del primer semestre. 
</t>
  </si>
  <si>
    <t xml:space="preserve">El proceso de Mercadeo y Comunicaciones realizó el  seguimiento a la matríz de comunicaciones en donde se proyecta toda la comunicación interna y externa de los diferentes procesos de la institución, por consiguiente  se realizó el seguimiento mensual y en los indicadores de gestión del proceso se determinó el porcentaje del avance de la matriz y el cumplimiento del plan estratégico de comunicaciones.  Igualmente se tienen identificados los riegos del proceso y el plan de acción.  
El Hospital  a través del proceso de Mercadeo y  Comunicaciones   divulga la información generada dentro de la entidad de manera externa,  con la cual se busca crear impacto en la comunidad y en los diferentes grupos de interés, además de mantener informado al usuario respecto a las acciones del Hospital Departamental Psiquiátrico Universitario del Valle.                                                                                                                                                                               La  entidad establece que el  proceso de comunicación informativa,  se debe dar a conocer a través de los medios de comunicación  externa y  las actividades y pronunciamientos de la gerencia y las diferentes dependencias que la acompañan en su gestión  administrativa se realiza  a través de estrategias de comunicación que informen a todos los públicos sobre las acciones y planes, cuidados, mecanismos de participación, procesos pedagógicos y servicios realizados dentro de la entidad y que son de interés público.
</t>
  </si>
  <si>
    <t>Ante la línea estratégica se presenta el control de contenidos y de imágen que está a cargo del proceso  de Mercadeo y  Comunicaciones.  El comité de control interno  revisa los controles implementados de acuerdo a la politica y al procedimiento.</t>
  </si>
  <si>
    <t xml:space="preserve">Se verificò que en el primer semestre de la vigencia 2024 se realizó seguimiento a la política de comunicaciones y acceso a la información pública, verificando que se viene cumpliendo  con el desarrollo de los objetivos establecidos en la resoluciòn de creaciòn de la polìtica y con el plan de comunicaciones que a junio de 2024 lleva un cumplimiento del 53% en su avance.
</t>
  </si>
  <si>
    <t xml:space="preserve">La entidad cuenta con  un Sitio web  www.psiquiatricocali.gov.co, en donde establece que  debe ser un compendio virtual de los aspectos institucionales, administrativos, sociales, comerciales, jurídicos y normativos.   
 Frente a los canales externos, la entidad ha presentado un gran avance en el alcance y seguidores de nuestras redes sociales, en total se evidencia que mensualmente subimos mas de 100 personas y en nuestra  página web hemos alcanzado en el primer semestre del año 2024,  23.503 personas que han ingresado a la página web. 
 La entidad cuenta con los siguientes canales externos de comunicación:
• Revista informativa Intitucional                                                             
• Sitio web
• Redes sociales                                                                                                                                                                                                                        Igualmente cuenta con el Portafolio de servicios, en  donde toda información que sea puesta en los circuitos informativos propende a promocionar los servicios que presta el HDPUV ESE, además de la actualización y avances en nuevas modalidades científicas, terapéuticas y administrativas para hacerlos más eficientes.                                                       
</t>
  </si>
  <si>
    <t xml:space="preserve"> La línea estratégica  revisa  e imparte  las directrices para la publicación de la Revista informativa Intitucional.
Éste es  el órgano institucional de psicoeducación a la ciudadanía que promueve la salud mental como un estado de bienestar; ofrece una agenda setting alrededor de la salud mental. </t>
  </si>
  <si>
    <t>Ante el comité de Coordinación de control interno se continúa presentando la Revista digital de Binestar Mental que contiene información de interés para toda la comunidad, contiene los avances, logros y un informe especial relacionado con la salud mental.</t>
  </si>
  <si>
    <t xml:space="preserve">Se evidenciò que  la pàgina web obtuvo un alcance de 23.503 personas que han ingresado a la pagina en el primer semestre de 2024.  
Es importante anotar que el proceso de mercadeo y comunicaciones, realiza seguimiento mensual por medio de las estadisticas arrojadas en las plataformas digitales frente al impacto de la interacciòn del pùblico externo con las publicaciones de la instituciòn.  
A la fecha del seguimiento por control interno se verifica un avance del 53% del cumplimiento del plan de comunicaciones para la vigencia 2024.
</t>
  </si>
  <si>
    <t xml:space="preserve">Se evidencia que el proceso de gestion documental cuenta con la politica  de Gestión Documental actualizada mediante Resolución Nº 494 del 20 de octubre 2023; el Programa de Gestión Documental cuenta con Resolución Nº 281 del 29 junio 2021; el PINAR fue creado por Resolución 282 de 29 de junio de 2021; las Tablas de Retención Documental se enviaron  al Consejo Departamental de Archivo para revisión y convalidación, en el primer semestre del 2024 se realizó una mesa de trabajo con el Consejo Departamental de Archivo, mediante la cual se impartieron  directices para el hospital frente a los requerimientos exigidos para continuar con el proceso de revisión y convalidación de las TRD y la socialización de la Politica de Gestión Documental está proyectada para realizarse en agosto 2024.
La entidad cuenta con el programa de gestión documental, la politica de gestión documental y el plan estratégico de tecnologías de la información, ventanilla única,  así como con la política de transparencia y acceso a la información pública y la lucha contra la corrupción  y  también cuenta con el procedimiento estadistica y gestión de la información (PRO-GIN-08) </t>
  </si>
  <si>
    <t>En el comité de control interno se revisa el cumplimiento de los objetivos de  la política de gestión documental y el programa de gestión documental y se imparten directrices  a desarrollar en la  gestión documental del hospital. Este cumplimiento de objetivos es revisado en el Comite de Gestión y Desempeño igualmente.</t>
  </si>
  <si>
    <t xml:space="preserve">El plan estratégico de tecnologías es socializado en el comité de control interno,  y  desde ahí se imparten  directrices  sobre  la información y clasificación de la información en la institución  y  con el apoyo del área de estadistica se establece  la metodología para la aplicación  de datos  y el diagrama de flujo de información, para que le permita a la entidad   tener claro como es el proceso del viaje interno de la información. </t>
  </si>
  <si>
    <t>Se evidenció al seguimiento por control interno, que el proceso de gestión documental cuenta con la política  de Gestión Documental  actualizada Resolución Nº 494 del 20 de octubre de 2023; el Programa de Gestión Documental cuenta con Resolución Nº 281 del 29 junio 2021; el PINAR fue creado por Resolución 282 de 29 de junio de 2021; las Tablas de Retención Documental fueron identificadas en cada uno de los procesos del hospital y a la fecha están siendo evaluadas en el Consejo Departamental de Archivo para su validación.</t>
  </si>
  <si>
    <t>En el comité de coordinación de control interno se revisó la evaluación en el primer semestre de la vigencia 2024  del grado de efectividad de las comunicacines institucionales.</t>
  </si>
  <si>
    <t xml:space="preserve">Se evidenciò que de enero a junio de 2024 el proceso de mercadeo y comunicaciones ejecutò en un 53% el plan estratègico de comunicaciones institucional, de acuerdo al seguimiento del plan operativo anual del segundo trimestre del 2024. Igualmente se evidenciò que el proceso de mercadeo y comunicaciones socializò la evaluaciòn del proceso a toda la comunidad hospitalaria, donde segùn los resultados obtenidos en la evaluaciòn, se proyecta el plan de mejoramiento para el segundo semestre de la vigencia 2024.
</t>
  </si>
  <si>
    <t>Se estableciò por Control interno que en el primer semestre de 2024 se realizó el proceso de la planeación estratégica para la formulación del nuevo plan de desarrollo, así como la formulación de estrategias, formulación de la plataforma estratégica, las líneas estratégicas, los planes, programas y proyectos del nuevo plan de desarrollo. Para el segundo semestre se ha establecido un ejercicio de revisión por la dirección en donde se revisará la plataforma estratégica y se revisará el DOFA.</t>
  </si>
  <si>
    <t xml:space="preserve">Se estableció que la segunda línea de defensa  revisará para el segundo semestre de 2024 la plataforma estratégica y se revisará el DOFA.  </t>
  </si>
  <si>
    <t xml:space="preserve">Durante la el primer semestre del año 2024 se realizo el proceso de la planeación estratégica para la formulación del nuevo plan de desarrollo, se establecieron las  líneas y objetivos institucionales  y se formuló  el Plan Operativo de la Vigencia y POAI. </t>
  </si>
  <si>
    <t xml:space="preserve">El hospital cuenta con una oficina nueva  para la atención de los usuarios ubicada estrategicamente, el cual permite identificar y evaluar la percepción de los usuarios, adicionalmente cuenta con mecanismos como buzones para que depositen las peticiones quejas y reclamos, cada 10 dias se el profesional SIAU realiza la apertura de los buzones, en presencia de un miembro de los usuarios o asociacion de usuarios como testigos de la transparencia del proceso. durante el primer semestre de 2024,  se diò cumplimniento a las metas establecidas en cada uno de los indicadores, destacamos la satisfacciòn global que se mantiene en 99.5% sobre una meta del 95% y la recomendacion en el 99.4% donde la meta es 90%, manteniendo controlados los indicadores. </t>
  </si>
  <si>
    <t>Igualmente ante el comité de coordinacion de control interno se socializan  las manifestaciones y se evalua por proceso, identificando  los funcionarios involucrados en las quejas que tienen mayor frecuencia,  y los planes de acción derivados del lider para dar solución interna y al quejoso. Durante el primer semestre de 2024 se continúa dando respuesta a las manifestaciones en los tiempos establecidos, evidenciandose un  100%  de la meta  manteniendose un indicador controlado</t>
  </si>
  <si>
    <t xml:space="preserve">Al seguimiento por Control Interno se evidencia que en la oficina de sistema de información y atención al usuario, durante el primer semestre de 2024,  se diò cumplimniento a las metas establecidas en cada uno de los indicadores, destacamos la satisfacciòn global que se mantiene en 99.5% sobre una metra del 95% y la recomendación en el 99.4% donde la meta es 90%, manteniendo controlados los indicadores.  
</t>
  </si>
  <si>
    <t xml:space="preserve">
En el primer semestre de 2024 se actualizó el PETI con los proyectos a ejecutar en esta vigencia, en donde se tiene un avance del 52%, se continúa aplicando la politica y manual de seguridad de la informacion y uso de los recursos informaticos que ha permitido que en el primer semestre esten disponibles los datos y adicional que sean confiables.</t>
  </si>
  <si>
    <t xml:space="preserve">La entidad cuenta con el mecanismo de evaluación periódica para analizar el grado de ejecución y resultados e impactos logrados por el Plan de Comunicación, asi  mismo, la calidad de la programación de la estrategia de comunicación y de las medidas aplicadas para garantizar la publicidad de la intervención y el cumplimiento de los requisitos, ésta se  hace a través de un cuestionario on‐line semestral de comunicaciones, el cual arrojo un 100% en el indicador de satisfacción, este se realiza actualmente en la plataforma de google forms y se envía a los correos electrónicos y grupos de whatsapp de todo el personal, cuyo objetivo es conseguir información de carácter cualitativo y la opinión de los colaboradores en la implementación y gestión. </t>
  </si>
  <si>
    <t xml:space="preserve">Al inicio de la vigencia 2024 el asesor de Control interno,  presentó ante el comité institucional de control interno el plan anual de auditoría para su aprobación, éste fue aprobado por los integrantes del comité. A la fecha se ha cumplido un 62% del plan. Se recibió en este primer semestre la calificación del FURAG en donde el control interno del HDPUV ocupo el 6 lugar a nivel de Colombia y el primer lugar a nivel departamental.  </t>
  </si>
  <si>
    <t xml:space="preserve">La entidad realiza seguimiento a la planeación estratégica, por medio del comité de gerencia que tiene una frecuencia de reunión de cada 15 dias, ahí se analizan las posibles desviaciones y eventos que pongan en riesgo el cumplimiento de los objetivos estratégicos.  De igual manera se cuenta con el comité de mejoramiento en el cual se realiza seguimiento al desempeño institucional,  su frecuencia es mensual y en este se toman acciones frente a las desviaciones que requieran una intervención inmediata por parte del equipo directivo, adicionalmente se cuenta con el comité de gestión y desempeño el cual realiza seguimiento a los planes de acción derivados de las 7 dimensiones del MIPG.  El hospital también asegura la evaluación de la planeación, por medio de informes de gestión que dan cuenta del avance, brechas y procesos en curso, alineados con el plan operativo anual el cual es aprobado por la junta directiva articulado con el plan de desarrollo institucional. </t>
  </si>
  <si>
    <t xml:space="preserve">La línea estratégica imparte directrices a lo establecido en los comités de: Gerencia, de Mejoramiento institucional,  sobre los informes de Gestión,  el seguimiento de los planes operativos anuales y al PDI, estableciendo las directrices a seguir. </t>
  </si>
  <si>
    <t>Al seguimiento por control interno en el primer semestre de 2024, se estableció que la línea estratégica está ampliamente comprometida con el desarrollo del sistema de control interno.  Por ello y en desarrollo de las dimensiones del MIPG, impartió las directrices, tendientes a la mejora contínua de los procesos y así quedó establecido en las actas de los comités de gestión y desempeño y de control interno.</t>
  </si>
  <si>
    <t xml:space="preserve">La entidad cuenta con una matriz de riesgos ajustada a la Guia del DAFP, aplicando la Política, el Procedimiento y  el Manual de la gestión de riesgos, instrumentos que fueron actualizados y que se vienen desarrollando en la gestión de los riesgos por procesos. </t>
  </si>
  <si>
    <t>Ante el Comité de Control Interno se presentó  el seguimiento del primer semestre de 2024 de los riesgos por procesos. En el segundo semestre se ajustaran y revisaran los riesgos que se materializaron para establecer la eficacia de sus controles.</t>
  </si>
  <si>
    <t>El asesor de control interno realizó seguimiento al cumplimiento de todos los controles de los riesgos de proceso en el primer semestre de 2024, conforme a lo establecido en el procedimiento gestión del riesgo.   Se evidenció la materialización de algunos riesgos como el de caida y evasión y se determinó en comité de control interno que al finalizar la vigencia a estos riesgos le será revisado o ajustado los controles para evitar su materialización.</t>
  </si>
  <si>
    <t xml:space="preserve">En el primer semestre de 2024 al seguimiento por control interno, se evidenció que se verificó la construcción del nuevo PDI, el cual fue presentado y socializado en la rendición de cuentas públicas realizado en el primer semestre de 2024. Las metas propuestas en el plan son monitoreadas en el Comité de gerencia con una periodicidad de dos veces por mes.  </t>
  </si>
  <si>
    <t>La línea estratégica a través de la segunda línea de defensa y con el área de calidad, consolidan  los planes de mejoramiento, producto de las auditorías internas y externas, en donde la alta dirección y los procesos se comprometen a presentar los planes de mejoramiento para la mejora contínua.  Estas auditorías y hallazgos le permiten a la entidad revisar las operaciones en cada uno de los procesos lo que coadyuva a su mejoramiento.</t>
  </si>
  <si>
    <t>El Comité de coordinacion de control interno, acoge los lineamientos de estas evaluaciones, haciendo el seguimiento para que se cumplan los planes de mejoramiento, permitiéndole a la entidad mejorar en aspectos claves para el cumplimiento de los objetivos trazados en el plan estratégico</t>
  </si>
  <si>
    <t xml:space="preserve">Se evidenció por control interno que  en el primer semestre de 2024,  la entidad  cumplió  con los planes de mejora establecidos por los entes de control y su reporte fue oportuno enviando los soportes requeridos y no hubo sanciones por incumplimiento. Los planes de mejoramiento coadyuvan a la mejora continua en los procesos.  </t>
  </si>
  <si>
    <t>La Evaluacion del Control interno de la entidad obtuvo un importante 6 puesto a nivel nacional y un primer puesto a nivel departamental, como se evidencia en la calificación del formulario FURAG en el 2024. Las evaluaciones independientes realizadas por el asesor de control interno de la entidad, fueron presentadas a la línea estratégica, para la toma oportuna de decisiones e impactar las falencias en el Sistema de Control interno. Estas fueron presentadas en el comité de coordinación de control interno y desde ahi se impartieron las directrices a los lideres de proceso para la mejora continua del SCI del HDPUV.</t>
  </si>
  <si>
    <t>En el comité de control interno se verifica que estos planes de mejora se estén cumpliendo y también se  imparten  directrices a cerca de los resultados que se obtienen para la mejora continua del SCI.</t>
  </si>
  <si>
    <t xml:space="preserve">
Todos los planes de mejoramiento producto de las auditorías internas y externas, fueron consolidados en el primer semestre de 2024, en el FOR-SIG-12, ahí se consolidan los planes verificando que se  cumplan con las acciones de mejora planteadas.  Igualmente fueron presentados al comité para que  la línea estratégica impartiera directrices tendientes a la mejora del SCI.</t>
  </si>
  <si>
    <t>La entidad cuenta con las  politicas que establecen el marco para el desarrollo y cumplimiento de los objetivos trazados en cada una de ellas. Las deficiencias del control interno son evaluadas con base en  la política de control interno en donde se promueve el mejoramiento continuo de la entidad, razón por la cual se establecen  acciones, métodos y procedimientos de control y de gestión del riesgo, así como mecanismos para la prevención y evaluación de éste.</t>
  </si>
  <si>
    <t>La entidad cuenta con las politicas establecidas por el MIPG y las demás establecidas por norma. Estas políticas tienen un seguimiento pormenorizado y regular en cada uno de los procesos para verificar el desarrollo y cumplimiento de sus objetivos y esta información es llevada al comité de coordinación de control interno para su análisis y directrices a seguir.</t>
  </si>
  <si>
    <t>La segunda línea de defensa realizó en el primer semestre de 2024  a través del formato estandarizado FOR-SIG-19 el seguimiento a las politicas institucionales, estableciendo si se estaban cumpliendo los objetivos establecidos en la Resolución de creación. Las deficiencias evidenciadas en los diferentes procesos fueron evaluadas con los líderes de proceso en el comité de gerencia en donde la línea estratégica impartió directrices.</t>
  </si>
  <si>
    <t>La entidad a través del comité de gerencia y de coordinación de control interno, evalúa y realiza el seguimiento a los planes de mejoramiento y verifica lo que puede afectar el desarrollo y cumplimiento del sistema de control interno en la entidad.</t>
  </si>
  <si>
    <t xml:space="preserve">En el primer semestre de 2024, la segunda linea de defensa en el comité de gestión y desempeño realizó seguimiento al plan de mejoramiento producto de la evaluación del Furag,  en donde la entidad ocupo el puesto 13 a nivel nacional y en control interno ocupo el 6 puesto y a nivel departamental el control interno del HDPUV ocupo el primer puesto. La línea estratégica verificó que la segunda línea de defensa evaluara  las deficiencias del control interno e impartió directrices tendientes al cumplimiento de las acciones correctivas del SCI.  </t>
  </si>
  <si>
    <t xml:space="preserve">Ante el comité de control interno se presentan los resultados de las auditorías internas y externas, permitiendo visualizar los hallazgos o inconformidades referentes a los procesos y servicios tercerizados, para así tomar decisiones relevantes al proceso y determinar el nivel de riesgo que se haya evidenciado. </t>
  </si>
  <si>
    <t xml:space="preserve">Se evidenció por control interno que los procesos y servicios tercerizados son evaluados, de acuerdo con el nivel de riesgo que representan para la prestación de los servicios.  Este proceso cuenta con el cronograma de auditorías aprobado por la gerencia y el ciclo de la ejecución garantizando la efectividad de los procesos ante el ente acreditador. </t>
  </si>
  <si>
    <t xml:space="preserve">La entidad tiene implementado canales de comunicación para  los usuarios, facilitando el acceso para interponer las manifestaciones, en donde el usuario  puede hacer uso  de buzones, correo electrónico y ventanilla única, para que interponga su queja, peticiòn o reclamo. Igualmente a todas las manifestaciones se les da respuesta oportuna al usuario. </t>
  </si>
  <si>
    <t xml:space="preserve">Ante la línea estratégica se da a conocer el informe de las manifestaciones antes de ser publicado en la página web de la entidad y es presentado por el asesor de control interno, para las observaciones y aportes pertinentes. </t>
  </si>
  <si>
    <t xml:space="preserve">En el primer semestre de 2024, al seguimiento por conrol interno se verificó que la informaciòn  recepcionada por los canales de comunicacion dispuestos por la entidad para las PQRS, fue evaluada y se le dio respuesta oportuna a las manifestaciones. Estas fueron fueron publicadas en la pàgina web de la entidad en la pestaña de transparencia. Las quejas que involucran funcionarios de la entidad fueron resueltas y puestas en conocimiento del lider de proceso al que pertenecen.
</t>
  </si>
  <si>
    <t xml:space="preserve">Se verificó por control interno que en el primer semestre de 2024, se dió cumplimiento a los planes de mejoramiento producto de las auditorias internas y externas, algunos avances a planes de mejoramiento se rindieron en la plataformas oficiales de los entes de control. Los avances a los planes de mejoramiento producto de las auditorias internas fueron consolidados en el FOR-SIG-12 Plan de mejoramiento institucional. </t>
  </si>
  <si>
    <t>En el primer semestre de 2024, la evaluación del control interno del hospital realizada a través del formulario FURAG obtuvo un 6 puesto a nivel nacional y un primer lugar a nivel departamental. Igualmente se esta trabajando las deficiencias del control interno de la entidad evaluadas en el FURAG.</t>
  </si>
  <si>
    <t>En el HDPUV, se trabajó conjuntamente con los líderes de proceso el desarrollo de las Dimensiones que componen el MIPG y el MECI.  Se observó que hubo significativos avances en el desarrollo del Modelo por cuanto se presento el formulario FURAG en el primer semestre de 2024 y se obtuvo una posición en el quintil 5 en el desarrollo institucional, ocupando un puesto 13 a nivel nacional y el control interno ocupo un 6 puesto, a nivel departamental se ocupo el primer lugar, con una calificación de 88.6%.  Se evidenció igualmente que se contínúa trabajando en el desarrollo de las líneas de defensa del MIPG, éstas se  articularon para la toma de decisiones,  permitiendo que la entidad conserve la Certificación en los Sistemas de Gestión de Calidad bajo la NTC ISO 9001:2015, Sistema de Gestión Ambiental bajo la NTC ISO 14001:2015 y el Sistema de Gestión de la Seguridad y Salud en el Trabajo bajo la NTC ISO 45001:2018 y además en el primer semestre de 2024  se recibió la visita del ICONTEC, para la renovación de la acreditación, en donde se verificó por parte del ente acreditador  el cumplimiento del ciclo 7.</t>
  </si>
  <si>
    <t>El Sistema de Control inteno en la entidad se vió fortalecido al desarrollar el MECI y aplicándolo en cada uno de los componentes que integran el Modelo Integrado de Planeación y de Gestión- En el primer semestre se trabajó en implementar las acciones tendientes al cumplimiento del MIPG, asi como de las mejoras que se identificaron al presentar el FURAG de la vigencia 2023.  El sistema de Control interno de la entidad se fortaleció al desarrollar los objetivos de cada una de las politicas que establece el MIPG. La linea estratégica impartió las directrices a la segunda línea de defensa con el objeto de trabajar mancomunadamente en desarrollo del MECI y del MIPG, apoyados con la asesoría de la tercera línea de defensa impartió directrices en el Comité de Coordinación de Control para que se fortaleciera el SCI. La entidad conserva la Certificación en los Sistemas de Gestión de Calidad bajo la NTC ISO 9001:2015, Sistema de Gestión Ambiental bajo la NTC ISO 14001:2015 y el Sistema de Gestión de la Seguridad y Salud en el Trabajo bajo la NTC ISO 45001:2018 y además en el primer semestre de 2024  se recibió la visita del ICONTEC, para la renovación de la acreditación, para el segundo semestre  se recibirá el resultado de la visita.</t>
  </si>
  <si>
    <t xml:space="preserve">El Hospital Psiquiátrico Universitario del Valle cuenta con las tres líneas de defensa establecidas en las dimensiones que componen el MECI y desde el Comité de Coordinación de Control Interno la Línea estratégica impartió las directrices a la primera y segunda línea de defensa para que las decisiones tomadas se ejecuten en los diferentes procesos que conforman el hospital. La segunda línea de defensa se evidenció muy comprometida en desarrollar y aplicar lo establecido por la línea estratégica, con el apoyo de la tercera linea de defensa en la implementacion del Sistema de Control Interno y  el resultado se vió reflejado en conservar la Certificación en los Sistemas de Gestión de Calidad bajo la NTC ISO 9001:2015, Sistema de Gestión Ambiental bajo la NTC ISO 14001:2015 y el Sistema de Gestión de la Seguridad y Salud en el Trabajo bajo la NTC ISO 45001:2018 y  el HDPUV se presentó en el primer semestre a la renovación de la acreditación.
</t>
  </si>
  <si>
    <t>DE ENERO A JUNIO DE 2024</t>
  </si>
  <si>
    <t>En el primer semestre de 2024 la línea estratégica del HDPUV, desarrolló las 7 dimensiones que componen el MIPG  a través de los líderes en cada uno de los procesos, en donde se observó por control interno en el seguimiento  que la alta direccción a través de las líneas de defensa ha  fortalecido el Sistema de Control Interno.  Se rindio en el primer semestre de 2024 el formulario FURAG y se obtuvo una calificación del 88.6%, ubicandonos en el percentil 5 del desarrollo institucional, y se ocupó el puesto 13 a nivel nacional y el primer lugar a nivel departamental, al igualmente  que el control interno del HDPUV ocupo el primer lugar a nivel departamental. En este orden los resultados fueron revisados por la línea estratégica en el comité de coordinación de control interno, en donde se impartieron directrices tendientes a la mejora continua  del modelo. En el primer semestre se  continuó con el objetivo de potenciar la Cultura Organizacional, en junio se conmemoró el día Nacional del Servidor Público, fecha en la cual se resaltó  la labor de los servidores públicos de la institución, mediante el desarrollo de jornadas educativas de reflexión para fortalecer el actuar de los servidores públicos y quienes prestan servicios al interior de la entidad, lo que implica y requiere un comportamiento especial, un deber-ser particular, una manera específica de actuar, orientados bajo la cultura de la legalidad y la ética de lo público.   
La institución documentó desde el Código de Conducta y Buen Gobierno (CO-DES-01) aquellas situaciones que ponen en riesgo el interés general del servicio público y comprometen el adecuado ejercicio de nuestras funciones y responsabilidades, con el fin de prevenir y gestionar los conflictos de intereses, de manera tal que no se favorezcan intereses ajenos al bien común.
Como parte del componente interno de las manifestaciones, se incluyó en el Código de Conducta y Buen Gobierno (CO-DES-01) el mecanismo para reportar fallas o presuntas fallas al cumplimiento del mismo, declaratoria de conflicto de intereses por parte de los servidores públicos, el cual se realizará a través del área de Sistemas de Información y Atención al Usuario – SIAU (MAN-SIA-01)
Por otro lado, los conflictos de interés generados en el marco del desarrollo de las etapas contractuales se regirán por lo establecido en el Manual de Contratación de la entidad.</t>
  </si>
  <si>
    <t>En el primer semestre de 2024 se realizó seguimiento a los controles de los riesgos institucionales, estos son monitoreados de manera periodica en cada uno de los procesos,  se revisaron  los riesgos que se materializaron y se impartieron directrices desde el comité de coordinación de control interno para tomar  las medidas pertinentes yevitar la materialización del riesgo, decidiendo que en el segundo semestre de 2024 se ajustaran los controles de los riesgos que sean pertinentes. Se presento informe sobre los riesgos Sicof y Sarlaft ante la junta directiva por el oficial de cumplimiento. En general se obseva por control interno un adecuado manejo de los riesgos al interior de los procesos lo que coadyuva a su control
Al seguimiento en este primer semestre de la vigencia 2024, se evidenciò que el proceso de planeación del HDPUV  realizò su planeación a travès del Plan Operativo Anual (POA), de acuerdo a la formulación del nuevo plan de desarrollo vigencia 2024-2028, para dar cumplimiento a las  metas estratégicas y los compromisos establecidos en el PDI.  A la fecha el POA se ha cumplido en un 62%, en donde se evidencia  el compromiso institucional por cumplir de manera efectiva las metas y compromisos adquiridos en el Plan de Desarrollo. Los resultados del avance del POA fueron socializados en los diferente escenarios como Comité de Gerencia, Junta Directiva, grupos de interés y comunidad hospitalaria, al igual que en la  audiencia pública de rendición de cuentas.  Se observó por control interno que se materializaron riesgos como los de caida y evasión asi como un riesgo identificado en el área de sistemas, riesgos que fueron evaluados en el comité de gerencia  y desde el comite de coordinación de control interno  se impartieron directrices para analizar los eventos y mitigar los controles para evitar futuras materializaciones del riesgo.  Se observó igualmente que los riesgos son controlados al interior de los procesos por cuanto son revisados de manera regular para verificar la eficacia de sus controles.</t>
  </si>
  <si>
    <t xml:space="preserve">Se evidenciò por control interno que para el primer semestre de la vigencia 2024  el proceso de mercadeo y comunicaciones, realizò  la oferta publica para la contrataciòn del proveedor para el mantenimiento y soporte del portal web de la entidad. En el primer semestre se ha venido ajustando y actualizando la informaciòn del menú transparencia y acceso a la informaciòn pùblica con la actualizaciòn de los documentos e informes establecidos por la ley 1712 de 2014 y la Resoluciòn 1519 de 2020. Igualmente se evidenciò que se viene cumpliendo con lo proyectado en la matrtìz de comunicaciones. En desarrollo del componente de Información y Comunicación el HDPUV,  en el primer semestre de 2024  logró que  dentro de los procesos de información y comunicación interna y externa, se establecieran los mecanismos claros de comunicación facilitando el ejercicio del control interno. En la entidad las fortalezas se ven reflejadas  al generar y obtener  información relevante, oportuna, confiable, íntegra y segura, para dar el soporte que requiere el  Sistema de Control Interno.
Igualmente la entidad  logró fortalecer la  comunicación y la información relevante hacia el interior de la entidad, lo que facilitó la comunicación en todos los niveles del hospital, logrando apoyar el funcionamiento del Sistema de Control Interno. 
Se evidencia por control interno que en el primer semestre del 2024  se materializò un riesgo del área de sistemas ocasionado por un error  involuntario, al cual se revisaran los controles para evitar una nueva materialización. Igualmente se estabbleció que se tiene el PRO-GIN-09 que es el procedimiento para solicitud de usuarios y permisos en los software institucionales, donde cada vez que ingrese un nuevo funcionario el jefe inmediato envìa al àrea de sistemas el FOR-GIN-42 y se crea el usuario con los permisos basado en los roles.
Se observó que se viene  implementando el software para radicar las manifestaciones (pqrsf) que es administrado por el profesional del área de sistema de información y atención al usuario (SIAU), con el fin de tener una mejor trazabilidad de las manifestaciones. Con respecto a la creación de usuarios y sus permisos se continúa realizando a través del FOR-GIN-42 
Se ejecutó el procedimiento PRO-GIN-08 que està a cargo del área de estadística, dando cumplimiento a los envíos trimestrales de información de producción y calidad, por cuenta del correo institucional del Hospital, según lo reqrerido en la Resolución 256 de 2019 al Nivel Nacional (REPS y SIHO) y según el Decreto 2193 de 2024 a la Secretaría de Salud Departamental del Valle del Cauca.  También se díó cumplimiento a la entrega mensual de indicadores de producción y calidad a los servicios de Urgencias, Hospitalización y Consulta Externa, permitiendo la evaluación mensual de la operación asistencial de estos servicios. 
</t>
  </si>
  <si>
    <t>Al seguimiento realizado por control interrno a la  Planeación estratégica del Talento Humano, durante el I semestre de la vigencia 2024,  se evidenciò que los componentes del Plan Estratégico de Talento Humano, presentaron los siguientes resultados:  
1. Plan institucional de capacitacion (PIC) con corte al 30/06/2024, con un cumplimiento del 40%.
2. El plan de bienestar, estimulos e incentivos tuvo un cumplimiento del 100% de las actividades propuestas para el I semestre de la vigencia 2024.
3.La Evaluación del desempeño laboral: Del periodo 1/02/2023 al 31/01/2024 se cerro satisfactoriamente, y del 1/02/2024 al 31/07/2024  se encuentra en fase de desarrollo, la evaluación del I semestre 2024 debe realizarse de acuerdo a los referentes normativos los primeros quince (15) días del mes de agosto 2024.
4.El  plan de previsión de recursos : Mediante Acuerdo de JD No.020 del 18 de diciembre de 2023, se fija la planta de cargos para la vigencia 2024, con 285 cargos.
5- Plan Anual de Vacantes: A la fecha se han reportado a la OPEC 21 empleos que corresponden a 104 vacantes, distribuidas así; 42 vacantes del nivel profesional, 4 vacantes del nivel técnico y 58 vacantes del nivel asistencial.
6. Al finalizar la vigencia 2022 el indice de favorabilidad del clima laboral fue del 91%.  A la fecha se encuentra en desarrollo el plan de intervención propuesto, por cuanto se mide la favorabilidad cada dos años.   
En el seguimiento se evidenció que Control interno que se contínúa trabajando en el desarrollo de las líneas de defensa del MIPG, éstas se  articularon para la toma de decisiones,  permitiendo que la entidad conserve la Certificación en los Sistemas de Gestión de Calidad bajo la NTC ISO 9001:2015, Sistema de Gestión Ambiental bajo la NTC ISO 14001:2015 y el Sistema de Gestión de la Seguridad y Salud en el Trabajo bajo la NTC ISO 45001:2018 y además en el primer semestre de 2024  se recibió la visita del ICONTEC, para la renovación de la acreditación, en donde se verificó por parte den ente acreditador  el cumplimiento del ciclo 7, nos encontramos a la espera del resultado de la auditoría.
Desde el comité de mejoramiento institucional se realizó el seguimiento y avance al SIG y proceso de acreditación con el fin de indentifciar barreras y gestionarlas.  Igualmente desde la oficina de calidad se apoyó a los diferentes comités institucionales para que se adhieran a la metodología de mejoramiento institucional.  Articulados con la oficina de comunicaciones se presentaron boletines, publicaciones en redes sociales, pantallas y carteleras institucionales.  
Es de resaltar que la institución cuenta con la politica integral de gestión de la tecnología, el manual de gestión de la tecnología, la política de tratamiento y protección de datos personales,  la politica de seguridad de la informaciòn y uso de los recursos informáticos, acuerdo de confidencialidad, el manual de seguridad de la información y uso de los recursos informáticos.  En el primer semestre se desarrolló el contrato de mantenimiento de equipos de cómputo, servidores, impresoras, UPS, videobeam, scanner con el proveedor OMEGA SOLUCIONES SAS.                                                                                                                                                                                                                               La  entidad cuenta con dos   equipos de seguridad perimetral, contando con una alta disponibilidad y licenciamiento de antivirus para prevenir los ataques, amenazas o vulnerabilidades a la información. Tambièn cuenta con un contrato de mantenimiento, soporte y actualizaciones del software institucional (HOSVITAL - HIS, KACTUS), con el fin de poder brindar soluciones a los fallos presentados durante su uso y también estar a la vanguardia de las actualizaciones emitidas por el ministerio de salud. La entidad acogió lo  establecido por  la tercera línea de defensa relacionado con las recomendaciones que visualizó al realizar los seguimientos a los controles de los riesgos implementados por el proveedor de servicios.   
La entidad  evaluó la aplicación de los procedimientos, guías, protocolos e instructivos y adicionalmente de manera mensual hizo la evaluación y seguimiento del desempeño de los procesos en el reporte de indicadores para verificar el cumplimiento del las metas del PDI.  Igualmente  se viene realizando el  seguimiento a  las acciones de mejoramiento encaminadas al  mantenimiento de  la certificación de los sistemas de gestión de Calidad, Ambiental y de Seguridad y Salud en el Trabajo, contribuyendo al  mejoramiento continuo  de la operación por procesos,  aportando significativamente en la atención de los pacientes y su entorno,  la mitigación de impactos ambientales y  la protección de  la salud y la seguridad de los trabajadores.</t>
  </si>
  <si>
    <t>Al inicio de la vigencia 2024 el asesor de Control interno,  presentó ante el comité institucional de control interno el plan anual de auditoría para su aprobación, éste fue aprobado por los integrantes del comité. A la fecha se ha cumplido un 62% del plan. Se recibió en este primer semestre la calificación del FURAG en donde el control interno del HDPUV ocupo el 6 lugar a nivel de Colombia y el primer lugar a nivel departamental.  
El asesor de control interno realizó seguimiento al cumplimiento de todos los controles de los riesgos de proceso en el primer semestre de 2024, conforme a lo establecido en el procedimiento gestión del riesgo.   Se evidenció la materialización de algunos riesgos como el de caida y evasión y se determinó en comité de control interno que al finalizar la vigencia a estos riesgos le será revisado o ajustado los controles para evitar su materialización. 
Igualmente se evidenció que se verificó la construcción del nuevo PDI, el cual fue presentado y socializado en la rendición de cuentas públicas realizado en el primer semestre de la presente vigencia.  Las metas propuestas en el plan son monitoreadas en el Comité de gerencia con una periodicidad de dos veces por mes.  
La Evaluacion del Control interno de la entidad obtuvo un importante 6 puesto a nivel nacional y un primer puesto a nivel departamental, como se evidencia en la calificación del formulario FURAG en el 2024. Las evaluaciones independientes realizadas por el asesor de control interno de la entidad, fueron presentadas a la línea estratégica, para la toma oportuna de decisiones e impactar las falencias en el Sistema de Control interno. Estas fueron presentadas en el comité de coordinación de control interno y desde ahi se impartieron las directrices a los lideres de proceso para la mejora continua del SCI del HDPUV. 
Todos los planes de mejoramiento producto de las auditorías internas y externas, fueron consolidados en el primer semestre de 2024, en el FOR-SIG-12, ahí se consolidan los planes verificando que se  cumplan con las acciones de mejora planteadas.  Igualmente fueron presentados al comité para que  la línea estratégica impartiera directrices tendientes a la mejora del SCI.
En el primer semestre al seguimiento se verificó que la informaciòn  recepcionada por los canales de comunicación dispuestos por la entidad para las PQRS, fue evaluada y se le dio respuesta oportuna a las manifestaciones. Estas fueron fueron publicadas en la pàgina web de la entidad en la pestaña de transparencia. Las quejas que involucran funcionarios de la entidad fueron resueltas y puestas en conocimiento del lider de proceso al que pertenecen.</t>
  </si>
  <si>
    <t>Enero a Junio de 2024</t>
  </si>
  <si>
    <t>Enero a Junio de 202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</si>
</sst>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0000"/>
    <numFmt numFmtId="166" formatCode="0.000000"/>
  </numFmts>
  <fonts count="68" x14ac:knownFonts="1">
    <font>
      <sz val="10"/>
      <color theme="1"/>
      <name val="Arial"/>
      <family val="2"/>
    </font>
    <font>
      <b/>
      <sz val="10"/>
      <color theme="1"/>
      <name val="Arial"/>
      <family val="2"/>
    </font>
    <font>
      <b/>
      <sz val="10"/>
      <color indexed="18"/>
      <name val="Arial"/>
      <family val="2"/>
    </font>
    <font>
      <u/>
      <sz val="10"/>
      <color theme="10"/>
      <name val="Arial"/>
      <family val="2"/>
    </font>
    <font>
      <sz val="10"/>
      <name val="Arial"/>
      <family val="2"/>
    </font>
    <font>
      <b/>
      <i/>
      <sz val="10"/>
      <name val="Arial"/>
      <family val="2"/>
    </font>
    <font>
      <b/>
      <sz val="12"/>
      <color theme="0"/>
      <name val="Arial"/>
      <family val="2"/>
    </font>
    <font>
      <b/>
      <sz val="12"/>
      <name val="Arial"/>
      <family val="2"/>
    </font>
    <font>
      <sz val="10"/>
      <color theme="1"/>
      <name val="Calibri"/>
      <family val="2"/>
      <scheme val="minor"/>
    </font>
    <font>
      <b/>
      <i/>
      <sz val="10"/>
      <color theme="1"/>
      <name val="Arial"/>
      <family val="2"/>
    </font>
    <font>
      <sz val="12"/>
      <name val="Times New Roman"/>
      <family val="1"/>
    </font>
    <font>
      <sz val="10"/>
      <name val="Arial Narrow"/>
      <family val="2"/>
    </font>
    <font>
      <b/>
      <sz val="14"/>
      <name val="Arial Narrow"/>
      <family val="2"/>
    </font>
    <font>
      <b/>
      <u/>
      <sz val="11"/>
      <name val="Arial Narrow"/>
      <family val="2"/>
    </font>
    <font>
      <b/>
      <sz val="10"/>
      <name val="Arial Narrow"/>
      <family val="2"/>
    </font>
    <font>
      <b/>
      <sz val="11"/>
      <name val="Arial Narrow"/>
      <family val="2"/>
    </font>
    <font>
      <b/>
      <sz val="9"/>
      <name val="Arial Narrow"/>
      <family val="2"/>
    </font>
    <font>
      <b/>
      <i/>
      <u/>
      <sz val="9"/>
      <name val="Arial Narrow"/>
      <family val="2"/>
    </font>
    <font>
      <sz val="9"/>
      <name val="Arial Narrow"/>
      <family val="2"/>
    </font>
    <font>
      <sz val="11"/>
      <name val="Arial Narrow"/>
      <family val="2"/>
    </font>
    <font>
      <sz val="12"/>
      <color theme="1" tint="0.34998626667073579"/>
      <name val="Arial Narrow"/>
      <family val="2"/>
    </font>
    <font>
      <sz val="11"/>
      <color theme="1"/>
      <name val="Arial Narrow"/>
      <family val="2"/>
    </font>
    <font>
      <b/>
      <sz val="11"/>
      <color theme="1"/>
      <name val="Arial Narrow"/>
      <family val="2"/>
    </font>
    <font>
      <u/>
      <sz val="11"/>
      <color theme="10"/>
      <name val="Arial Narrow"/>
      <family val="2"/>
    </font>
    <font>
      <b/>
      <sz val="11"/>
      <color theme="0"/>
      <name val="Arial Narrow"/>
      <family val="2"/>
    </font>
    <font>
      <sz val="11"/>
      <color theme="0"/>
      <name val="Arial Narrow"/>
      <family val="2"/>
    </font>
    <font>
      <b/>
      <u/>
      <sz val="11"/>
      <color theme="0"/>
      <name val="Arial Narrow"/>
      <family val="2"/>
    </font>
    <font>
      <i/>
      <sz val="11"/>
      <color theme="0"/>
      <name val="Arial Narrow"/>
      <family val="2"/>
    </font>
    <font>
      <b/>
      <sz val="11"/>
      <color theme="1" tint="0.249977111117893"/>
      <name val="Arial Narrow"/>
      <family val="2"/>
    </font>
    <font>
      <b/>
      <sz val="10"/>
      <color theme="1"/>
      <name val="Arial Narrow"/>
      <family val="2"/>
    </font>
    <font>
      <sz val="10"/>
      <color theme="1"/>
      <name val="Arial Narrow"/>
      <family val="2"/>
    </font>
    <font>
      <sz val="10"/>
      <color rgb="FFFF0000"/>
      <name val="Arial"/>
      <family val="2"/>
    </font>
    <font>
      <sz val="10"/>
      <color rgb="FFFF0000"/>
      <name val="Arial Narrow"/>
      <family val="2"/>
    </font>
    <font>
      <b/>
      <sz val="10"/>
      <color rgb="FFFF0000"/>
      <name val="Arial"/>
      <family val="2"/>
    </font>
    <font>
      <b/>
      <sz val="12"/>
      <color rgb="FFFF0000"/>
      <name val="Arial"/>
      <family val="2"/>
    </font>
    <font>
      <b/>
      <sz val="18"/>
      <color theme="0"/>
      <name val="Arial"/>
      <family val="2"/>
    </font>
    <font>
      <sz val="20"/>
      <color rgb="FFFF0000"/>
      <name val="Arial"/>
      <family val="2"/>
    </font>
    <font>
      <b/>
      <sz val="16"/>
      <color theme="1"/>
      <name val="Arial"/>
      <family val="2"/>
    </font>
    <font>
      <b/>
      <sz val="12"/>
      <name val="Arial Narrow"/>
      <family val="2"/>
    </font>
    <font>
      <b/>
      <sz val="16"/>
      <name val="Arial Narrow"/>
      <family val="2"/>
    </font>
    <font>
      <b/>
      <sz val="20"/>
      <color theme="0"/>
      <name val="Arial Narrow"/>
      <family val="2"/>
    </font>
    <font>
      <b/>
      <sz val="14"/>
      <color theme="0"/>
      <name val="Arial Narrow"/>
      <family val="2"/>
    </font>
    <font>
      <b/>
      <sz val="20"/>
      <color theme="0"/>
      <name val="Arial"/>
      <family val="2"/>
    </font>
    <font>
      <b/>
      <u/>
      <sz val="12"/>
      <color theme="0"/>
      <name val="Arial"/>
      <family val="2"/>
    </font>
    <font>
      <sz val="18"/>
      <color theme="1"/>
      <name val="Arial"/>
      <family val="2"/>
    </font>
    <font>
      <sz val="11"/>
      <color rgb="FFFF0000"/>
      <name val="Arial Narrow"/>
      <family val="2"/>
    </font>
    <font>
      <b/>
      <sz val="11"/>
      <color rgb="FFFF0000"/>
      <name val="Arial Narrow"/>
      <family val="2"/>
    </font>
    <font>
      <i/>
      <sz val="11"/>
      <color theme="1"/>
      <name val="Arial Narrow"/>
      <family val="2"/>
    </font>
    <font>
      <sz val="12"/>
      <color theme="1"/>
      <name val="Arial Narrow"/>
      <family val="2"/>
    </font>
    <font>
      <u/>
      <sz val="11"/>
      <color theme="1"/>
      <name val="Arial Narrow"/>
      <family val="2"/>
    </font>
    <font>
      <sz val="18"/>
      <color theme="1"/>
      <name val="Arial Narrow"/>
      <family val="2"/>
    </font>
    <font>
      <b/>
      <u/>
      <sz val="11"/>
      <color theme="1"/>
      <name val="Arial Narrow"/>
      <family val="2"/>
    </font>
    <font>
      <b/>
      <sz val="16"/>
      <color theme="1"/>
      <name val="Arial Narrow"/>
      <family val="2"/>
    </font>
    <font>
      <b/>
      <sz val="14"/>
      <color theme="1"/>
      <name val="Arial Narrow"/>
      <family val="2"/>
    </font>
    <font>
      <sz val="16"/>
      <color theme="1"/>
      <name val="Arial Narrow"/>
      <family val="2"/>
    </font>
    <font>
      <sz val="18"/>
      <color theme="0"/>
      <name val="Arial Narrow"/>
      <family val="2"/>
    </font>
    <font>
      <sz val="20"/>
      <color theme="1"/>
      <name val="Arial Narrow"/>
      <family val="2"/>
    </font>
    <font>
      <sz val="11"/>
      <color theme="3"/>
      <name val="Arial Narrow"/>
      <family val="2"/>
    </font>
    <font>
      <sz val="11"/>
      <color theme="1"/>
      <name val="Arial"/>
      <family val="2"/>
    </font>
    <font>
      <b/>
      <i/>
      <sz val="11"/>
      <color theme="1"/>
      <name val="Arial Narrow"/>
      <family val="2"/>
    </font>
    <font>
      <b/>
      <u/>
      <sz val="16"/>
      <color theme="1"/>
      <name val="Arial Narrow"/>
      <family val="2"/>
    </font>
    <font>
      <b/>
      <sz val="11"/>
      <color rgb="FF00B050"/>
      <name val="Arial Narrow"/>
      <family val="2"/>
    </font>
    <font>
      <sz val="11"/>
      <color rgb="FF00B050"/>
      <name val="Arial Narrow"/>
      <family val="2"/>
    </font>
    <font>
      <b/>
      <sz val="18"/>
      <color rgb="FF00B050"/>
      <name val="Arial Narrow"/>
      <family val="2"/>
    </font>
    <font>
      <b/>
      <sz val="16"/>
      <color rgb="FF00B050"/>
      <name val="Arial Narrow"/>
      <family val="2"/>
    </font>
    <font>
      <b/>
      <sz val="14"/>
      <color theme="3"/>
      <name val="Arial Narrow"/>
      <family val="2"/>
    </font>
    <font>
      <sz val="22"/>
      <color theme="3"/>
      <name val="Arial Narrow"/>
      <family val="2"/>
    </font>
    <font>
      <sz val="11"/>
      <color theme="4"/>
      <name val="Arial Narrow"/>
      <family val="2"/>
    </font>
  </fonts>
  <fills count="19">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indexed="51"/>
        <bgColor indexed="64"/>
      </patternFill>
    </fill>
    <fill>
      <patternFill patternType="solid">
        <fgColor rgb="FF83A343"/>
        <bgColor indexed="64"/>
      </patternFill>
    </fill>
    <fill>
      <patternFill patternType="solid">
        <fgColor rgb="FFFFCC00"/>
        <bgColor indexed="64"/>
      </patternFill>
    </fill>
    <fill>
      <patternFill patternType="solid">
        <fgColor theme="7" tint="-0.249977111117893"/>
        <bgColor indexed="64"/>
      </patternFill>
    </fill>
    <fill>
      <patternFill patternType="solid">
        <fgColor rgb="FF2E3917"/>
        <bgColor indexed="64"/>
      </patternFill>
    </fill>
    <fill>
      <patternFill patternType="lightTrellis">
        <fgColor theme="0" tint="-0.14996795556505021"/>
        <bgColor theme="0"/>
      </patternFill>
    </fill>
    <fill>
      <patternFill patternType="solid">
        <fgColor theme="4" tint="0.79998168889431442"/>
        <bgColor indexed="64"/>
      </patternFill>
    </fill>
    <fill>
      <patternFill patternType="solid">
        <fgColor theme="6" tint="-0.499984740745262"/>
        <bgColor indexed="64"/>
      </patternFill>
    </fill>
    <fill>
      <patternFill patternType="solid">
        <fgColor theme="9" tint="0.399975585192419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theme="4" tint="-0.249977111117893"/>
        <bgColor indexed="64"/>
      </patternFill>
    </fill>
    <fill>
      <patternFill patternType="solid">
        <fgColor theme="0" tint="-0.14999847407452621"/>
        <bgColor indexed="64"/>
      </patternFill>
    </fill>
  </fills>
  <borders count="1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theme="0"/>
      </left>
      <right style="thin">
        <color theme="0"/>
      </right>
      <top style="thin">
        <color theme="0"/>
      </top>
      <bottom style="thin">
        <color theme="0"/>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auto="1"/>
      </top>
      <bottom/>
      <diagonal/>
    </border>
    <border>
      <left style="hair">
        <color auto="1"/>
      </left>
      <right/>
      <top style="hair">
        <color auto="1"/>
      </top>
      <bottom style="hair">
        <color auto="1"/>
      </bottom>
      <diagonal/>
    </border>
    <border>
      <left style="double">
        <color indexed="64"/>
      </left>
      <right/>
      <top style="double">
        <color indexed="64"/>
      </top>
      <bottom/>
      <diagonal/>
    </border>
    <border>
      <left/>
      <right style="thin">
        <color theme="0"/>
      </right>
      <top style="double">
        <color indexed="64"/>
      </top>
      <bottom/>
      <diagonal/>
    </border>
    <border>
      <left style="double">
        <color indexed="64"/>
      </left>
      <right style="hair">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right style="double">
        <color indexed="64"/>
      </right>
      <top style="hair">
        <color indexed="64"/>
      </top>
      <bottom style="hair">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thin">
        <color rgb="FF81829A"/>
      </left>
      <right/>
      <top style="thin">
        <color rgb="FF81829A"/>
      </top>
      <bottom style="thin">
        <color indexed="64"/>
      </bottom>
      <diagonal/>
    </border>
    <border>
      <left/>
      <right/>
      <top style="thin">
        <color rgb="FF81829A"/>
      </top>
      <bottom style="thin">
        <color indexed="64"/>
      </bottom>
      <diagonal/>
    </border>
    <border>
      <left/>
      <right style="thin">
        <color rgb="FF81829A"/>
      </right>
      <top style="thin">
        <color rgb="FF81829A"/>
      </top>
      <bottom style="thin">
        <color indexed="64"/>
      </bottom>
      <diagonal/>
    </border>
    <border>
      <left style="hair">
        <color rgb="FF81829A"/>
      </left>
      <right style="hair">
        <color rgb="FF81829A"/>
      </right>
      <top style="hair">
        <color rgb="FF81829A"/>
      </top>
      <bottom style="hair">
        <color rgb="FF81829A"/>
      </bottom>
      <diagonal/>
    </border>
    <border>
      <left style="thin">
        <color rgb="FF81829A"/>
      </left>
      <right style="thin">
        <color rgb="FF81829A"/>
      </right>
      <top style="thin">
        <color rgb="FF81829A"/>
      </top>
      <bottom style="thin">
        <color rgb="FF81829A"/>
      </bottom>
      <diagonal/>
    </border>
    <border>
      <left style="hair">
        <color rgb="FF81829A"/>
      </left>
      <right/>
      <top style="hair">
        <color rgb="FF81829A"/>
      </top>
      <bottom style="thin">
        <color rgb="FF81829A"/>
      </bottom>
      <diagonal/>
    </border>
    <border>
      <left/>
      <right style="hair">
        <color rgb="FF81829A"/>
      </right>
      <top style="hair">
        <color rgb="FF81829A"/>
      </top>
      <bottom style="hair">
        <color rgb="FF81829A"/>
      </bottom>
      <diagonal/>
    </border>
    <border>
      <left/>
      <right style="hair">
        <color rgb="FF81829A"/>
      </right>
      <top style="hair">
        <color rgb="FF81829A"/>
      </top>
      <bottom style="thin">
        <color rgb="FF81829A"/>
      </bottom>
      <diagonal/>
    </border>
    <border>
      <left style="thin">
        <color rgb="FF81829A"/>
      </left>
      <right/>
      <top style="hair">
        <color rgb="FF81829A"/>
      </top>
      <bottom style="hair">
        <color rgb="FF81829A"/>
      </bottom>
      <diagonal/>
    </border>
    <border>
      <left style="thin">
        <color rgb="FF81829A"/>
      </left>
      <right/>
      <top style="hair">
        <color rgb="FF81829A"/>
      </top>
      <bottom style="thin">
        <color rgb="FF81829A"/>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double">
        <color indexed="64"/>
      </left>
      <right style="hair">
        <color indexed="64"/>
      </right>
      <top style="hair">
        <color indexed="64"/>
      </top>
      <bottom/>
      <diagonal/>
    </border>
    <border>
      <left style="double">
        <color indexed="64"/>
      </left>
      <right style="hair">
        <color indexed="64"/>
      </right>
      <top/>
      <bottom/>
      <diagonal/>
    </border>
    <border>
      <left style="thin">
        <color indexed="64"/>
      </left>
      <right style="thin">
        <color indexed="64"/>
      </right>
      <top style="medium">
        <color indexed="64"/>
      </top>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medium">
        <color indexed="64"/>
      </bottom>
      <diagonal/>
    </border>
    <border>
      <left style="thin">
        <color indexed="64"/>
      </left>
      <right style="thin">
        <color indexed="64"/>
      </right>
      <top style="thin">
        <color theme="0"/>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theme="0"/>
      </left>
      <right style="thin">
        <color theme="0"/>
      </right>
      <top/>
      <bottom style="thin">
        <color theme="0"/>
      </bottom>
      <diagonal/>
    </border>
    <border>
      <left/>
      <right style="thin">
        <color indexed="64"/>
      </right>
      <top style="thin">
        <color indexed="64"/>
      </top>
      <bottom style="thin">
        <color indexed="64"/>
      </bottom>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style="thin">
        <color indexed="64"/>
      </right>
      <top style="medium">
        <color indexed="64"/>
      </top>
      <bottom style="hair">
        <color indexed="64"/>
      </bottom>
      <diagonal/>
    </border>
    <border>
      <left style="hair">
        <color indexed="64"/>
      </left>
      <right style="thin">
        <color indexed="64"/>
      </right>
      <top style="hair">
        <color indexed="64"/>
      </top>
      <bottom style="medium">
        <color indexed="64"/>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ashed">
        <color indexed="64"/>
      </top>
      <bottom/>
      <diagonal/>
    </border>
    <border>
      <left style="hair">
        <color indexed="64"/>
      </left>
      <right style="thin">
        <color indexed="64"/>
      </right>
      <top/>
      <bottom/>
      <diagonal/>
    </border>
    <border>
      <left/>
      <right style="hair">
        <color indexed="64"/>
      </right>
      <top/>
      <bottom/>
      <diagonal/>
    </border>
    <border>
      <left style="hair">
        <color indexed="64"/>
      </left>
      <right style="hair">
        <color indexed="64"/>
      </right>
      <top/>
      <bottom style="hair">
        <color indexed="64"/>
      </bottom>
      <diagonal/>
    </border>
    <border>
      <left style="hair">
        <color indexed="64"/>
      </left>
      <right style="thin">
        <color indexed="64"/>
      </right>
      <top style="medium">
        <color indexed="64"/>
      </top>
      <bottom/>
      <diagonal/>
    </border>
    <border>
      <left style="hair">
        <color indexed="64"/>
      </left>
      <right style="thin">
        <color indexed="64"/>
      </right>
      <top/>
      <bottom style="medium">
        <color indexed="64"/>
      </bottom>
      <diagonal/>
    </border>
    <border>
      <left style="thin">
        <color indexed="64"/>
      </left>
      <right style="hair">
        <color indexed="64"/>
      </right>
      <top style="hair">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hair">
        <color indexed="64"/>
      </left>
      <right/>
      <top/>
      <bottom style="hair">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hair">
        <color rgb="FF81829A"/>
      </top>
      <bottom style="thin">
        <color rgb="FF81829A"/>
      </bottom>
      <diagonal/>
    </border>
    <border>
      <left/>
      <right style="thin">
        <color rgb="FF81829A"/>
      </right>
      <top style="hair">
        <color rgb="FF81829A"/>
      </top>
      <bottom style="thin">
        <color rgb="FF81829A"/>
      </bottom>
      <diagonal/>
    </border>
    <border>
      <left/>
      <right/>
      <top/>
      <bottom style="thin">
        <color indexed="64"/>
      </bottom>
      <diagonal/>
    </border>
    <border>
      <left style="hair">
        <color indexed="64"/>
      </left>
      <right style="hair">
        <color indexed="64"/>
      </right>
      <top style="medium">
        <color indexed="64"/>
      </top>
      <bottom style="thin">
        <color indexed="64"/>
      </bottom>
      <diagonal/>
    </border>
    <border>
      <left style="thin">
        <color indexed="64"/>
      </left>
      <right/>
      <top/>
      <bottom/>
      <diagonal/>
    </border>
    <border>
      <left/>
      <right style="thin">
        <color indexed="64"/>
      </right>
      <top style="thin">
        <color indexed="64"/>
      </top>
      <bottom/>
      <diagonal/>
    </border>
    <border>
      <left style="medium">
        <color indexed="64"/>
      </left>
      <right style="hair">
        <color indexed="64"/>
      </right>
      <top style="thin">
        <color indexed="64"/>
      </top>
      <bottom/>
      <diagonal/>
    </border>
    <border>
      <left style="medium">
        <color indexed="64"/>
      </left>
      <right style="medium">
        <color indexed="64"/>
      </right>
      <top style="thin">
        <color indexed="64"/>
      </top>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medium">
        <color indexed="64"/>
      </left>
      <right style="medium">
        <color indexed="64"/>
      </right>
      <top/>
      <bottom style="thin">
        <color indexed="64"/>
      </bottom>
      <diagonal/>
    </border>
    <border>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indexed="64"/>
      </left>
      <right/>
      <top/>
      <bottom style="thin">
        <color indexed="64"/>
      </bottom>
      <diagonal/>
    </border>
    <border>
      <left/>
      <right/>
      <top/>
      <bottom style="hair">
        <color indexed="64"/>
      </bottom>
      <diagonal/>
    </border>
    <border>
      <left/>
      <right/>
      <top style="hair">
        <color indexed="64"/>
      </top>
      <bottom style="hair">
        <color indexed="64"/>
      </bottom>
      <diagonal/>
    </border>
    <border>
      <left style="hair">
        <color indexed="64"/>
      </left>
      <right/>
      <top style="thin">
        <color indexed="64"/>
      </top>
      <bottom/>
      <diagonal/>
    </border>
    <border>
      <left/>
      <right style="thin">
        <color indexed="64"/>
      </right>
      <top/>
      <bottom/>
      <diagonal/>
    </border>
    <border>
      <left/>
      <right style="thin">
        <color indexed="64"/>
      </right>
      <top/>
      <bottom style="medium">
        <color indexed="64"/>
      </bottom>
      <diagonal/>
    </border>
  </borders>
  <cellStyleXfs count="6">
    <xf numFmtId="0" fontId="0" fillId="0" borderId="0"/>
    <xf numFmtId="0" fontId="2" fillId="4" borderId="0"/>
    <xf numFmtId="0" fontId="3" fillId="0" borderId="0" applyNumberFormat="0" applyFill="0" applyBorder="0" applyAlignment="0" applyProtection="0">
      <alignment vertical="top"/>
      <protection locked="0"/>
    </xf>
    <xf numFmtId="0" fontId="8" fillId="0" borderId="0"/>
    <xf numFmtId="0" fontId="4" fillId="0" borderId="0"/>
    <xf numFmtId="0" fontId="10" fillId="0" borderId="0"/>
  </cellStyleXfs>
  <cellXfs count="817">
    <xf numFmtId="0" fontId="0" fillId="0" borderId="0" xfId="0"/>
    <xf numFmtId="0" fontId="6" fillId="0" borderId="0" xfId="0" applyFont="1" applyAlignment="1">
      <alignment vertical="center"/>
    </xf>
    <xf numFmtId="0" fontId="7" fillId="0" borderId="0" xfId="0" applyFont="1" applyAlignment="1">
      <alignment horizontal="center" vertical="center" wrapText="1"/>
    </xf>
    <xf numFmtId="0" fontId="0" fillId="0" borderId="0" xfId="0" applyAlignment="1">
      <alignment horizontal="center"/>
    </xf>
    <xf numFmtId="0" fontId="0" fillId="0" borderId="0" xfId="0" applyAlignment="1">
      <alignment horizontal="left"/>
    </xf>
    <xf numFmtId="0" fontId="11" fillId="0" borderId="0" xfId="4" applyFont="1"/>
    <xf numFmtId="0" fontId="11" fillId="0" borderId="30" xfId="4" applyFont="1" applyBorder="1"/>
    <xf numFmtId="0" fontId="14" fillId="0" borderId="0" xfId="4" applyFont="1" applyAlignment="1">
      <alignment horizontal="left" vertical="center" wrapText="1"/>
    </xf>
    <xf numFmtId="0" fontId="11" fillId="0" borderId="0" xfId="4" applyFont="1" applyAlignment="1">
      <alignment horizontal="left" vertical="center" wrapText="1"/>
    </xf>
    <xf numFmtId="0" fontId="11" fillId="0" borderId="0" xfId="4" quotePrefix="1" applyFont="1" applyAlignment="1">
      <alignment horizontal="left" vertical="center" wrapText="1"/>
    </xf>
    <xf numFmtId="0" fontId="16" fillId="0" borderId="0" xfId="0" applyFont="1" applyAlignment="1">
      <alignment horizontal="left" vertical="center" wrapText="1"/>
    </xf>
    <xf numFmtId="0" fontId="18" fillId="0" borderId="0" xfId="0" applyFont="1" applyAlignment="1">
      <alignment horizontal="left" vertical="top" wrapText="1"/>
    </xf>
    <xf numFmtId="0" fontId="16" fillId="0" borderId="0" xfId="5" applyFont="1" applyAlignment="1">
      <alignment horizontal="left" vertical="top" wrapText="1" readingOrder="1"/>
    </xf>
    <xf numFmtId="0" fontId="21" fillId="2" borderId="0" xfId="0" applyFont="1" applyFill="1"/>
    <xf numFmtId="1" fontId="21" fillId="2" borderId="0" xfId="0" applyNumberFormat="1" applyFont="1" applyFill="1" applyAlignment="1">
      <alignment horizontal="center" vertical="center"/>
    </xf>
    <xf numFmtId="0" fontId="21" fillId="2" borderId="0" xfId="0" applyFont="1" applyFill="1" applyAlignment="1">
      <alignment horizontal="justify" vertical="center" wrapText="1"/>
    </xf>
    <xf numFmtId="0" fontId="16" fillId="2" borderId="12" xfId="0" applyFont="1" applyFill="1" applyBorder="1" applyAlignment="1">
      <alignment vertical="center"/>
    </xf>
    <xf numFmtId="0" fontId="23" fillId="2" borderId="0" xfId="2" applyFont="1" applyFill="1" applyAlignment="1" applyProtection="1">
      <alignment horizontal="center" vertical="center"/>
    </xf>
    <xf numFmtId="0" fontId="24" fillId="2" borderId="0" xfId="0" applyFont="1" applyFill="1" applyAlignment="1">
      <alignment horizontal="center" vertical="center"/>
    </xf>
    <xf numFmtId="0" fontId="24" fillId="0" borderId="0" xfId="0" applyFont="1" applyAlignment="1" applyProtection="1">
      <alignment vertical="center" wrapText="1"/>
      <protection locked="0"/>
    </xf>
    <xf numFmtId="0" fontId="21" fillId="0" borderId="0" xfId="0" applyFont="1"/>
    <xf numFmtId="0" fontId="21" fillId="0" borderId="10" xfId="0" applyFont="1" applyBorder="1" applyAlignment="1">
      <alignment horizontal="left" vertical="center" wrapText="1"/>
    </xf>
    <xf numFmtId="0" fontId="21" fillId="0" borderId="27" xfId="0" applyFont="1" applyBorder="1" applyAlignment="1">
      <alignment horizontal="left" vertical="center" wrapText="1"/>
    </xf>
    <xf numFmtId="0" fontId="21" fillId="0" borderId="13" xfId="0" applyFont="1" applyBorder="1" applyAlignment="1">
      <alignment horizontal="left" vertical="center" wrapText="1"/>
    </xf>
    <xf numFmtId="0" fontId="21" fillId="0" borderId="0" xfId="0" applyFont="1" applyAlignment="1">
      <alignment vertical="center"/>
    </xf>
    <xf numFmtId="0" fontId="28" fillId="12" borderId="28" xfId="0" applyFont="1" applyFill="1" applyBorder="1" applyAlignment="1">
      <alignment horizontal="center" vertical="center" wrapText="1"/>
    </xf>
    <xf numFmtId="0" fontId="28" fillId="12" borderId="29" xfId="0" applyFont="1" applyFill="1" applyBorder="1" applyAlignment="1">
      <alignment horizontal="center" vertical="center" wrapText="1"/>
    </xf>
    <xf numFmtId="0" fontId="0" fillId="2" borderId="52" xfId="0" applyFill="1" applyBorder="1"/>
    <xf numFmtId="0" fontId="0" fillId="2" borderId="53" xfId="0" applyFill="1" applyBorder="1"/>
    <xf numFmtId="0" fontId="0" fillId="2" borderId="54" xfId="0" applyFill="1" applyBorder="1"/>
    <xf numFmtId="0" fontId="0" fillId="2" borderId="55" xfId="0" applyFill="1" applyBorder="1"/>
    <xf numFmtId="0" fontId="0" fillId="2" borderId="0" xfId="0" applyFill="1"/>
    <xf numFmtId="0" fontId="0" fillId="2" borderId="56" xfId="0" applyFill="1" applyBorder="1"/>
    <xf numFmtId="0" fontId="7" fillId="2" borderId="30" xfId="0" applyFont="1" applyFill="1" applyBorder="1" applyAlignment="1">
      <alignment horizontal="center" vertical="center"/>
    </xf>
    <xf numFmtId="0" fontId="7" fillId="2" borderId="56" xfId="0" applyFont="1" applyFill="1" applyBorder="1" applyAlignment="1">
      <alignment vertical="center"/>
    </xf>
    <xf numFmtId="0" fontId="6" fillId="2" borderId="0" xfId="0" applyFont="1" applyFill="1" applyAlignment="1">
      <alignment vertical="center"/>
    </xf>
    <xf numFmtId="0" fontId="7" fillId="2" borderId="0" xfId="0" applyFont="1" applyFill="1" applyAlignment="1">
      <alignment vertical="center"/>
    </xf>
    <xf numFmtId="0" fontId="7" fillId="2" borderId="0" xfId="0" applyFont="1" applyFill="1" applyAlignment="1">
      <alignment horizontal="center" vertical="center"/>
    </xf>
    <xf numFmtId="0" fontId="7" fillId="2" borderId="0" xfId="0" applyFont="1" applyFill="1" applyAlignment="1">
      <alignment horizontal="left" vertical="center"/>
    </xf>
    <xf numFmtId="0" fontId="5" fillId="2" borderId="0" xfId="0" applyFont="1" applyFill="1" applyAlignment="1">
      <alignment vertical="center"/>
    </xf>
    <xf numFmtId="0" fontId="9" fillId="2" borderId="0" xfId="0" applyFont="1" applyFill="1"/>
    <xf numFmtId="0" fontId="0" fillId="2" borderId="57" xfId="0" applyFill="1" applyBorder="1"/>
    <xf numFmtId="0" fontId="0" fillId="2" borderId="58" xfId="0" applyFill="1" applyBorder="1"/>
    <xf numFmtId="0" fontId="0" fillId="2" borderId="59" xfId="0" applyFill="1" applyBorder="1"/>
    <xf numFmtId="0" fontId="1" fillId="2" borderId="0" xfId="0" applyFont="1" applyFill="1" applyAlignment="1">
      <alignment wrapText="1"/>
    </xf>
    <xf numFmtId="0" fontId="18" fillId="2" borderId="12" xfId="0" applyFont="1" applyFill="1" applyBorder="1" applyAlignment="1">
      <alignment vertical="center" wrapText="1"/>
    </xf>
    <xf numFmtId="0" fontId="25" fillId="2" borderId="0" xfId="0" applyFont="1" applyFill="1"/>
    <xf numFmtId="0" fontId="0" fillId="0" borderId="1" xfId="0" applyBorder="1"/>
    <xf numFmtId="0" fontId="7" fillId="0" borderId="70" xfId="0" applyFont="1" applyBorder="1" applyAlignment="1">
      <alignment vertical="center"/>
    </xf>
    <xf numFmtId="0" fontId="0" fillId="0" borderId="70" xfId="0" applyBorder="1"/>
    <xf numFmtId="9" fontId="7" fillId="0" borderId="0" xfId="0" applyNumberFormat="1" applyFont="1" applyAlignment="1">
      <alignment vertical="center"/>
    </xf>
    <xf numFmtId="0" fontId="34" fillId="2" borderId="0" xfId="0" applyFont="1" applyFill="1" applyAlignment="1">
      <alignment horizontal="center" vertical="center" wrapText="1"/>
    </xf>
    <xf numFmtId="0" fontId="25" fillId="2" borderId="0" xfId="0" applyFont="1" applyFill="1" applyAlignment="1">
      <alignment vertical="center"/>
    </xf>
    <xf numFmtId="0" fontId="21" fillId="2" borderId="0" xfId="0" applyFont="1" applyFill="1" applyAlignment="1">
      <alignment vertical="center"/>
    </xf>
    <xf numFmtId="0" fontId="34" fillId="2" borderId="0" xfId="0" applyFont="1" applyFill="1"/>
    <xf numFmtId="0" fontId="33" fillId="2" borderId="0" xfId="0" applyFont="1" applyFill="1" applyAlignment="1">
      <alignment wrapText="1"/>
    </xf>
    <xf numFmtId="0" fontId="7" fillId="0" borderId="0" xfId="0" applyFont="1" applyAlignment="1">
      <alignment horizontal="left" vertical="center"/>
    </xf>
    <xf numFmtId="0" fontId="7" fillId="0" borderId="0" xfId="0" applyFont="1" applyAlignment="1">
      <alignment vertical="center"/>
    </xf>
    <xf numFmtId="0" fontId="0" fillId="0" borderId="77" xfId="0" applyBorder="1"/>
    <xf numFmtId="0" fontId="6" fillId="17" borderId="46" xfId="0" applyFont="1" applyFill="1" applyBorder="1" applyAlignment="1">
      <alignment horizontal="center" vertical="center" wrapText="1"/>
    </xf>
    <xf numFmtId="0" fontId="0" fillId="0" borderId="1" xfId="0" applyBorder="1" applyAlignment="1">
      <alignment horizontal="left"/>
    </xf>
    <xf numFmtId="0" fontId="36" fillId="2" borderId="0" xfId="0" applyFont="1" applyFill="1" applyAlignment="1">
      <alignment horizontal="center" vertical="center"/>
    </xf>
    <xf numFmtId="0" fontId="35" fillId="2" borderId="0" xfId="0" applyFont="1" applyFill="1" applyAlignment="1">
      <alignment horizontal="center" vertical="center"/>
    </xf>
    <xf numFmtId="0" fontId="11" fillId="0" borderId="0" xfId="4" applyFont="1" applyAlignment="1">
      <alignment vertical="top" wrapText="1"/>
    </xf>
    <xf numFmtId="0" fontId="11" fillId="0" borderId="107" xfId="4" applyFont="1" applyBorder="1"/>
    <xf numFmtId="0" fontId="11" fillId="0" borderId="108" xfId="4" applyFont="1" applyBorder="1"/>
    <xf numFmtId="0" fontId="11" fillId="0" borderId="109" xfId="4" applyFont="1" applyBorder="1"/>
    <xf numFmtId="0" fontId="11" fillId="0" borderId="110" xfId="4" applyFont="1" applyBorder="1"/>
    <xf numFmtId="0" fontId="11" fillId="0" borderId="107" xfId="4" applyFont="1" applyBorder="1" applyAlignment="1">
      <alignment vertical="top" wrapText="1"/>
    </xf>
    <xf numFmtId="0" fontId="11" fillId="0" borderId="108" xfId="4" applyFont="1" applyBorder="1" applyAlignment="1">
      <alignment vertical="top" wrapText="1"/>
    </xf>
    <xf numFmtId="0" fontId="11" fillId="0" borderId="111" xfId="4" applyFont="1" applyBorder="1"/>
    <xf numFmtId="0" fontId="11" fillId="0" borderId="112" xfId="4" applyFont="1" applyBorder="1"/>
    <xf numFmtId="0" fontId="11" fillId="0" borderId="113" xfId="4" applyFont="1" applyBorder="1"/>
    <xf numFmtId="0" fontId="24" fillId="3" borderId="0" xfId="0" applyFont="1" applyFill="1" applyAlignment="1">
      <alignment horizontal="center" vertical="center" wrapText="1"/>
    </xf>
    <xf numFmtId="2" fontId="25" fillId="2" borderId="0" xfId="0" applyNumberFormat="1" applyFont="1" applyFill="1"/>
    <xf numFmtId="0" fontId="25" fillId="0" borderId="0" xfId="0" applyFont="1"/>
    <xf numFmtId="2" fontId="25" fillId="0" borderId="0" xfId="0" applyNumberFormat="1" applyFont="1"/>
    <xf numFmtId="165" fontId="25" fillId="0" borderId="0" xfId="0" applyNumberFormat="1" applyFont="1"/>
    <xf numFmtId="0" fontId="19" fillId="0" borderId="13" xfId="0" applyFont="1" applyBorder="1" applyAlignment="1">
      <alignment horizontal="left" vertical="center" wrapText="1"/>
    </xf>
    <xf numFmtId="0" fontId="22" fillId="0" borderId="8" xfId="0" applyFont="1" applyBorder="1" applyAlignment="1">
      <alignment horizontal="center" vertical="center" wrapText="1"/>
    </xf>
    <xf numFmtId="0" fontId="15" fillId="0" borderId="26" xfId="0" applyFont="1" applyBorder="1" applyAlignment="1">
      <alignment horizontal="center" vertical="center" wrapText="1"/>
    </xf>
    <xf numFmtId="0" fontId="22" fillId="0" borderId="11" xfId="0" applyFont="1" applyBorder="1" applyAlignment="1">
      <alignment horizontal="center" vertical="center" wrapText="1"/>
    </xf>
    <xf numFmtId="0" fontId="15" fillId="0" borderId="11" xfId="0" applyFont="1" applyBorder="1" applyAlignment="1">
      <alignment horizontal="center" vertical="center" wrapText="1"/>
    </xf>
    <xf numFmtId="0" fontId="38" fillId="16" borderId="1" xfId="3" applyFont="1" applyFill="1" applyBorder="1" applyAlignment="1" applyProtection="1">
      <alignment horizontal="center" vertical="center" wrapText="1"/>
      <protection locked="0"/>
    </xf>
    <xf numFmtId="0" fontId="38" fillId="15" borderId="1" xfId="3" applyFont="1" applyFill="1" applyBorder="1" applyAlignment="1" applyProtection="1">
      <alignment horizontal="center" vertical="center" wrapText="1"/>
      <protection locked="0"/>
    </xf>
    <xf numFmtId="0" fontId="38" fillId="14" borderId="1" xfId="3" applyFont="1" applyFill="1" applyBorder="1" applyAlignment="1" applyProtection="1">
      <alignment horizontal="center" vertical="center" wrapText="1"/>
      <protection locked="0"/>
    </xf>
    <xf numFmtId="0" fontId="38" fillId="13" borderId="1" xfId="3" applyFont="1" applyFill="1" applyBorder="1" applyAlignment="1" applyProtection="1">
      <alignment horizontal="center" vertical="center" wrapText="1"/>
      <protection locked="0"/>
    </xf>
    <xf numFmtId="0" fontId="19" fillId="2" borderId="0" xfId="0" applyFont="1" applyFill="1"/>
    <xf numFmtId="0" fontId="6" fillId="17" borderId="86" xfId="0" applyFont="1" applyFill="1" applyBorder="1" applyAlignment="1">
      <alignment horizontal="center" vertical="center" wrapText="1"/>
    </xf>
    <xf numFmtId="0" fontId="6" fillId="3" borderId="76" xfId="0" applyFont="1" applyFill="1" applyBorder="1" applyAlignment="1">
      <alignment horizontal="center" vertical="center" wrapText="1"/>
    </xf>
    <xf numFmtId="0" fontId="6" fillId="3" borderId="86" xfId="0" applyFont="1" applyFill="1" applyBorder="1" applyAlignment="1">
      <alignment horizontal="center" vertical="center" wrapText="1"/>
    </xf>
    <xf numFmtId="0" fontId="6" fillId="3" borderId="0" xfId="0" applyFont="1" applyFill="1" applyAlignment="1">
      <alignment horizontal="center" vertical="center" wrapText="1"/>
    </xf>
    <xf numFmtId="0" fontId="35" fillId="17" borderId="46" xfId="0" applyFont="1" applyFill="1" applyBorder="1" applyAlignment="1">
      <alignment horizontal="center" vertical="center" wrapText="1"/>
    </xf>
    <xf numFmtId="0" fontId="44" fillId="0" borderId="0" xfId="0" applyFont="1" applyAlignment="1">
      <alignment horizontal="center" wrapText="1"/>
    </xf>
    <xf numFmtId="0" fontId="35" fillId="6" borderId="1"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35" fillId="3" borderId="1" xfId="0" applyFont="1" applyFill="1" applyBorder="1" applyAlignment="1">
      <alignment horizontal="center" vertical="center" wrapText="1"/>
    </xf>
    <xf numFmtId="0" fontId="35" fillId="7" borderId="1" xfId="0" applyFont="1" applyFill="1" applyBorder="1" applyAlignment="1">
      <alignment horizontal="center" vertical="center" wrapText="1"/>
    </xf>
    <xf numFmtId="0" fontId="35" fillId="11" borderId="1" xfId="0" applyFont="1" applyFill="1" applyBorder="1" applyAlignment="1">
      <alignment horizontal="center" vertical="center" wrapText="1"/>
    </xf>
    <xf numFmtId="0" fontId="40" fillId="3" borderId="1" xfId="0" applyFont="1" applyFill="1" applyBorder="1" applyAlignment="1">
      <alignment horizontal="center" vertical="center"/>
    </xf>
    <xf numFmtId="2" fontId="45" fillId="2" borderId="0" xfId="0" applyNumberFormat="1" applyFont="1" applyFill="1"/>
    <xf numFmtId="2" fontId="45" fillId="0" borderId="0" xfId="0" applyNumberFormat="1" applyFont="1"/>
    <xf numFmtId="0" fontId="45" fillId="2" borderId="0" xfId="0" applyFont="1" applyFill="1"/>
    <xf numFmtId="0" fontId="22" fillId="2" borderId="93" xfId="0" applyFont="1" applyFill="1" applyBorder="1" applyAlignment="1" applyProtection="1">
      <alignment horizontal="center" vertical="center"/>
      <protection locked="0"/>
    </xf>
    <xf numFmtId="0" fontId="22" fillId="2" borderId="12" xfId="0" applyFont="1" applyFill="1" applyBorder="1" applyAlignment="1" applyProtection="1">
      <alignment horizontal="center" vertical="center"/>
      <protection locked="0"/>
    </xf>
    <xf numFmtId="0" fontId="22" fillId="2" borderId="18" xfId="0" applyFont="1" applyFill="1" applyBorder="1" applyAlignment="1" applyProtection="1">
      <alignment horizontal="center" vertical="center"/>
      <protection locked="0"/>
    </xf>
    <xf numFmtId="0" fontId="22" fillId="2" borderId="17" xfId="0" applyFont="1" applyFill="1" applyBorder="1" applyAlignment="1" applyProtection="1">
      <alignment horizontal="center" vertical="center"/>
      <protection locked="0"/>
    </xf>
    <xf numFmtId="9" fontId="42" fillId="3" borderId="86" xfId="0" applyNumberFormat="1" applyFont="1" applyFill="1" applyBorder="1" applyAlignment="1" applyProtection="1">
      <alignment horizontal="center" vertical="center"/>
      <protection hidden="1"/>
    </xf>
    <xf numFmtId="9" fontId="37" fillId="16" borderId="1" xfId="0" applyNumberFormat="1" applyFont="1" applyFill="1" applyBorder="1" applyAlignment="1" applyProtection="1">
      <alignment horizontal="center" vertical="center"/>
      <protection hidden="1"/>
    </xf>
    <xf numFmtId="0" fontId="7" fillId="0" borderId="1" xfId="0" applyFont="1" applyBorder="1" applyAlignment="1" applyProtection="1">
      <alignment horizontal="center" vertical="center"/>
      <protection hidden="1"/>
    </xf>
    <xf numFmtId="9" fontId="37" fillId="16" borderId="1" xfId="0" applyNumberFormat="1" applyFont="1" applyFill="1" applyBorder="1" applyAlignment="1" applyProtection="1">
      <alignment horizontal="center" vertical="center"/>
      <protection locked="0"/>
    </xf>
    <xf numFmtId="0" fontId="15" fillId="0" borderId="0" xfId="3" applyFont="1" applyAlignment="1" applyProtection="1">
      <alignment vertical="center"/>
      <protection hidden="1"/>
    </xf>
    <xf numFmtId="0" fontId="19" fillId="0" borderId="0" xfId="3" applyFont="1" applyAlignment="1" applyProtection="1">
      <alignment vertical="center" wrapText="1"/>
      <protection hidden="1"/>
    </xf>
    <xf numFmtId="0" fontId="0" fillId="0" borderId="0" xfId="0" applyProtection="1">
      <protection hidden="1"/>
    </xf>
    <xf numFmtId="0" fontId="15" fillId="0" borderId="0" xfId="3" applyFont="1" applyAlignment="1" applyProtection="1">
      <alignment vertical="center" wrapText="1"/>
      <protection hidden="1"/>
    </xf>
    <xf numFmtId="0" fontId="31" fillId="0" borderId="0" xfId="0" applyFont="1" applyProtection="1">
      <protection hidden="1"/>
    </xf>
    <xf numFmtId="0" fontId="11" fillId="0" borderId="107" xfId="4" applyFont="1" applyBorder="1" applyAlignment="1">
      <alignment horizontal="left" vertical="top"/>
    </xf>
    <xf numFmtId="0" fontId="11" fillId="0" borderId="108" xfId="4" applyFont="1" applyBorder="1" applyAlignment="1">
      <alignment horizontal="left" vertical="top"/>
    </xf>
    <xf numFmtId="0" fontId="15" fillId="10" borderId="1" xfId="3" applyFont="1" applyFill="1" applyBorder="1" applyAlignment="1" applyProtection="1">
      <alignment horizontal="center" vertical="center" wrapText="1"/>
      <protection locked="0"/>
    </xf>
    <xf numFmtId="0" fontId="21" fillId="2" borderId="0" xfId="0" applyFont="1" applyFill="1" applyAlignment="1">
      <alignment horizontal="center"/>
    </xf>
    <xf numFmtId="164" fontId="21" fillId="2" borderId="0" xfId="0" applyNumberFormat="1" applyFont="1" applyFill="1" applyAlignment="1">
      <alignment horizontal="center"/>
    </xf>
    <xf numFmtId="0" fontId="24" fillId="3" borderId="1"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24" fillId="3" borderId="23" xfId="0" applyFont="1" applyFill="1" applyBorder="1" applyAlignment="1">
      <alignment horizontal="center" vertical="center" wrapText="1"/>
    </xf>
    <xf numFmtId="0" fontId="22" fillId="2" borderId="12" xfId="0" applyFont="1" applyFill="1" applyBorder="1" applyAlignment="1" applyProtection="1">
      <alignment horizontal="center" vertical="center" wrapText="1"/>
      <protection locked="0"/>
    </xf>
    <xf numFmtId="0" fontId="21" fillId="2" borderId="12" xfId="0" applyFont="1" applyFill="1" applyBorder="1" applyAlignment="1" applyProtection="1">
      <alignment horizontal="left" vertical="top" wrapText="1"/>
      <protection locked="0"/>
    </xf>
    <xf numFmtId="0" fontId="22" fillId="2" borderId="12" xfId="0" applyFont="1" applyFill="1" applyBorder="1" applyAlignment="1" applyProtection="1">
      <alignment horizontal="left" vertical="center" wrapText="1"/>
      <protection locked="0"/>
    </xf>
    <xf numFmtId="0" fontId="21" fillId="2" borderId="12" xfId="0" applyFont="1" applyFill="1" applyBorder="1" applyAlignment="1" applyProtection="1">
      <alignment horizontal="left" vertical="center" wrapText="1"/>
      <protection locked="0"/>
    </xf>
    <xf numFmtId="0" fontId="7" fillId="0" borderId="70" xfId="0" applyFont="1" applyBorder="1" applyAlignment="1" applyProtection="1">
      <alignment horizontal="center" vertical="center"/>
      <protection locked="0"/>
    </xf>
    <xf numFmtId="0" fontId="22" fillId="2" borderId="128" xfId="0" applyFont="1" applyFill="1" applyBorder="1" applyAlignment="1" applyProtection="1">
      <alignment horizontal="center" vertical="center"/>
      <protection locked="0"/>
    </xf>
    <xf numFmtId="0" fontId="21" fillId="2" borderId="127" xfId="0" applyFont="1" applyFill="1" applyBorder="1"/>
    <xf numFmtId="0" fontId="21" fillId="2" borderId="21" xfId="0" applyFont="1" applyFill="1" applyBorder="1" applyAlignment="1" applyProtection="1">
      <alignment horizontal="left" vertical="center" wrapText="1"/>
      <protection locked="0"/>
    </xf>
    <xf numFmtId="0" fontId="21" fillId="2" borderId="21" xfId="0" applyFont="1" applyFill="1" applyBorder="1" applyAlignment="1" applyProtection="1">
      <alignment horizontal="center" vertical="center"/>
      <protection locked="0"/>
    </xf>
    <xf numFmtId="0" fontId="21" fillId="2" borderId="22" xfId="0" applyFont="1" applyFill="1" applyBorder="1" applyAlignment="1" applyProtection="1">
      <alignment horizontal="center" vertical="center"/>
      <protection locked="0"/>
    </xf>
    <xf numFmtId="0" fontId="22" fillId="2" borderId="17" xfId="0" applyFont="1" applyFill="1" applyBorder="1" applyAlignment="1" applyProtection="1">
      <alignment horizontal="left" vertical="center" wrapText="1"/>
      <protection locked="0"/>
    </xf>
    <xf numFmtId="0" fontId="21" fillId="2" borderId="1" xfId="0" applyFont="1" applyFill="1" applyBorder="1" applyAlignment="1" applyProtection="1">
      <alignment horizontal="center" vertical="center" wrapText="1"/>
      <protection hidden="1"/>
    </xf>
    <xf numFmtId="0" fontId="41" fillId="6" borderId="0" xfId="0" applyFont="1" applyFill="1" applyAlignment="1">
      <alignment horizontal="center" vertical="center"/>
    </xf>
    <xf numFmtId="0" fontId="25" fillId="2" borderId="127" xfId="0" applyFont="1" applyFill="1" applyBorder="1"/>
    <xf numFmtId="0" fontId="21" fillId="2" borderId="0" xfId="0" applyFont="1" applyFill="1" applyAlignment="1" applyProtection="1">
      <alignment horizontal="center" vertical="center" wrapText="1"/>
      <protection hidden="1"/>
    </xf>
    <xf numFmtId="0" fontId="21" fillId="2" borderId="0" xfId="0" applyFont="1" applyFill="1" applyAlignment="1">
      <alignment horizontal="left"/>
    </xf>
    <xf numFmtId="0" fontId="21" fillId="2" borderId="12" xfId="0" applyFont="1" applyFill="1" applyBorder="1" applyAlignment="1" applyProtection="1">
      <alignment horizontal="left" vertical="center"/>
      <protection locked="0"/>
    </xf>
    <xf numFmtId="0" fontId="21" fillId="2" borderId="18" xfId="0" applyFont="1" applyFill="1" applyBorder="1" applyAlignment="1" applyProtection="1">
      <alignment horizontal="left" vertical="center"/>
      <protection locked="0"/>
    </xf>
    <xf numFmtId="0" fontId="22" fillId="2" borderId="0" xfId="0" applyFont="1" applyFill="1"/>
    <xf numFmtId="0" fontId="21" fillId="2" borderId="17" xfId="0" applyFont="1" applyFill="1" applyBorder="1" applyAlignment="1" applyProtection="1">
      <alignment horizontal="left" vertical="center" wrapText="1"/>
      <protection locked="0"/>
    </xf>
    <xf numFmtId="0" fontId="21" fillId="2" borderId="74" xfId="0" applyFont="1" applyFill="1" applyBorder="1" applyAlignment="1" applyProtection="1">
      <alignment horizontal="center" vertical="center"/>
      <protection locked="0"/>
    </xf>
    <xf numFmtId="0" fontId="21" fillId="2" borderId="75" xfId="0" applyFont="1" applyFill="1" applyBorder="1" applyAlignment="1" applyProtection="1">
      <alignment horizontal="center" vertical="center"/>
      <protection locked="0"/>
    </xf>
    <xf numFmtId="0" fontId="21" fillId="2" borderId="17" xfId="0" applyFont="1" applyFill="1" applyBorder="1" applyAlignment="1" applyProtection="1">
      <alignment horizontal="left" vertical="top" wrapText="1"/>
      <protection locked="0"/>
    </xf>
    <xf numFmtId="0" fontId="21" fillId="0" borderId="1" xfId="0" applyFont="1" applyBorder="1" applyAlignment="1">
      <alignment horizontal="left" vertical="center"/>
    </xf>
    <xf numFmtId="0" fontId="21" fillId="2" borderId="73" xfId="0" applyFont="1" applyFill="1" applyBorder="1" applyAlignment="1" applyProtection="1">
      <alignment horizontal="left" vertical="center" wrapText="1"/>
      <protection locked="0"/>
    </xf>
    <xf numFmtId="0" fontId="21" fillId="2" borderId="21" xfId="0" applyFont="1" applyFill="1" applyBorder="1" applyAlignment="1" applyProtection="1">
      <alignment horizontal="center" vertical="top" wrapText="1"/>
      <protection locked="0"/>
    </xf>
    <xf numFmtId="0" fontId="21" fillId="2" borderId="20" xfId="0" applyFont="1" applyFill="1" applyBorder="1" applyAlignment="1" applyProtection="1">
      <alignment horizontal="center" vertical="center" wrapText="1"/>
      <protection locked="0"/>
    </xf>
    <xf numFmtId="0" fontId="21" fillId="2" borderId="21" xfId="0" applyFont="1" applyFill="1" applyBorder="1" applyAlignment="1" applyProtection="1">
      <alignment horizontal="center" vertical="center" wrapText="1"/>
      <protection locked="0"/>
    </xf>
    <xf numFmtId="0" fontId="21" fillId="2" borderId="17"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left" vertical="top" wrapText="1"/>
      <protection locked="0"/>
    </xf>
    <xf numFmtId="0" fontId="21" fillId="0" borderId="0" xfId="0" applyFont="1" applyAlignment="1">
      <alignment vertical="top"/>
    </xf>
    <xf numFmtId="0" fontId="21" fillId="2" borderId="18" xfId="0" applyFont="1" applyFill="1" applyBorder="1" applyAlignment="1" applyProtection="1">
      <alignment horizontal="center" vertical="center" wrapText="1"/>
      <protection locked="0"/>
    </xf>
    <xf numFmtId="9" fontId="7" fillId="14" borderId="1" xfId="0" applyNumberFormat="1" applyFont="1" applyFill="1" applyBorder="1" applyAlignment="1" applyProtection="1">
      <alignment horizontal="center" vertical="center" wrapText="1"/>
      <protection locked="0"/>
    </xf>
    <xf numFmtId="0" fontId="21" fillId="2" borderId="3" xfId="0" applyFont="1" applyFill="1" applyBorder="1" applyAlignment="1" applyProtection="1">
      <alignment horizontal="center" vertical="center" wrapText="1"/>
      <protection hidden="1"/>
    </xf>
    <xf numFmtId="0" fontId="21" fillId="0" borderId="14" xfId="0" applyFont="1" applyBorder="1" applyAlignment="1">
      <alignment vertical="center" wrapText="1"/>
    </xf>
    <xf numFmtId="0" fontId="21" fillId="0" borderId="15" xfId="0" applyFont="1" applyBorder="1" applyAlignment="1">
      <alignment vertical="center" wrapText="1"/>
    </xf>
    <xf numFmtId="0" fontId="21" fillId="2" borderId="2" xfId="0" applyFont="1" applyFill="1" applyBorder="1" applyAlignment="1" applyProtection="1">
      <alignment horizontal="center" vertical="center" wrapText="1"/>
      <protection hidden="1"/>
    </xf>
    <xf numFmtId="0" fontId="21" fillId="2" borderId="21" xfId="0" applyFont="1" applyFill="1" applyBorder="1" applyAlignment="1" applyProtection="1">
      <alignment vertical="center"/>
      <protection locked="0"/>
    </xf>
    <xf numFmtId="0" fontId="21" fillId="2" borderId="22" xfId="0" applyFont="1" applyFill="1" applyBorder="1" applyAlignment="1" applyProtection="1">
      <alignment vertical="center"/>
      <protection locked="0"/>
    </xf>
    <xf numFmtId="0" fontId="21" fillId="2" borderId="12" xfId="0" applyFont="1" applyFill="1" applyBorder="1" applyAlignment="1" applyProtection="1">
      <alignment vertical="center" wrapText="1"/>
      <protection locked="0"/>
    </xf>
    <xf numFmtId="0" fontId="21" fillId="2" borderId="18" xfId="0" applyFont="1" applyFill="1" applyBorder="1" applyAlignment="1" applyProtection="1">
      <alignment vertical="center" wrapText="1"/>
      <protection locked="0"/>
    </xf>
    <xf numFmtId="0" fontId="21" fillId="0" borderId="2" xfId="0" applyFont="1" applyBorder="1" applyAlignment="1">
      <alignment horizontal="left" vertical="center"/>
    </xf>
    <xf numFmtId="0" fontId="21" fillId="2" borderId="1" xfId="0" applyFont="1" applyFill="1" applyBorder="1"/>
    <xf numFmtId="0" fontId="21" fillId="2" borderId="1" xfId="0" applyFont="1" applyFill="1" applyBorder="1" applyAlignment="1" applyProtection="1">
      <alignment horizontal="center" vertical="center"/>
      <protection locked="0"/>
    </xf>
    <xf numFmtId="0" fontId="22" fillId="2" borderId="133" xfId="0" applyFont="1" applyFill="1" applyBorder="1" applyAlignment="1" applyProtection="1">
      <alignment horizontal="center" vertical="center"/>
      <protection locked="0"/>
    </xf>
    <xf numFmtId="0" fontId="21" fillId="2" borderId="133" xfId="0" applyFont="1" applyFill="1" applyBorder="1" applyAlignment="1" applyProtection="1">
      <alignment horizontal="left" vertical="center"/>
      <protection locked="0"/>
    </xf>
    <xf numFmtId="0" fontId="21" fillId="2" borderId="93" xfId="0" applyFont="1" applyFill="1" applyBorder="1" applyAlignment="1" applyProtection="1">
      <alignment horizontal="left" vertical="center"/>
      <protection locked="0"/>
    </xf>
    <xf numFmtId="0" fontId="21" fillId="0" borderId="14" xfId="0" applyFont="1" applyBorder="1" applyAlignment="1">
      <alignment vertical="top" wrapText="1"/>
    </xf>
    <xf numFmtId="0" fontId="21" fillId="0" borderId="15" xfId="0" applyFont="1" applyBorder="1" applyAlignment="1">
      <alignment vertical="top" wrapText="1"/>
    </xf>
    <xf numFmtId="0" fontId="21" fillId="2" borderId="12" xfId="0" applyFont="1" applyFill="1" applyBorder="1" applyAlignment="1" applyProtection="1">
      <alignment vertical="center"/>
      <protection locked="0"/>
    </xf>
    <xf numFmtId="0" fontId="21" fillId="2" borderId="18" xfId="0" applyFont="1" applyFill="1" applyBorder="1" applyAlignment="1" applyProtection="1">
      <alignment vertical="center"/>
      <protection locked="0"/>
    </xf>
    <xf numFmtId="0" fontId="21" fillId="2" borderId="1" xfId="0" applyFont="1" applyFill="1" applyBorder="1" applyAlignment="1" applyProtection="1">
      <alignment vertical="center" wrapText="1"/>
      <protection hidden="1"/>
    </xf>
    <xf numFmtId="0" fontId="21" fillId="0" borderId="19" xfId="0" applyFont="1" applyBorder="1" applyAlignment="1">
      <alignment vertical="top" wrapText="1"/>
    </xf>
    <xf numFmtId="0" fontId="21" fillId="0" borderId="19" xfId="0" applyFont="1" applyBorder="1" applyAlignment="1">
      <alignment vertical="center" wrapText="1"/>
    </xf>
    <xf numFmtId="0" fontId="21" fillId="2" borderId="93" xfId="0" applyFont="1" applyFill="1" applyBorder="1" applyAlignment="1" applyProtection="1">
      <alignment vertical="center" wrapText="1"/>
      <protection locked="0"/>
    </xf>
    <xf numFmtId="0" fontId="21" fillId="2" borderId="93" xfId="0" applyFont="1" applyFill="1" applyBorder="1" applyAlignment="1" applyProtection="1">
      <alignment vertical="center"/>
      <protection locked="0"/>
    </xf>
    <xf numFmtId="0" fontId="21" fillId="2" borderId="3" xfId="0" applyFont="1" applyFill="1" applyBorder="1" applyAlignment="1" applyProtection="1">
      <alignment vertical="center" wrapText="1"/>
      <protection hidden="1"/>
    </xf>
    <xf numFmtId="0" fontId="21" fillId="0" borderId="1" xfId="0" applyFont="1" applyBorder="1" applyAlignment="1">
      <alignment vertical="top" wrapText="1"/>
    </xf>
    <xf numFmtId="0" fontId="21" fillId="0" borderId="1" xfId="0" applyFont="1" applyBorder="1" applyAlignment="1">
      <alignment vertical="center" wrapText="1"/>
    </xf>
    <xf numFmtId="0" fontId="21" fillId="2" borderId="1" xfId="0" applyFont="1" applyFill="1" applyBorder="1" applyAlignment="1" applyProtection="1">
      <alignment vertical="center"/>
      <protection locked="0"/>
    </xf>
    <xf numFmtId="0" fontId="22" fillId="2" borderId="139" xfId="0" applyFont="1" applyFill="1" applyBorder="1" applyAlignment="1" applyProtection="1">
      <alignment horizontal="center" vertical="center"/>
      <protection locked="0"/>
    </xf>
    <xf numFmtId="0" fontId="21" fillId="2" borderId="138" xfId="0" applyFont="1" applyFill="1" applyBorder="1"/>
    <xf numFmtId="0" fontId="21" fillId="2" borderId="18" xfId="0" applyFont="1" applyFill="1" applyBorder="1" applyAlignment="1" applyProtection="1">
      <alignment horizontal="center" vertical="center"/>
      <protection locked="0"/>
    </xf>
    <xf numFmtId="0" fontId="21" fillId="2" borderId="93"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wrapText="1"/>
      <protection locked="0"/>
    </xf>
    <xf numFmtId="0" fontId="57" fillId="2" borderId="0" xfId="0" applyFont="1" applyFill="1"/>
    <xf numFmtId="0" fontId="55" fillId="2" borderId="0" xfId="0" applyFont="1" applyFill="1" applyAlignment="1">
      <alignment vertical="center"/>
    </xf>
    <xf numFmtId="0" fontId="50" fillId="2" borderId="0" xfId="0" applyFont="1" applyFill="1" applyAlignment="1">
      <alignment vertical="center"/>
    </xf>
    <xf numFmtId="0" fontId="48" fillId="2" borderId="0" xfId="0" applyFont="1" applyFill="1" applyAlignment="1">
      <alignment horizontal="justify" vertical="top"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xf>
    <xf numFmtId="0" fontId="21" fillId="0" borderId="1" xfId="0" applyFont="1" applyBorder="1" applyAlignment="1" applyProtection="1">
      <alignment horizontal="center" vertical="center" wrapText="1"/>
      <protection hidden="1"/>
    </xf>
    <xf numFmtId="0" fontId="21" fillId="0" borderId="1" xfId="0" applyFont="1" applyBorder="1" applyAlignment="1">
      <alignment horizontal="center" vertical="center"/>
    </xf>
    <xf numFmtId="0" fontId="21" fillId="0" borderId="3" xfId="0" applyFont="1" applyBorder="1" applyAlignment="1">
      <alignment horizontal="center" vertical="center"/>
    </xf>
    <xf numFmtId="0" fontId="21" fillId="0" borderId="2" xfId="0" applyFont="1" applyBorder="1" applyAlignment="1" applyProtection="1">
      <alignment horizontal="center" vertical="center" wrapText="1"/>
      <protection hidden="1"/>
    </xf>
    <xf numFmtId="0" fontId="21" fillId="2" borderId="96" xfId="0" applyFont="1" applyFill="1" applyBorder="1" applyAlignment="1" applyProtection="1">
      <alignment horizontal="center" vertical="center"/>
      <protection locked="0"/>
    </xf>
    <xf numFmtId="0" fontId="21" fillId="0" borderId="21" xfId="0" applyFont="1" applyBorder="1" applyAlignment="1">
      <alignment vertical="center" wrapText="1"/>
    </xf>
    <xf numFmtId="0" fontId="21" fillId="0" borderId="22" xfId="0" applyFont="1" applyBorder="1" applyAlignment="1">
      <alignment vertical="center" wrapText="1"/>
    </xf>
    <xf numFmtId="0" fontId="21" fillId="6" borderId="1" xfId="0" applyFont="1" applyFill="1" applyBorder="1" applyAlignment="1" applyProtection="1">
      <alignment horizontal="center" vertical="center" textRotation="90" wrapText="1"/>
      <protection hidden="1"/>
    </xf>
    <xf numFmtId="0" fontId="56" fillId="2" borderId="21" xfId="0" applyFont="1" applyFill="1" applyBorder="1" applyAlignment="1" applyProtection="1">
      <alignment horizontal="center" vertical="center"/>
      <protection locked="0"/>
    </xf>
    <xf numFmtId="0" fontId="21" fillId="2" borderId="133" xfId="0" applyFont="1" applyFill="1" applyBorder="1" applyAlignment="1" applyProtection="1">
      <alignment horizontal="center" vertical="center"/>
      <protection locked="0"/>
    </xf>
    <xf numFmtId="0" fontId="21" fillId="2" borderId="136" xfId="0" applyFont="1" applyFill="1" applyBorder="1" applyAlignment="1" applyProtection="1">
      <alignment horizontal="center" vertical="center"/>
      <protection locked="0"/>
    </xf>
    <xf numFmtId="0" fontId="58" fillId="2" borderId="55" xfId="0" applyFont="1" applyFill="1" applyBorder="1"/>
    <xf numFmtId="49" fontId="58" fillId="2" borderId="45" xfId="0" applyNumberFormat="1" applyFont="1" applyFill="1" applyBorder="1" applyAlignment="1" applyProtection="1">
      <alignment horizontal="center" vertical="center" wrapText="1"/>
      <protection locked="0"/>
    </xf>
    <xf numFmtId="49" fontId="58" fillId="2" borderId="0" xfId="0" applyNumberFormat="1" applyFont="1" applyFill="1" applyAlignment="1">
      <alignment horizontal="left" vertical="top" wrapText="1"/>
    </xf>
    <xf numFmtId="0" fontId="58" fillId="2" borderId="56" xfId="0" applyFont="1" applyFill="1" applyBorder="1"/>
    <xf numFmtId="0" fontId="58" fillId="2" borderId="0" xfId="0" applyFont="1" applyFill="1"/>
    <xf numFmtId="0" fontId="21" fillId="0" borderId="0" xfId="0" applyFont="1" applyAlignment="1">
      <alignment vertical="top" wrapText="1"/>
    </xf>
    <xf numFmtId="0" fontId="21" fillId="0" borderId="0" xfId="0" applyFont="1" applyAlignment="1">
      <alignment wrapText="1"/>
    </xf>
    <xf numFmtId="0" fontId="48" fillId="2" borderId="0" xfId="0" applyFont="1" applyFill="1"/>
    <xf numFmtId="0" fontId="50" fillId="2" borderId="141" xfId="0" applyFont="1" applyFill="1" applyBorder="1" applyAlignment="1" applyProtection="1">
      <alignment horizontal="left" vertical="center" wrapText="1"/>
      <protection locked="0"/>
    </xf>
    <xf numFmtId="0" fontId="21" fillId="0" borderId="142" xfId="0" applyFont="1" applyBorder="1" applyAlignment="1" applyProtection="1">
      <alignment horizontal="left" vertical="center" wrapText="1"/>
      <protection locked="0"/>
    </xf>
    <xf numFmtId="0" fontId="21" fillId="2" borderId="142" xfId="0" applyFont="1" applyFill="1" applyBorder="1" applyAlignment="1" applyProtection="1">
      <alignment horizontal="left" vertical="center" wrapText="1"/>
      <protection locked="0"/>
    </xf>
    <xf numFmtId="0" fontId="21" fillId="2" borderId="0" xfId="0" applyFont="1" applyFill="1" applyAlignment="1" applyProtection="1">
      <alignment horizontal="left" vertical="top" wrapText="1"/>
      <protection locked="0"/>
    </xf>
    <xf numFmtId="0" fontId="21" fillId="2" borderId="2" xfId="0" applyFont="1" applyFill="1" applyBorder="1" applyAlignment="1">
      <alignment vertical="top"/>
    </xf>
    <xf numFmtId="0" fontId="21" fillId="2" borderId="118" xfId="0" applyFont="1" applyFill="1" applyBorder="1" applyAlignment="1" applyProtection="1">
      <alignment horizontal="center" vertical="center"/>
      <protection locked="0"/>
    </xf>
    <xf numFmtId="0" fontId="21" fillId="2" borderId="2" xfId="0" applyFont="1" applyFill="1" applyBorder="1" applyAlignment="1">
      <alignment vertical="top" wrapText="1"/>
    </xf>
    <xf numFmtId="0" fontId="21" fillId="2" borderId="3" xfId="0" applyFont="1" applyFill="1" applyBorder="1"/>
    <xf numFmtId="0" fontId="21" fillId="2" borderId="140" xfId="0" applyFont="1" applyFill="1" applyBorder="1" applyAlignment="1" applyProtection="1">
      <alignment horizontal="center" vertical="center"/>
      <protection locked="0"/>
    </xf>
    <xf numFmtId="0" fontId="48" fillId="2" borderId="1" xfId="0" applyFont="1" applyFill="1" applyBorder="1"/>
    <xf numFmtId="0" fontId="48" fillId="2" borderId="93" xfId="0" applyFont="1" applyFill="1" applyBorder="1" applyAlignment="1" applyProtection="1">
      <alignment horizontal="center" vertical="center"/>
      <protection locked="0"/>
    </xf>
    <xf numFmtId="0" fontId="48" fillId="2" borderId="12" xfId="0" applyFont="1" applyFill="1" applyBorder="1" applyAlignment="1" applyProtection="1">
      <alignment horizontal="center" vertical="center"/>
      <protection locked="0"/>
    </xf>
    <xf numFmtId="0" fontId="48" fillId="2" borderId="17" xfId="0" applyFont="1" applyFill="1" applyBorder="1" applyAlignment="1" applyProtection="1">
      <alignment horizontal="center" vertical="center" wrapText="1"/>
      <protection locked="0"/>
    </xf>
    <xf numFmtId="0" fontId="53" fillId="6" borderId="1" xfId="0" applyFont="1" applyFill="1" applyBorder="1" applyAlignment="1" applyProtection="1">
      <alignment horizontal="center" vertical="center" textRotation="90" wrapText="1"/>
      <protection hidden="1"/>
    </xf>
    <xf numFmtId="0" fontId="22" fillId="2" borderId="1" xfId="0" applyFont="1" applyFill="1" applyBorder="1" applyAlignment="1" applyProtection="1">
      <alignment horizontal="left" vertical="center" wrapText="1"/>
      <protection hidden="1"/>
    </xf>
    <xf numFmtId="0" fontId="0" fillId="0" borderId="97" xfId="0" applyBorder="1"/>
    <xf numFmtId="0" fontId="21" fillId="2" borderId="3" xfId="0" applyFont="1" applyFill="1" applyBorder="1" applyAlignment="1" applyProtection="1">
      <alignment horizontal="left" vertical="center" wrapText="1"/>
      <protection locked="0"/>
    </xf>
    <xf numFmtId="0" fontId="22" fillId="2" borderId="20" xfId="0" applyFont="1" applyFill="1" applyBorder="1" applyAlignment="1" applyProtection="1">
      <alignment horizontal="left" vertical="center" wrapText="1"/>
      <protection locked="0"/>
    </xf>
    <xf numFmtId="0" fontId="52" fillId="2" borderId="1" xfId="0" applyFont="1" applyFill="1" applyBorder="1" applyAlignment="1" applyProtection="1">
      <alignment horizontal="left" vertical="center" wrapText="1"/>
      <protection hidden="1"/>
    </xf>
    <xf numFmtId="0" fontId="57" fillId="2" borderId="12" xfId="0" applyFont="1" applyFill="1" applyBorder="1" applyAlignment="1" applyProtection="1">
      <alignment horizontal="left" vertical="center"/>
      <protection locked="0"/>
    </xf>
    <xf numFmtId="0" fontId="57" fillId="2" borderId="18" xfId="0" applyFont="1" applyFill="1" applyBorder="1" applyAlignment="1" applyProtection="1">
      <alignment horizontal="left" vertical="center"/>
      <protection locked="0"/>
    </xf>
    <xf numFmtId="0" fontId="66" fillId="2" borderId="12" xfId="0" applyFont="1" applyFill="1" applyBorder="1" applyAlignment="1" applyProtection="1">
      <alignment horizontal="left" vertical="center" wrapText="1"/>
      <protection locked="0"/>
    </xf>
    <xf numFmtId="0" fontId="22" fillId="0" borderId="2" xfId="0" applyFont="1" applyBorder="1" applyAlignment="1">
      <alignment horizontal="center" vertical="center"/>
    </xf>
    <xf numFmtId="0" fontId="22" fillId="0" borderId="0" xfId="0" applyFont="1" applyAlignment="1">
      <alignment vertical="top" wrapText="1"/>
    </xf>
    <xf numFmtId="0" fontId="22" fillId="0" borderId="0" xfId="0" applyFont="1" applyAlignment="1">
      <alignment vertical="top"/>
    </xf>
    <xf numFmtId="0" fontId="22" fillId="0" borderId="1" xfId="0" applyFont="1" applyBorder="1" applyAlignment="1">
      <alignment horizontal="center" vertical="center"/>
    </xf>
    <xf numFmtId="0" fontId="22" fillId="0" borderId="1" xfId="0" applyFont="1" applyBorder="1" applyAlignment="1">
      <alignment vertical="top" wrapText="1"/>
    </xf>
    <xf numFmtId="0" fontId="22" fillId="0" borderId="1" xfId="0" applyFont="1" applyBorder="1" applyAlignment="1">
      <alignment vertical="top"/>
    </xf>
    <xf numFmtId="0" fontId="22" fillId="2" borderId="1" xfId="0" applyFont="1" applyFill="1" applyBorder="1" applyAlignment="1" applyProtection="1">
      <alignment horizontal="left" vertical="center" wrapText="1"/>
      <protection locked="0"/>
    </xf>
    <xf numFmtId="0" fontId="22" fillId="0" borderId="0" xfId="0" applyFont="1" applyAlignment="1">
      <alignment horizontal="left" vertical="center" wrapText="1"/>
    </xf>
    <xf numFmtId="0" fontId="22" fillId="2" borderId="1" xfId="0" applyFont="1" applyFill="1" applyBorder="1" applyAlignment="1" applyProtection="1">
      <alignment vertical="center" wrapText="1"/>
      <protection locked="0"/>
    </xf>
    <xf numFmtId="0" fontId="22" fillId="2" borderId="17" xfId="0" applyFont="1" applyFill="1" applyBorder="1" applyAlignment="1" applyProtection="1">
      <alignment horizontal="left" vertical="center" wrapText="1"/>
      <protection locked="0"/>
    </xf>
    <xf numFmtId="0" fontId="21" fillId="2" borderId="17"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center" vertical="center"/>
      <protection locked="0"/>
    </xf>
    <xf numFmtId="0" fontId="22" fillId="2" borderId="93" xfId="0" applyFont="1" applyFill="1" applyBorder="1" applyAlignment="1" applyProtection="1">
      <alignment horizontal="left" vertical="center" wrapText="1"/>
      <protection locked="0"/>
    </xf>
    <xf numFmtId="0" fontId="22" fillId="2" borderId="12" xfId="0" applyFont="1" applyFill="1" applyBorder="1" applyAlignment="1" applyProtection="1">
      <alignment horizontal="left" vertical="center" wrapText="1"/>
      <protection locked="0"/>
    </xf>
    <xf numFmtId="0" fontId="21" fillId="2" borderId="17" xfId="0" applyFont="1" applyFill="1" applyBorder="1" applyAlignment="1" applyProtection="1">
      <alignment horizontal="left" vertical="center" wrapText="1"/>
      <protection locked="0"/>
    </xf>
    <xf numFmtId="0" fontId="21" fillId="2" borderId="12" xfId="0" applyFont="1" applyFill="1" applyBorder="1" applyAlignment="1" applyProtection="1">
      <alignment horizontal="left" vertical="center" wrapText="1"/>
      <protection locked="0"/>
    </xf>
    <xf numFmtId="0" fontId="21" fillId="2" borderId="93" xfId="0" applyFont="1" applyFill="1" applyBorder="1" applyAlignment="1" applyProtection="1">
      <alignment horizontal="left" vertical="center" wrapText="1"/>
      <protection locked="0"/>
    </xf>
    <xf numFmtId="0" fontId="21" fillId="2" borderId="93" xfId="0" applyFont="1" applyFill="1" applyBorder="1" applyAlignment="1" applyProtection="1">
      <alignment horizontal="center" vertical="center"/>
      <protection locked="0"/>
    </xf>
    <xf numFmtId="0" fontId="21" fillId="2" borderId="17"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center" vertical="center"/>
      <protection locked="0"/>
    </xf>
    <xf numFmtId="0" fontId="22" fillId="2" borderId="17" xfId="0" applyFont="1" applyFill="1" applyBorder="1" applyAlignment="1" applyProtection="1">
      <alignment horizontal="left" vertical="center" wrapText="1"/>
      <protection locked="0"/>
    </xf>
    <xf numFmtId="0" fontId="22" fillId="2" borderId="12" xfId="0" applyFont="1" applyFill="1" applyBorder="1" applyAlignment="1" applyProtection="1">
      <alignment horizontal="left" vertical="center" wrapText="1"/>
      <protection locked="0"/>
    </xf>
    <xf numFmtId="0" fontId="22" fillId="2" borderId="128" xfId="0" applyFont="1" applyFill="1" applyBorder="1" applyAlignment="1" applyProtection="1">
      <alignment horizontal="left" vertical="center" wrapText="1"/>
      <protection locked="0"/>
    </xf>
    <xf numFmtId="0" fontId="22" fillId="2" borderId="139" xfId="0" applyFont="1" applyFill="1" applyBorder="1" applyAlignment="1" applyProtection="1">
      <alignment horizontal="left" vertical="center" wrapText="1"/>
      <protection locked="0"/>
    </xf>
    <xf numFmtId="0" fontId="22" fillId="2" borderId="136" xfId="0" applyFont="1" applyFill="1" applyBorder="1" applyAlignment="1" applyProtection="1">
      <alignment horizontal="left" vertical="center" wrapText="1"/>
      <protection locked="0"/>
    </xf>
    <xf numFmtId="0" fontId="19" fillId="2" borderId="17" xfId="0" applyFont="1" applyFill="1" applyBorder="1" applyAlignment="1" applyProtection="1">
      <alignment horizontal="center" vertical="center"/>
      <protection locked="0"/>
    </xf>
    <xf numFmtId="0" fontId="15" fillId="2" borderId="17" xfId="0" applyFont="1" applyFill="1" applyBorder="1" applyAlignment="1" applyProtection="1">
      <alignment horizontal="left" vertical="center" wrapText="1"/>
      <protection locked="0"/>
    </xf>
    <xf numFmtId="0" fontId="19" fillId="2" borderId="12" xfId="0" applyFont="1" applyFill="1" applyBorder="1" applyAlignment="1" applyProtection="1">
      <alignment horizontal="center" vertical="center"/>
      <protection locked="0"/>
    </xf>
    <xf numFmtId="0" fontId="15" fillId="2" borderId="12" xfId="0" applyFont="1" applyFill="1" applyBorder="1" applyAlignment="1" applyProtection="1">
      <alignment horizontal="left" vertical="top" wrapText="1"/>
      <protection locked="0"/>
    </xf>
    <xf numFmtId="0" fontId="19" fillId="2" borderId="18" xfId="0" applyFont="1" applyFill="1" applyBorder="1" applyAlignment="1" applyProtection="1">
      <alignment horizontal="center" vertical="center"/>
      <protection locked="0"/>
    </xf>
    <xf numFmtId="0" fontId="15" fillId="2" borderId="12" xfId="0" applyFont="1" applyFill="1" applyBorder="1" applyAlignment="1" applyProtection="1">
      <alignment horizontal="left" vertical="center" wrapText="1"/>
      <protection locked="0"/>
    </xf>
    <xf numFmtId="0" fontId="15" fillId="2" borderId="17" xfId="0" applyFont="1" applyFill="1" applyBorder="1" applyAlignment="1" applyProtection="1">
      <alignment horizontal="left" vertical="top" wrapText="1"/>
      <protection locked="0"/>
    </xf>
    <xf numFmtId="0" fontId="19" fillId="2" borderId="12" xfId="0" applyFont="1" applyFill="1" applyBorder="1" applyAlignment="1" applyProtection="1">
      <alignment horizontal="left" vertical="center" wrapText="1"/>
      <protection locked="0"/>
    </xf>
    <xf numFmtId="0" fontId="19" fillId="2" borderId="12" xfId="0" applyFont="1" applyFill="1" applyBorder="1" applyAlignment="1" applyProtection="1">
      <alignment horizontal="left" vertical="top" wrapText="1"/>
      <protection locked="0"/>
    </xf>
    <xf numFmtId="0" fontId="19" fillId="2" borderId="12" xfId="0" applyFont="1" applyFill="1" applyBorder="1" applyAlignment="1" applyProtection="1">
      <alignment horizontal="center" vertical="center" wrapText="1"/>
      <protection locked="0"/>
    </xf>
    <xf numFmtId="0" fontId="19" fillId="2" borderId="128" xfId="0" applyFont="1" applyFill="1" applyBorder="1" applyAlignment="1" applyProtection="1">
      <alignment horizontal="center" vertical="center"/>
      <protection locked="0"/>
    </xf>
    <xf numFmtId="0" fontId="19" fillId="2" borderId="93" xfId="0" applyFont="1" applyFill="1" applyBorder="1" applyAlignment="1" applyProtection="1">
      <alignment horizontal="center" vertical="center"/>
      <protection locked="0"/>
    </xf>
    <xf numFmtId="0" fontId="19" fillId="2" borderId="93" xfId="0" applyFont="1" applyFill="1" applyBorder="1" applyAlignment="1" applyProtection="1">
      <alignment horizontal="left" vertical="top" wrapText="1"/>
      <protection locked="0"/>
    </xf>
    <xf numFmtId="0" fontId="15" fillId="2" borderId="128" xfId="0" applyFont="1" applyFill="1" applyBorder="1" applyAlignment="1" applyProtection="1">
      <alignment horizontal="left" vertical="center" wrapText="1"/>
      <protection locked="0"/>
    </xf>
    <xf numFmtId="0" fontId="15" fillId="2" borderId="17" xfId="0" applyFont="1" applyFill="1" applyBorder="1" applyAlignment="1" applyProtection="1">
      <alignment horizontal="center" vertical="center"/>
      <protection locked="0"/>
    </xf>
    <xf numFmtId="0" fontId="15" fillId="2" borderId="12" xfId="0" applyFont="1" applyFill="1" applyBorder="1" applyAlignment="1" applyProtection="1">
      <alignment horizontal="center" vertical="center"/>
      <protection locked="0"/>
    </xf>
    <xf numFmtId="0" fontId="15" fillId="2" borderId="18" xfId="0" applyFont="1" applyFill="1" applyBorder="1" applyAlignment="1" applyProtection="1">
      <alignment horizontal="center" vertical="center"/>
      <protection locked="0"/>
    </xf>
    <xf numFmtId="0" fontId="15" fillId="2" borderId="17" xfId="0" applyFont="1" applyFill="1" applyBorder="1" applyAlignment="1" applyProtection="1">
      <alignment horizontal="left" vertical="top"/>
      <protection locked="0"/>
    </xf>
    <xf numFmtId="0" fontId="19" fillId="2" borderId="31" xfId="0" applyFont="1" applyFill="1" applyBorder="1" applyAlignment="1" applyProtection="1">
      <alignment horizontal="left" vertical="center" wrapText="1"/>
      <protection locked="0"/>
    </xf>
    <xf numFmtId="0" fontId="15" fillId="2" borderId="31" xfId="0" applyFont="1" applyFill="1" applyBorder="1" applyAlignment="1" applyProtection="1">
      <alignment horizontal="center" vertical="center"/>
      <protection locked="0"/>
    </xf>
    <xf numFmtId="0" fontId="15" fillId="2" borderId="72" xfId="0" applyFont="1" applyFill="1" applyBorder="1" applyAlignment="1" applyProtection="1">
      <alignment horizontal="center" vertical="center"/>
      <protection locked="0"/>
    </xf>
    <xf numFmtId="0" fontId="15" fillId="2" borderId="71" xfId="0" applyFont="1" applyFill="1" applyBorder="1" applyAlignment="1" applyProtection="1">
      <alignment horizontal="left" vertical="center" wrapText="1"/>
      <protection locked="0"/>
    </xf>
    <xf numFmtId="0" fontId="15" fillId="2" borderId="31" xfId="0" applyFont="1" applyFill="1" applyBorder="1" applyAlignment="1" applyProtection="1">
      <alignment horizontal="left" vertical="center" wrapText="1"/>
      <protection locked="0"/>
    </xf>
    <xf numFmtId="0" fontId="15" fillId="2" borderId="17" xfId="0" applyFont="1" applyFill="1" applyBorder="1" applyAlignment="1" applyProtection="1">
      <alignment vertical="center" wrapText="1"/>
      <protection locked="0"/>
    </xf>
    <xf numFmtId="0" fontId="15" fillId="2" borderId="92" xfId="0" applyFont="1" applyFill="1" applyBorder="1" applyAlignment="1" applyProtection="1">
      <alignment horizontal="left" vertical="center" wrapText="1"/>
      <protection locked="0"/>
    </xf>
    <xf numFmtId="0" fontId="15" fillId="2" borderId="92" xfId="0" applyFont="1" applyFill="1" applyBorder="1" applyAlignment="1" applyProtection="1">
      <alignment horizontal="center" vertical="center"/>
      <protection locked="0"/>
    </xf>
    <xf numFmtId="0" fontId="15" fillId="2" borderId="93" xfId="0" applyFont="1" applyFill="1" applyBorder="1" applyAlignment="1" applyProtection="1">
      <alignment horizontal="center" vertical="center"/>
      <protection locked="0"/>
    </xf>
    <xf numFmtId="0" fontId="15" fillId="2" borderId="93" xfId="0" applyFont="1" applyFill="1" applyBorder="1" applyAlignment="1" applyProtection="1">
      <alignment horizontal="left" vertical="center" wrapText="1"/>
      <protection locked="0"/>
    </xf>
    <xf numFmtId="0" fontId="38" fillId="0" borderId="97" xfId="0" applyFont="1" applyBorder="1" applyAlignment="1" applyProtection="1">
      <alignment vertical="top" wrapText="1"/>
      <protection locked="0"/>
    </xf>
    <xf numFmtId="0" fontId="38" fillId="0" borderId="97" xfId="0" applyFont="1" applyBorder="1" applyAlignment="1" applyProtection="1">
      <alignment horizontal="left" vertical="top" wrapText="1"/>
      <protection locked="0"/>
    </xf>
    <xf numFmtId="0" fontId="38" fillId="0" borderId="98" xfId="0" applyFont="1" applyBorder="1" applyAlignment="1" applyProtection="1">
      <alignment horizontal="left" vertical="top" wrapText="1"/>
      <protection locked="0"/>
    </xf>
    <xf numFmtId="0" fontId="12" fillId="0" borderId="105" xfId="4" applyFont="1" applyBorder="1" applyAlignment="1">
      <alignment horizontal="center" vertical="center" wrapText="1"/>
    </xf>
    <xf numFmtId="0" fontId="12" fillId="0" borderId="84" xfId="4" applyFont="1" applyBorder="1" applyAlignment="1">
      <alignment horizontal="center" vertical="center" wrapText="1"/>
    </xf>
    <xf numFmtId="0" fontId="12" fillId="0" borderId="106" xfId="4" applyFont="1" applyBorder="1" applyAlignment="1">
      <alignment horizontal="center" vertical="center" wrapText="1"/>
    </xf>
    <xf numFmtId="0" fontId="11" fillId="0" borderId="107" xfId="4" quotePrefix="1" applyFont="1" applyBorder="1" applyAlignment="1">
      <alignment horizontal="left" vertical="center" wrapText="1"/>
    </xf>
    <xf numFmtId="0" fontId="11" fillId="0" borderId="0" xfId="4" quotePrefix="1" applyFont="1" applyAlignment="1">
      <alignment horizontal="left" vertical="center" wrapText="1"/>
    </xf>
    <xf numFmtId="0" fontId="11" fillId="0" borderId="108" xfId="4" quotePrefix="1" applyFont="1" applyBorder="1" applyAlignment="1">
      <alignment horizontal="left" vertical="center" wrapText="1"/>
    </xf>
    <xf numFmtId="0" fontId="13" fillId="0" borderId="107" xfId="4" quotePrefix="1" applyFont="1" applyBorder="1" applyAlignment="1">
      <alignment horizontal="left" vertical="top" wrapText="1"/>
    </xf>
    <xf numFmtId="0" fontId="15" fillId="0" borderId="0" xfId="4" quotePrefix="1" applyFont="1" applyAlignment="1">
      <alignment horizontal="left" vertical="top" wrapText="1"/>
    </xf>
    <xf numFmtId="0" fontId="15" fillId="0" borderId="108" xfId="4" quotePrefix="1" applyFont="1" applyBorder="1" applyAlignment="1">
      <alignment horizontal="left" vertical="top" wrapText="1"/>
    </xf>
    <xf numFmtId="0" fontId="29" fillId="0" borderId="90" xfId="3" applyFont="1" applyBorder="1" applyAlignment="1" applyProtection="1">
      <alignment horizontal="center" vertical="center" wrapText="1"/>
      <protection locked="0"/>
    </xf>
    <xf numFmtId="0" fontId="30" fillId="0" borderId="90" xfId="3" applyFont="1" applyBorder="1" applyAlignment="1" applyProtection="1">
      <alignment horizontal="center" vertical="center" wrapText="1"/>
      <protection locked="0"/>
    </xf>
    <xf numFmtId="0" fontId="16" fillId="2" borderId="35" xfId="0" applyFont="1" applyFill="1" applyBorder="1" applyAlignment="1">
      <alignment horizontal="left" vertical="center" wrapText="1"/>
    </xf>
    <xf numFmtId="0" fontId="16" fillId="2" borderId="12" xfId="0" applyFont="1" applyFill="1" applyBorder="1" applyAlignment="1">
      <alignment horizontal="left" vertical="center" wrapText="1"/>
    </xf>
    <xf numFmtId="0" fontId="16" fillId="2" borderId="60" xfId="4" applyFont="1" applyFill="1" applyBorder="1" applyAlignment="1">
      <alignment horizontal="center" vertical="center" textRotation="90"/>
    </xf>
    <xf numFmtId="0" fontId="16" fillId="2" borderId="61" xfId="4" applyFont="1" applyFill="1" applyBorder="1" applyAlignment="1">
      <alignment horizontal="center" vertical="center" textRotation="90"/>
    </xf>
    <xf numFmtId="0" fontId="16" fillId="2" borderId="36" xfId="0" applyFont="1" applyFill="1" applyBorder="1" applyAlignment="1">
      <alignment horizontal="left" vertical="center" wrapText="1"/>
    </xf>
    <xf numFmtId="0" fontId="16" fillId="2" borderId="37" xfId="0" applyFont="1" applyFill="1" applyBorder="1" applyAlignment="1">
      <alignment horizontal="left" vertical="center" wrapText="1"/>
    </xf>
    <xf numFmtId="0" fontId="18" fillId="0" borderId="31" xfId="4" applyFont="1" applyBorder="1" applyAlignment="1">
      <alignment horizontal="left" vertical="top" wrapText="1"/>
    </xf>
    <xf numFmtId="0" fontId="18" fillId="0" borderId="38" xfId="4" applyFont="1" applyBorder="1" applyAlignment="1">
      <alignment horizontal="left" vertical="top" wrapText="1"/>
    </xf>
    <xf numFmtId="0" fontId="18" fillId="0" borderId="1" xfId="3" applyFont="1" applyBorder="1" applyAlignment="1" applyProtection="1">
      <alignment horizontal="center" vertical="center" wrapText="1"/>
      <protection locked="0"/>
    </xf>
    <xf numFmtId="0" fontId="15" fillId="10" borderId="1" xfId="3" applyFont="1" applyFill="1" applyBorder="1" applyAlignment="1" applyProtection="1">
      <alignment horizontal="center" vertical="center" wrapText="1"/>
      <protection locked="0"/>
    </xf>
    <xf numFmtId="0" fontId="11" fillId="0" borderId="107" xfId="4" applyFont="1" applyBorder="1" applyAlignment="1">
      <alignment horizontal="left" vertical="top"/>
    </xf>
    <xf numFmtId="0" fontId="11" fillId="0" borderId="0" xfId="4" applyFont="1" applyAlignment="1">
      <alignment horizontal="left" vertical="top"/>
    </xf>
    <xf numFmtId="0" fontId="11" fillId="0" borderId="108" xfId="4" applyFont="1" applyBorder="1" applyAlignment="1">
      <alignment horizontal="left" vertical="top"/>
    </xf>
    <xf numFmtId="0" fontId="18" fillId="0" borderId="31" xfId="0" applyFont="1" applyBorder="1" applyAlignment="1">
      <alignment horizontal="left" vertical="center" wrapText="1"/>
    </xf>
    <xf numFmtId="0" fontId="18" fillId="0" borderId="38" xfId="0" applyFont="1" applyBorder="1" applyAlignment="1">
      <alignment horizontal="left" vertical="center" wrapText="1"/>
    </xf>
    <xf numFmtId="0" fontId="11" fillId="0" borderId="107" xfId="4" applyFont="1" applyBorder="1" applyAlignment="1">
      <alignment horizontal="left" vertical="top" wrapText="1"/>
    </xf>
    <xf numFmtId="0" fontId="11" fillId="0" borderId="0" xfId="4" applyFont="1" applyAlignment="1">
      <alignment horizontal="left" vertical="top" wrapText="1"/>
    </xf>
    <xf numFmtId="0" fontId="11" fillId="0" borderId="108" xfId="4" applyFont="1" applyBorder="1" applyAlignment="1">
      <alignment horizontal="left" vertical="top" wrapText="1"/>
    </xf>
    <xf numFmtId="0" fontId="11" fillId="0" borderId="0" xfId="4" applyFont="1"/>
    <xf numFmtId="0" fontId="11" fillId="0" borderId="107" xfId="4" quotePrefix="1" applyFont="1" applyBorder="1" applyAlignment="1">
      <alignment horizontal="left" vertical="top" wrapText="1"/>
    </xf>
    <xf numFmtId="0" fontId="11" fillId="0" borderId="0" xfId="4" quotePrefix="1" applyFont="1" applyAlignment="1">
      <alignment horizontal="left" vertical="top" wrapText="1"/>
    </xf>
    <xf numFmtId="0" fontId="11" fillId="0" borderId="108" xfId="4" quotePrefix="1" applyFont="1" applyBorder="1" applyAlignment="1">
      <alignment horizontal="left" vertical="top" wrapText="1"/>
    </xf>
    <xf numFmtId="0" fontId="16" fillId="12" borderId="103" xfId="4" applyFont="1" applyFill="1" applyBorder="1" applyAlignment="1">
      <alignment horizontal="center" vertical="center"/>
    </xf>
    <xf numFmtId="0" fontId="16" fillId="12" borderId="104" xfId="4" applyFont="1" applyFill="1" applyBorder="1" applyAlignment="1">
      <alignment horizontal="center" vertical="center"/>
    </xf>
    <xf numFmtId="0" fontId="18" fillId="0" borderId="101" xfId="4" applyFont="1" applyBorder="1" applyAlignment="1">
      <alignment horizontal="left" vertical="top" wrapText="1"/>
    </xf>
    <xf numFmtId="0" fontId="18" fillId="0" borderId="102" xfId="4" applyFont="1" applyBorder="1" applyAlignment="1">
      <alignment horizontal="left" vertical="top" wrapText="1"/>
    </xf>
    <xf numFmtId="0" fontId="18" fillId="0" borderId="99" xfId="0" applyFont="1" applyBorder="1" applyAlignment="1">
      <alignment horizontal="left" vertical="top" wrapText="1"/>
    </xf>
    <xf numFmtId="0" fontId="18" fillId="0" borderId="100" xfId="0" applyFont="1" applyBorder="1" applyAlignment="1">
      <alignment horizontal="left" vertical="top" wrapText="1"/>
    </xf>
    <xf numFmtId="0" fontId="16" fillId="2" borderId="34" xfId="5" applyFont="1" applyFill="1" applyBorder="1" applyAlignment="1">
      <alignment horizontal="left" vertical="top" wrapText="1" readingOrder="1"/>
    </xf>
    <xf numFmtId="0" fontId="16" fillId="2" borderId="9" xfId="5" applyFont="1" applyFill="1" applyBorder="1" applyAlignment="1">
      <alignment horizontal="left" vertical="top" wrapText="1" readingOrder="1"/>
    </xf>
    <xf numFmtId="0" fontId="16" fillId="12" borderId="32" xfId="5" applyFont="1" applyFill="1" applyBorder="1" applyAlignment="1">
      <alignment horizontal="center" vertical="center" wrapText="1"/>
    </xf>
    <xf numFmtId="0" fontId="16" fillId="12" borderId="33" xfId="5" applyFont="1" applyFill="1" applyBorder="1" applyAlignment="1">
      <alignment horizontal="center" vertical="center" wrapText="1"/>
    </xf>
    <xf numFmtId="0" fontId="28" fillId="12" borderId="0" xfId="0" applyFont="1" applyFill="1" applyAlignment="1" applyProtection="1">
      <alignment horizontal="center" vertical="center" wrapText="1"/>
      <protection locked="0"/>
    </xf>
    <xf numFmtId="0" fontId="52" fillId="6" borderId="2" xfId="0" applyFont="1" applyFill="1" applyBorder="1" applyAlignment="1">
      <alignment horizontal="center" vertical="center" wrapText="1"/>
    </xf>
    <xf numFmtId="0" fontId="52" fillId="6" borderId="23" xfId="0" applyFont="1" applyFill="1" applyBorder="1" applyAlignment="1">
      <alignment horizontal="center" vertical="center" wrapText="1"/>
    </xf>
    <xf numFmtId="0" fontId="52" fillId="6" borderId="3" xfId="0" applyFont="1" applyFill="1" applyBorder="1" applyAlignment="1">
      <alignment horizontal="center" vertical="center" wrapText="1"/>
    </xf>
    <xf numFmtId="0" fontId="21" fillId="2" borderId="0" xfId="0" applyFont="1" applyFill="1" applyAlignment="1">
      <alignment horizontal="left" vertical="center" wrapText="1"/>
    </xf>
    <xf numFmtId="0" fontId="21" fillId="2" borderId="0" xfId="0" applyFont="1" applyFill="1" applyAlignment="1">
      <alignment horizontal="center"/>
    </xf>
    <xf numFmtId="164" fontId="21" fillId="2" borderId="0" xfId="0" applyNumberFormat="1" applyFont="1" applyFill="1" applyAlignment="1">
      <alignment horizontal="center"/>
    </xf>
    <xf numFmtId="0" fontId="41" fillId="6" borderId="0" xfId="0" applyFont="1" applyFill="1" applyAlignment="1">
      <alignment horizontal="center" vertical="center"/>
    </xf>
    <xf numFmtId="0" fontId="48" fillId="2" borderId="0" xfId="0" applyFont="1" applyFill="1" applyAlignment="1">
      <alignment horizontal="justify" vertical="top" wrapText="1"/>
    </xf>
    <xf numFmtId="0" fontId="21" fillId="2" borderId="71" xfId="0" applyFont="1" applyFill="1" applyBorder="1" applyAlignment="1" applyProtection="1">
      <alignment horizontal="center" vertical="center"/>
      <protection locked="0"/>
    </xf>
    <xf numFmtId="0" fontId="21" fillId="2" borderId="31" xfId="0" applyFont="1" applyFill="1" applyBorder="1" applyAlignment="1" applyProtection="1">
      <alignment horizontal="center" vertical="center"/>
      <protection locked="0"/>
    </xf>
    <xf numFmtId="0" fontId="21" fillId="2" borderId="72" xfId="0" applyFont="1" applyFill="1" applyBorder="1" applyAlignment="1" applyProtection="1">
      <alignment horizontal="center" vertical="center"/>
      <protection locked="0"/>
    </xf>
    <xf numFmtId="0" fontId="21" fillId="2" borderId="79" xfId="0" applyFont="1" applyFill="1" applyBorder="1" applyAlignment="1" applyProtection="1">
      <alignment horizontal="center" vertical="center" wrapText="1"/>
      <protection hidden="1"/>
    </xf>
    <xf numFmtId="0" fontId="21" fillId="2" borderId="13" xfId="0" applyFont="1" applyFill="1" applyBorder="1" applyAlignment="1" applyProtection="1">
      <alignment horizontal="center" vertical="center" wrapText="1"/>
      <protection hidden="1"/>
    </xf>
    <xf numFmtId="0" fontId="21" fillId="2" borderId="80" xfId="0" applyFont="1" applyFill="1" applyBorder="1" applyAlignment="1" applyProtection="1">
      <alignment horizontal="center" vertical="center" wrapText="1"/>
      <protection hidden="1"/>
    </xf>
    <xf numFmtId="0" fontId="22" fillId="2" borderId="2" xfId="0" applyFont="1" applyFill="1" applyBorder="1" applyAlignment="1" applyProtection="1">
      <alignment horizontal="left" vertical="center" wrapText="1"/>
      <protection hidden="1"/>
    </xf>
    <xf numFmtId="0" fontId="21" fillId="2" borderId="23" xfId="0" applyFont="1" applyFill="1" applyBorder="1" applyAlignment="1" applyProtection="1">
      <alignment horizontal="left" vertical="center" wrapText="1"/>
      <protection hidden="1"/>
    </xf>
    <xf numFmtId="0" fontId="21" fillId="2" borderId="3" xfId="0" applyFont="1" applyFill="1" applyBorder="1" applyAlignment="1" applyProtection="1">
      <alignment horizontal="left" vertical="center" wrapText="1"/>
      <protection hidden="1"/>
    </xf>
    <xf numFmtId="0" fontId="22" fillId="2" borderId="23" xfId="0" applyFont="1" applyFill="1" applyBorder="1" applyAlignment="1" applyProtection="1">
      <alignment horizontal="left" vertical="center" wrapText="1"/>
      <protection hidden="1"/>
    </xf>
    <xf numFmtId="0" fontId="22" fillId="2" borderId="3" xfId="0" applyFont="1" applyFill="1" applyBorder="1" applyAlignment="1" applyProtection="1">
      <alignment horizontal="left" vertical="center" wrapText="1"/>
      <protection hidden="1"/>
    </xf>
    <xf numFmtId="0" fontId="21" fillId="2" borderId="133" xfId="0" applyFont="1" applyFill="1" applyBorder="1" applyAlignment="1" applyProtection="1">
      <alignment horizontal="left" vertical="top" wrapText="1"/>
      <protection locked="0"/>
    </xf>
    <xf numFmtId="0" fontId="21" fillId="2" borderId="93" xfId="0" applyFont="1" applyFill="1" applyBorder="1" applyAlignment="1" applyProtection="1">
      <alignment horizontal="left" vertical="top" wrapText="1"/>
      <protection locked="0"/>
    </xf>
    <xf numFmtId="0" fontId="21" fillId="2" borderId="20" xfId="0" applyFont="1" applyFill="1" applyBorder="1" applyAlignment="1" applyProtection="1">
      <alignment horizontal="center" vertical="center"/>
      <protection locked="0"/>
    </xf>
    <xf numFmtId="0" fontId="21" fillId="2" borderId="21" xfId="0" applyFont="1" applyFill="1" applyBorder="1" applyAlignment="1" applyProtection="1">
      <alignment horizontal="center" vertical="center"/>
      <protection locked="0"/>
    </xf>
    <xf numFmtId="0" fontId="21" fillId="0" borderId="20"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22" xfId="0" applyFont="1" applyBorder="1" applyAlignment="1">
      <alignment horizontal="center" vertical="center" wrapText="1"/>
    </xf>
    <xf numFmtId="0" fontId="22" fillId="2" borderId="17" xfId="0" applyFont="1" applyFill="1" applyBorder="1" applyAlignment="1" applyProtection="1">
      <alignment horizontal="left" vertical="center" wrapText="1"/>
      <protection locked="0"/>
    </xf>
    <xf numFmtId="0" fontId="21" fillId="2" borderId="12" xfId="0" applyFont="1" applyFill="1" applyBorder="1" applyAlignment="1" applyProtection="1">
      <alignment horizontal="left" vertical="center"/>
      <protection locked="0"/>
    </xf>
    <xf numFmtId="0" fontId="21" fillId="2" borderId="18" xfId="0" applyFont="1" applyFill="1" applyBorder="1" applyAlignment="1" applyProtection="1">
      <alignment horizontal="left" vertical="center"/>
      <protection locked="0"/>
    </xf>
    <xf numFmtId="0" fontId="21" fillId="2" borderId="17"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center" vertical="center"/>
      <protection locked="0"/>
    </xf>
    <xf numFmtId="0" fontId="21" fillId="6" borderId="1" xfId="0" applyFont="1" applyFill="1" applyBorder="1" applyAlignment="1" applyProtection="1">
      <alignment horizontal="center" vertical="center" textRotation="90" wrapText="1"/>
      <protection hidden="1"/>
    </xf>
    <xf numFmtId="0" fontId="21" fillId="6" borderId="2" xfId="0" applyFont="1" applyFill="1" applyBorder="1" applyAlignment="1" applyProtection="1">
      <alignment horizontal="center" vertical="center" textRotation="90" wrapText="1"/>
      <protection hidden="1"/>
    </xf>
    <xf numFmtId="0" fontId="22" fillId="2" borderId="20" xfId="0" applyFont="1" applyFill="1" applyBorder="1" applyAlignment="1" applyProtection="1">
      <alignment horizontal="left" vertical="center" wrapText="1"/>
      <protection locked="0"/>
    </xf>
    <xf numFmtId="0" fontId="22" fillId="2" borderId="21" xfId="0" applyFont="1" applyFill="1" applyBorder="1" applyAlignment="1" applyProtection="1">
      <alignment horizontal="left" vertical="center"/>
      <protection locked="0"/>
    </xf>
    <xf numFmtId="0" fontId="22" fillId="2" borderId="22" xfId="0" applyFont="1" applyFill="1" applyBorder="1" applyAlignment="1" applyProtection="1">
      <alignment horizontal="left" vertical="center"/>
      <protection locked="0"/>
    </xf>
    <xf numFmtId="0" fontId="21" fillId="2" borderId="21" xfId="0" applyFont="1" applyFill="1" applyBorder="1" applyAlignment="1" applyProtection="1">
      <alignment horizontal="left" vertical="center" wrapText="1"/>
      <protection locked="0"/>
    </xf>
    <xf numFmtId="0" fontId="21" fillId="2" borderId="22" xfId="0" applyFont="1" applyFill="1" applyBorder="1" applyAlignment="1" applyProtection="1">
      <alignment horizontal="left" vertical="center" wrapText="1"/>
      <protection locked="0"/>
    </xf>
    <xf numFmtId="0" fontId="21" fillId="2" borderId="94" xfId="0" applyFont="1" applyFill="1" applyBorder="1" applyAlignment="1" applyProtection="1">
      <alignment horizontal="center" vertical="center" wrapText="1"/>
      <protection hidden="1"/>
    </xf>
    <xf numFmtId="0" fontId="21" fillId="2" borderId="91" xfId="0" applyFont="1" applyFill="1" applyBorder="1" applyAlignment="1" applyProtection="1">
      <alignment horizontal="center" vertical="center" wrapText="1"/>
      <protection hidden="1"/>
    </xf>
    <xf numFmtId="0" fontId="21" fillId="2" borderId="95" xfId="0" applyFont="1" applyFill="1" applyBorder="1" applyAlignment="1" applyProtection="1">
      <alignment horizontal="center" vertical="center" wrapText="1"/>
      <protection hidden="1"/>
    </xf>
    <xf numFmtId="0" fontId="22" fillId="0" borderId="2" xfId="0" applyFont="1" applyBorder="1" applyAlignment="1" applyProtection="1">
      <alignment horizontal="left" vertical="center" wrapText="1"/>
      <protection hidden="1"/>
    </xf>
    <xf numFmtId="0" fontId="22" fillId="0" borderId="23" xfId="0" applyFont="1" applyBorder="1" applyAlignment="1" applyProtection="1">
      <alignment horizontal="left" vertical="center" wrapText="1"/>
      <protection hidden="1"/>
    </xf>
    <xf numFmtId="0" fontId="22" fillId="0" borderId="3" xfId="0" applyFont="1" applyBorder="1" applyAlignment="1" applyProtection="1">
      <alignment horizontal="left" vertical="center" wrapText="1"/>
      <protection hidden="1"/>
    </xf>
    <xf numFmtId="0" fontId="39" fillId="0" borderId="1" xfId="0" applyFont="1" applyBorder="1" applyAlignment="1">
      <alignment horizontal="center" vertical="center" textRotation="90" shrinkToFit="1"/>
    </xf>
    <xf numFmtId="0" fontId="21" fillId="0" borderId="1" xfId="0" applyFont="1" applyBorder="1" applyAlignment="1">
      <alignment horizontal="left" vertical="top" wrapText="1"/>
    </xf>
    <xf numFmtId="0" fontId="21" fillId="0" borderId="1" xfId="0" applyFont="1" applyBorder="1" applyAlignment="1">
      <alignment vertical="center" wrapText="1"/>
    </xf>
    <xf numFmtId="0" fontId="21" fillId="0" borderId="1" xfId="0" applyFont="1" applyBorder="1" applyAlignment="1">
      <alignment horizontal="center" vertical="center" wrapText="1"/>
    </xf>
    <xf numFmtId="0" fontId="22" fillId="0" borderId="1" xfId="0" applyFont="1" applyBorder="1" applyAlignment="1">
      <alignment horizontal="left" vertical="center" wrapText="1"/>
    </xf>
    <xf numFmtId="0" fontId="21" fillId="0" borderId="1" xfId="0" applyFont="1" applyBorder="1" applyAlignment="1" applyProtection="1">
      <alignment horizontal="center" vertical="center"/>
      <protection locked="0"/>
    </xf>
    <xf numFmtId="0" fontId="52" fillId="6" borderId="4" xfId="0" applyFont="1" applyFill="1" applyBorder="1" applyAlignment="1">
      <alignment horizontal="center" vertical="center"/>
    </xf>
    <xf numFmtId="0" fontId="52" fillId="6" borderId="5" xfId="0" applyFont="1" applyFill="1" applyBorder="1" applyAlignment="1">
      <alignment horizontal="center" vertical="center"/>
    </xf>
    <xf numFmtId="0" fontId="52" fillId="6" borderId="70" xfId="0" applyFont="1" applyFill="1" applyBorder="1" applyAlignment="1">
      <alignment horizontal="center" vertical="center"/>
    </xf>
    <xf numFmtId="0" fontId="21" fillId="6" borderId="1" xfId="0" applyFont="1" applyFill="1" applyBorder="1" applyAlignment="1">
      <alignment horizontal="center" vertical="center" textRotation="90" wrapText="1"/>
    </xf>
    <xf numFmtId="0" fontId="21" fillId="6" borderId="2" xfId="0" applyFont="1" applyFill="1" applyBorder="1" applyAlignment="1">
      <alignment horizontal="center" vertical="center" textRotation="90" wrapText="1"/>
    </xf>
    <xf numFmtId="0" fontId="22" fillId="6"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6" borderId="2" xfId="0" applyFont="1" applyFill="1" applyBorder="1" applyAlignment="1">
      <alignment horizontal="left" vertical="center" wrapText="1"/>
    </xf>
    <xf numFmtId="0" fontId="52" fillId="6" borderId="1" xfId="0" applyFont="1" applyFill="1" applyBorder="1" applyAlignment="1">
      <alignment vertical="center" wrapText="1"/>
    </xf>
    <xf numFmtId="0" fontId="52" fillId="6" borderId="2" xfId="0" applyFont="1" applyFill="1" applyBorder="1" applyAlignment="1">
      <alignment vertical="center" wrapText="1"/>
    </xf>
    <xf numFmtId="0" fontId="52" fillId="6" borderId="62" xfId="0" applyFont="1" applyFill="1" applyBorder="1" applyAlignment="1">
      <alignment horizontal="center" vertical="center" wrapText="1"/>
    </xf>
    <xf numFmtId="0" fontId="21" fillId="0" borderId="1" xfId="0" applyFont="1" applyBorder="1" applyAlignment="1" applyProtection="1">
      <alignment horizontal="center" vertical="center" wrapText="1"/>
      <protection hidden="1"/>
    </xf>
    <xf numFmtId="0" fontId="21" fillId="6" borderId="1" xfId="0" applyFont="1" applyFill="1" applyBorder="1" applyAlignment="1">
      <alignment horizontal="center" vertical="center"/>
    </xf>
    <xf numFmtId="0" fontId="21" fillId="6" borderId="2" xfId="0" applyFont="1" applyFill="1" applyBorder="1" applyAlignment="1">
      <alignment horizontal="center" vertical="center"/>
    </xf>
    <xf numFmtId="0" fontId="52" fillId="6" borderId="1" xfId="0" applyFont="1" applyFill="1" applyBorder="1" applyAlignment="1">
      <alignment horizontal="left" vertical="center" wrapText="1"/>
    </xf>
    <xf numFmtId="0" fontId="52" fillId="6" borderId="2" xfId="0" applyFont="1" applyFill="1" applyBorder="1" applyAlignment="1">
      <alignment horizontal="left" vertical="center" wrapText="1"/>
    </xf>
    <xf numFmtId="0" fontId="22" fillId="0" borderId="2" xfId="0" applyFont="1" applyBorder="1" applyAlignment="1">
      <alignment horizontal="left" vertical="center" wrapText="1"/>
    </xf>
    <xf numFmtId="0" fontId="22" fillId="0" borderId="23" xfId="0" applyFont="1" applyBorder="1" applyAlignment="1">
      <alignment horizontal="left" vertical="center" wrapText="1"/>
    </xf>
    <xf numFmtId="0" fontId="22" fillId="0" borderId="3" xfId="0" applyFont="1" applyBorder="1" applyAlignment="1">
      <alignment horizontal="left" vertical="center" wrapText="1"/>
    </xf>
    <xf numFmtId="0" fontId="21" fillId="0" borderId="132" xfId="0" applyFont="1" applyBorder="1" applyAlignment="1">
      <alignment horizontal="left" vertical="center" wrapText="1"/>
    </xf>
    <xf numFmtId="0" fontId="21" fillId="0" borderId="77" xfId="0" applyFont="1" applyBorder="1" applyAlignment="1">
      <alignment horizontal="left" vertical="center" wrapText="1"/>
    </xf>
    <xf numFmtId="0" fontId="21" fillId="0" borderId="78" xfId="0" applyFont="1" applyBorder="1" applyAlignment="1">
      <alignment horizontal="left" vertical="center" wrapText="1"/>
    </xf>
    <xf numFmtId="0" fontId="21" fillId="0" borderId="131" xfId="0" applyFont="1" applyBorder="1" applyAlignment="1">
      <alignment vertical="center" wrapText="1"/>
    </xf>
    <xf numFmtId="0" fontId="21" fillId="0" borderId="40" xfId="0" applyFont="1" applyBorder="1" applyAlignment="1">
      <alignment vertical="center" wrapText="1"/>
    </xf>
    <xf numFmtId="0" fontId="21" fillId="0" borderId="41" xfId="0" applyFont="1" applyBorder="1" applyAlignment="1">
      <alignment vertical="center" wrapText="1"/>
    </xf>
    <xf numFmtId="0" fontId="21" fillId="18" borderId="143" xfId="0" applyFont="1" applyFill="1" applyBorder="1" applyAlignment="1">
      <alignment horizontal="center" vertical="center" wrapText="1"/>
    </xf>
    <xf numFmtId="0" fontId="21" fillId="18" borderId="74" xfId="0" applyFont="1" applyFill="1" applyBorder="1" applyAlignment="1">
      <alignment horizontal="center" vertical="center" wrapText="1"/>
    </xf>
    <xf numFmtId="0" fontId="21" fillId="18" borderId="75" xfId="0" applyFont="1" applyFill="1" applyBorder="1" applyAlignment="1">
      <alignment horizontal="center" vertical="center" wrapText="1"/>
    </xf>
    <xf numFmtId="0" fontId="22" fillId="2" borderId="1" xfId="0" applyFont="1" applyFill="1" applyBorder="1" applyAlignment="1" applyProtection="1">
      <alignment horizontal="left" vertical="center" wrapText="1"/>
      <protection locked="0"/>
    </xf>
    <xf numFmtId="0" fontId="21" fillId="2" borderId="130" xfId="0" applyFont="1" applyFill="1" applyBorder="1" applyAlignment="1" applyProtection="1">
      <alignment horizontal="center" vertical="center"/>
      <protection locked="0"/>
    </xf>
    <xf numFmtId="0" fontId="21" fillId="2" borderId="144" xfId="0" applyFont="1" applyFill="1" applyBorder="1" applyAlignment="1" applyProtection="1">
      <alignment horizontal="center" vertical="center"/>
      <protection locked="0"/>
    </xf>
    <xf numFmtId="0" fontId="21" fillId="2" borderId="145" xfId="0" applyFont="1" applyFill="1" applyBorder="1" applyAlignment="1" applyProtection="1">
      <alignment horizontal="center" vertical="center"/>
      <protection locked="0"/>
    </xf>
    <xf numFmtId="0" fontId="21" fillId="2" borderId="1" xfId="0" applyFont="1" applyFill="1" applyBorder="1" applyAlignment="1" applyProtection="1">
      <alignment horizontal="left" vertical="center" wrapText="1"/>
      <protection locked="0"/>
    </xf>
    <xf numFmtId="0" fontId="21" fillId="2" borderId="28" xfId="0" applyFont="1" applyFill="1" applyBorder="1" applyAlignment="1" applyProtection="1">
      <alignment horizontal="center" vertical="center"/>
      <protection locked="0"/>
    </xf>
    <xf numFmtId="0" fontId="21" fillId="2" borderId="115" xfId="0" applyFont="1" applyFill="1" applyBorder="1" applyAlignment="1" applyProtection="1">
      <alignment horizontal="center" vertical="center"/>
      <protection locked="0"/>
    </xf>
    <xf numFmtId="0" fontId="21" fillId="2" borderId="116" xfId="0" applyFont="1" applyFill="1" applyBorder="1" applyAlignment="1" applyProtection="1">
      <alignment horizontal="center" vertical="center"/>
      <protection locked="0"/>
    </xf>
    <xf numFmtId="0" fontId="21" fillId="2" borderId="29" xfId="0" applyFont="1" applyFill="1" applyBorder="1" applyAlignment="1" applyProtection="1">
      <alignment horizontal="center" vertical="center" wrapText="1"/>
      <protection hidden="1"/>
    </xf>
    <xf numFmtId="0" fontId="21" fillId="0" borderId="16" xfId="0" applyFont="1" applyBorder="1" applyAlignment="1">
      <alignment horizontal="left" vertical="center" wrapText="1"/>
    </xf>
    <xf numFmtId="0" fontId="21" fillId="0" borderId="14" xfId="0" applyFont="1" applyBorder="1" applyAlignment="1">
      <alignment horizontal="left" vertical="center" wrapText="1"/>
    </xf>
    <xf numFmtId="0" fontId="21" fillId="0" borderId="15" xfId="0" applyFont="1" applyBorder="1" applyAlignment="1">
      <alignment horizontal="left" vertical="center" wrapText="1"/>
    </xf>
    <xf numFmtId="0" fontId="21" fillId="0" borderId="16" xfId="0" applyFont="1" applyBorder="1" applyAlignment="1">
      <alignment vertical="center" wrapText="1"/>
    </xf>
    <xf numFmtId="0" fontId="21" fillId="0" borderId="14" xfId="0" applyFont="1" applyBorder="1" applyAlignment="1">
      <alignment vertical="center" wrapText="1"/>
    </xf>
    <xf numFmtId="0" fontId="21" fillId="0" borderId="15" xfId="0" applyFont="1" applyBorder="1" applyAlignment="1">
      <alignment vertical="center" wrapText="1"/>
    </xf>
    <xf numFmtId="0" fontId="21" fillId="18" borderId="20" xfId="0" applyFont="1" applyFill="1" applyBorder="1" applyAlignment="1">
      <alignment horizontal="center" vertical="center" wrapText="1"/>
    </xf>
    <xf numFmtId="0" fontId="21" fillId="18" borderId="21" xfId="0" applyFont="1" applyFill="1" applyBorder="1" applyAlignment="1">
      <alignment horizontal="center" vertical="center" wrapText="1"/>
    </xf>
    <xf numFmtId="0" fontId="21" fillId="18" borderId="22" xfId="0" applyFont="1" applyFill="1" applyBorder="1" applyAlignment="1">
      <alignment horizontal="center" vertical="center" wrapText="1"/>
    </xf>
    <xf numFmtId="0" fontId="22" fillId="2" borderId="21" xfId="0" applyFont="1" applyFill="1" applyBorder="1" applyAlignment="1" applyProtection="1">
      <alignment horizontal="left" vertical="center" wrapText="1"/>
      <protection locked="0"/>
    </xf>
    <xf numFmtId="0" fontId="22" fillId="2" borderId="22" xfId="0" applyFont="1" applyFill="1" applyBorder="1" applyAlignment="1" applyProtection="1">
      <alignment horizontal="left" vertical="center" wrapText="1"/>
      <protection locked="0"/>
    </xf>
    <xf numFmtId="0" fontId="21" fillId="2" borderId="21" xfId="0" applyFont="1" applyFill="1" applyBorder="1" applyAlignment="1" applyProtection="1">
      <alignment vertical="center" wrapText="1"/>
      <protection locked="0"/>
    </xf>
    <xf numFmtId="0" fontId="21" fillId="2" borderId="21" xfId="0" applyFont="1" applyFill="1" applyBorder="1" applyAlignment="1" applyProtection="1">
      <alignment vertical="center"/>
      <protection locked="0"/>
    </xf>
    <xf numFmtId="0" fontId="21" fillId="2" borderId="22" xfId="0" applyFont="1" applyFill="1" applyBorder="1" applyAlignment="1" applyProtection="1">
      <alignment vertical="center"/>
      <protection locked="0"/>
    </xf>
    <xf numFmtId="0" fontId="22" fillId="2" borderId="2" xfId="0" applyFont="1" applyFill="1" applyBorder="1" applyAlignment="1" applyProtection="1">
      <alignment horizontal="left" vertical="top" wrapText="1"/>
      <protection locked="0"/>
    </xf>
    <xf numFmtId="0" fontId="22" fillId="2" borderId="3" xfId="0" applyFont="1" applyFill="1" applyBorder="1" applyAlignment="1" applyProtection="1">
      <alignment horizontal="left" vertical="top" wrapText="1"/>
      <protection locked="0"/>
    </xf>
    <xf numFmtId="0" fontId="22" fillId="2" borderId="133" xfId="0" applyFont="1" applyFill="1" applyBorder="1" applyAlignment="1" applyProtection="1">
      <alignment horizontal="left" vertical="center" wrapText="1"/>
      <protection locked="0"/>
    </xf>
    <xf numFmtId="0" fontId="22" fillId="2" borderId="93" xfId="0" applyFont="1" applyFill="1" applyBorder="1" applyAlignment="1" applyProtection="1">
      <alignment horizontal="left" vertical="center" wrapText="1"/>
      <protection locked="0"/>
    </xf>
    <xf numFmtId="0" fontId="21" fillId="0" borderId="20" xfId="0" applyFont="1" applyBorder="1" applyAlignment="1">
      <alignment vertical="center" wrapText="1"/>
    </xf>
    <xf numFmtId="0" fontId="21" fillId="0" borderId="21" xfId="0" applyFont="1" applyBorder="1" applyAlignment="1">
      <alignment vertical="center" wrapText="1"/>
    </xf>
    <xf numFmtId="0" fontId="21" fillId="0" borderId="22" xfId="0" applyFont="1" applyBorder="1" applyAlignment="1">
      <alignment vertical="center" wrapText="1"/>
    </xf>
    <xf numFmtId="0" fontId="22" fillId="2" borderId="12" xfId="0" applyFont="1" applyFill="1" applyBorder="1" applyAlignment="1" applyProtection="1">
      <alignment horizontal="left" vertical="center" wrapText="1"/>
      <protection locked="0"/>
    </xf>
    <xf numFmtId="0" fontId="22" fillId="2" borderId="18" xfId="0" applyFont="1" applyFill="1" applyBorder="1" applyAlignment="1" applyProtection="1">
      <alignment horizontal="left" vertical="center" wrapText="1"/>
      <protection locked="0"/>
    </xf>
    <xf numFmtId="0" fontId="21" fillId="6" borderId="1" xfId="0" applyFont="1" applyFill="1" applyBorder="1" applyAlignment="1" applyProtection="1">
      <alignment horizontal="center" vertical="center" textRotation="90" wrapText="1"/>
      <protection locked="0"/>
    </xf>
    <xf numFmtId="0" fontId="21" fillId="6" borderId="2" xfId="0" applyFont="1" applyFill="1" applyBorder="1" applyAlignment="1" applyProtection="1">
      <alignment horizontal="center" vertical="center" textRotation="90" wrapText="1"/>
      <protection locked="0"/>
    </xf>
    <xf numFmtId="0" fontId="25" fillId="6" borderId="1" xfId="0" applyFont="1" applyFill="1" applyBorder="1" applyAlignment="1">
      <alignment horizontal="left" vertical="center" wrapText="1"/>
    </xf>
    <xf numFmtId="0" fontId="25" fillId="6" borderId="2" xfId="0" applyFont="1" applyFill="1" applyBorder="1" applyAlignment="1">
      <alignment horizontal="left" vertical="center" wrapText="1"/>
    </xf>
    <xf numFmtId="0" fontId="21" fillId="6" borderId="1" xfId="0" applyFont="1" applyFill="1" applyBorder="1" applyAlignment="1">
      <alignment vertical="center" wrapText="1"/>
    </xf>
    <xf numFmtId="0" fontId="21" fillId="6" borderId="2" xfId="0" applyFont="1" applyFill="1" applyBorder="1" applyAlignment="1">
      <alignment vertical="center" wrapText="1"/>
    </xf>
    <xf numFmtId="0" fontId="21" fillId="6" borderId="2" xfId="0" applyFont="1" applyFill="1" applyBorder="1" applyAlignment="1">
      <alignment horizontal="center" vertical="center" wrapText="1"/>
    </xf>
    <xf numFmtId="0" fontId="21" fillId="6" borderId="23" xfId="0" applyFont="1" applyFill="1" applyBorder="1" applyAlignment="1">
      <alignment horizontal="center" vertical="center" wrapText="1"/>
    </xf>
    <xf numFmtId="0" fontId="21" fillId="6" borderId="24" xfId="0" applyFont="1" applyFill="1" applyBorder="1" applyAlignment="1">
      <alignment horizontal="center" vertical="center" wrapText="1"/>
    </xf>
    <xf numFmtId="0" fontId="21" fillId="6" borderId="62" xfId="0" applyFont="1" applyFill="1" applyBorder="1" applyAlignment="1" applyProtection="1">
      <alignment horizontal="left" vertical="center" wrapText="1"/>
      <protection locked="0"/>
    </xf>
    <xf numFmtId="0" fontId="21" fillId="6" borderId="23" xfId="0" applyFont="1" applyFill="1" applyBorder="1" applyAlignment="1" applyProtection="1">
      <alignment horizontal="left" vertical="center" wrapText="1"/>
      <protection locked="0"/>
    </xf>
    <xf numFmtId="0" fontId="21" fillId="6" borderId="24" xfId="0" applyFont="1" applyFill="1" applyBorder="1" applyAlignment="1" applyProtection="1">
      <alignment horizontal="left" vertical="center" wrapText="1"/>
      <protection locked="0"/>
    </xf>
    <xf numFmtId="0" fontId="21" fillId="6" borderId="83" xfId="0" applyFont="1" applyFill="1" applyBorder="1" applyAlignment="1" applyProtection="1">
      <alignment horizontal="center" vertical="center"/>
      <protection locked="0"/>
    </xf>
    <xf numFmtId="0" fontId="21" fillId="6" borderId="84" xfId="0" applyFont="1" applyFill="1" applyBorder="1" applyAlignment="1" applyProtection="1">
      <alignment horizontal="center" vertical="center"/>
      <protection locked="0"/>
    </xf>
    <xf numFmtId="0" fontId="21" fillId="6" borderId="85" xfId="0" applyFont="1" applyFill="1" applyBorder="1" applyAlignment="1" applyProtection="1">
      <alignment horizontal="center" vertical="center"/>
      <protection locked="0"/>
    </xf>
    <xf numFmtId="0" fontId="21" fillId="6" borderId="1" xfId="0" applyFont="1" applyFill="1" applyBorder="1" applyAlignment="1" applyProtection="1">
      <alignment horizontal="center" vertical="center"/>
      <protection locked="0"/>
    </xf>
    <xf numFmtId="0" fontId="21" fillId="6" borderId="2" xfId="0" applyFont="1" applyFill="1" applyBorder="1" applyAlignment="1" applyProtection="1">
      <alignment horizontal="center" vertical="center"/>
      <protection locked="0"/>
    </xf>
    <xf numFmtId="0" fontId="21" fillId="6" borderId="1" xfId="0" applyFont="1" applyFill="1" applyBorder="1" applyAlignment="1" applyProtection="1">
      <alignment horizontal="left" vertical="center" wrapText="1"/>
      <protection locked="0"/>
    </xf>
    <xf numFmtId="0" fontId="21" fillId="6" borderId="2" xfId="0" applyFont="1" applyFill="1" applyBorder="1" applyAlignment="1" applyProtection="1">
      <alignment horizontal="left" vertical="center" wrapText="1"/>
      <protection locked="0"/>
    </xf>
    <xf numFmtId="0" fontId="21" fillId="6" borderId="2" xfId="0" applyFont="1" applyFill="1" applyBorder="1" applyAlignment="1" applyProtection="1">
      <alignment horizontal="center" vertical="center" wrapText="1"/>
      <protection locked="0"/>
    </xf>
    <xf numFmtId="0" fontId="21" fillId="6" borderId="24" xfId="0" applyFont="1" applyFill="1" applyBorder="1" applyAlignment="1" applyProtection="1">
      <alignment horizontal="center" vertical="center" wrapText="1"/>
      <protection locked="0"/>
    </xf>
    <xf numFmtId="0" fontId="21" fillId="2" borderId="20" xfId="0" applyFont="1" applyFill="1" applyBorder="1" applyAlignment="1">
      <alignment horizontal="center" vertical="center" wrapText="1"/>
    </xf>
    <xf numFmtId="0" fontId="21" fillId="2" borderId="21" xfId="0" applyFont="1" applyFill="1" applyBorder="1" applyAlignment="1">
      <alignment horizontal="center" vertical="center" wrapText="1"/>
    </xf>
    <xf numFmtId="0" fontId="21" fillId="2" borderId="22" xfId="0" applyFont="1" applyFill="1" applyBorder="1" applyAlignment="1">
      <alignment horizontal="center" vertical="center" wrapText="1"/>
    </xf>
    <xf numFmtId="0" fontId="21" fillId="0" borderId="16" xfId="0" applyFont="1" applyBorder="1" applyAlignment="1">
      <alignment horizontal="left" vertical="top" wrapText="1"/>
    </xf>
    <xf numFmtId="0" fontId="21" fillId="0" borderId="14" xfId="0" applyFont="1" applyBorder="1" applyAlignment="1">
      <alignment horizontal="left" vertical="top" wrapText="1"/>
    </xf>
    <xf numFmtId="0" fontId="21" fillId="0" borderId="15" xfId="0" applyFont="1" applyBorder="1" applyAlignment="1">
      <alignment horizontal="left" vertical="top" wrapText="1"/>
    </xf>
    <xf numFmtId="0" fontId="19" fillId="6" borderId="1" xfId="0" applyFont="1" applyFill="1" applyBorder="1" applyAlignment="1">
      <alignment horizontal="left" vertical="center" wrapText="1"/>
    </xf>
    <xf numFmtId="0" fontId="19" fillId="6" borderId="2" xfId="0" applyFont="1" applyFill="1" applyBorder="1" applyAlignment="1">
      <alignment horizontal="left" vertical="center" wrapText="1"/>
    </xf>
    <xf numFmtId="0" fontId="21" fillId="0" borderId="39" xfId="0" applyFont="1" applyBorder="1" applyAlignment="1">
      <alignment vertical="center" wrapText="1"/>
    </xf>
    <xf numFmtId="0" fontId="21" fillId="2" borderId="22" xfId="0" applyFont="1" applyFill="1" applyBorder="1" applyAlignment="1" applyProtection="1">
      <alignment horizontal="center" vertical="center"/>
      <protection locked="0"/>
    </xf>
    <xf numFmtId="0" fontId="21" fillId="2" borderId="73" xfId="0" applyFont="1" applyFill="1" applyBorder="1" applyAlignment="1" applyProtection="1">
      <alignment horizontal="center" vertical="center"/>
      <protection locked="0"/>
    </xf>
    <xf numFmtId="0" fontId="21" fillId="2" borderId="74" xfId="0" applyFont="1" applyFill="1" applyBorder="1" applyAlignment="1" applyProtection="1">
      <alignment horizontal="center" vertical="center"/>
      <protection locked="0"/>
    </xf>
    <xf numFmtId="0" fontId="21" fillId="2" borderId="75" xfId="0" applyFont="1" applyFill="1" applyBorder="1" applyAlignment="1" applyProtection="1">
      <alignment horizontal="center" vertical="center"/>
      <protection locked="0"/>
    </xf>
    <xf numFmtId="0" fontId="19" fillId="6" borderId="6" xfId="0" applyFont="1" applyFill="1" applyBorder="1" applyAlignment="1">
      <alignment horizontal="left" vertical="center" wrapText="1"/>
    </xf>
    <xf numFmtId="0" fontId="19" fillId="6" borderId="7" xfId="0" applyFont="1" applyFill="1" applyBorder="1" applyAlignment="1">
      <alignment horizontal="left" vertical="center" wrapText="1"/>
    </xf>
    <xf numFmtId="0" fontId="21" fillId="6" borderId="6" xfId="0" applyFont="1" applyFill="1" applyBorder="1" applyAlignment="1">
      <alignment vertical="center" wrapText="1"/>
    </xf>
    <xf numFmtId="0" fontId="21" fillId="6" borderId="7" xfId="0" applyFont="1" applyFill="1" applyBorder="1" applyAlignment="1">
      <alignment vertical="center" wrapText="1"/>
    </xf>
    <xf numFmtId="0" fontId="21" fillId="2" borderId="1" xfId="0" applyFont="1" applyFill="1" applyBorder="1" applyAlignment="1" applyProtection="1">
      <alignment horizontal="center" vertical="center" wrapText="1"/>
      <protection hidden="1"/>
    </xf>
    <xf numFmtId="0" fontId="21" fillId="2" borderId="21" xfId="0" applyFont="1" applyFill="1" applyBorder="1" applyAlignment="1" applyProtection="1">
      <alignment horizontal="left" vertical="center"/>
      <protection locked="0"/>
    </xf>
    <xf numFmtId="0" fontId="21" fillId="2" borderId="22" xfId="0" applyFont="1" applyFill="1" applyBorder="1" applyAlignment="1" applyProtection="1">
      <alignment horizontal="left" vertical="center"/>
      <protection locked="0"/>
    </xf>
    <xf numFmtId="0" fontId="22" fillId="2" borderId="12" xfId="0" applyFont="1" applyFill="1" applyBorder="1" applyAlignment="1" applyProtection="1">
      <alignment horizontal="left" vertical="center"/>
      <protection locked="0"/>
    </xf>
    <xf numFmtId="0" fontId="22" fillId="2" borderId="18" xfId="0" applyFont="1" applyFill="1" applyBorder="1" applyAlignment="1" applyProtection="1">
      <alignment horizontal="left" vertical="center"/>
      <protection locked="0"/>
    </xf>
    <xf numFmtId="0" fontId="61" fillId="2" borderId="2" xfId="0" applyFont="1" applyFill="1" applyBorder="1" applyAlignment="1" applyProtection="1">
      <alignment horizontal="left" vertical="center" wrapText="1"/>
      <protection hidden="1"/>
    </xf>
    <xf numFmtId="0" fontId="21" fillId="2" borderId="3" xfId="0" applyFont="1" applyFill="1" applyBorder="1" applyAlignment="1" applyProtection="1">
      <alignment horizontal="center" vertical="center" wrapText="1"/>
      <protection hidden="1"/>
    </xf>
    <xf numFmtId="0" fontId="21" fillId="2" borderId="16" xfId="0" applyFont="1" applyFill="1" applyBorder="1" applyAlignment="1">
      <alignment vertical="center" wrapText="1"/>
    </xf>
    <xf numFmtId="0" fontId="21" fillId="2" borderId="14" xfId="0" applyFont="1" applyFill="1" applyBorder="1" applyAlignment="1">
      <alignment vertical="center" wrapText="1"/>
    </xf>
    <xf numFmtId="0" fontId="21" fillId="2" borderId="15" xfId="0" applyFont="1" applyFill="1" applyBorder="1" applyAlignment="1">
      <alignment vertical="center" wrapText="1"/>
    </xf>
    <xf numFmtId="0" fontId="22" fillId="2" borderId="2" xfId="0" applyFont="1" applyFill="1" applyBorder="1" applyAlignment="1" applyProtection="1">
      <alignment vertical="center" wrapText="1"/>
      <protection hidden="1"/>
    </xf>
    <xf numFmtId="0" fontId="22" fillId="2" borderId="23" xfId="0" applyFont="1" applyFill="1" applyBorder="1" applyAlignment="1" applyProtection="1">
      <alignment vertical="center" wrapText="1"/>
      <protection hidden="1"/>
    </xf>
    <xf numFmtId="0" fontId="22" fillId="2" borderId="3" xfId="0" applyFont="1" applyFill="1" applyBorder="1" applyAlignment="1" applyProtection="1">
      <alignment vertical="center" wrapText="1"/>
      <protection hidden="1"/>
    </xf>
    <xf numFmtId="0" fontId="54" fillId="0" borderId="16" xfId="0" applyFont="1" applyBorder="1" applyAlignment="1">
      <alignment vertical="center" wrapText="1"/>
    </xf>
    <xf numFmtId="0" fontId="54" fillId="0" borderId="14" xfId="0" applyFont="1" applyBorder="1" applyAlignment="1">
      <alignment vertical="center" wrapText="1"/>
    </xf>
    <xf numFmtId="0" fontId="54" fillId="0" borderId="15" xfId="0" applyFont="1" applyBorder="1" applyAlignment="1">
      <alignment vertical="center" wrapText="1"/>
    </xf>
    <xf numFmtId="0" fontId="48" fillId="0" borderId="16" xfId="0" applyFont="1" applyBorder="1" applyAlignment="1">
      <alignment vertical="center" wrapText="1"/>
    </xf>
    <xf numFmtId="0" fontId="48" fillId="0" borderId="14" xfId="0" applyFont="1" applyBorder="1" applyAlignment="1">
      <alignment vertical="center" wrapText="1"/>
    </xf>
    <xf numFmtId="0" fontId="48" fillId="0" borderId="15" xfId="0" applyFont="1" applyBorder="1" applyAlignment="1">
      <alignment vertical="center" wrapText="1"/>
    </xf>
    <xf numFmtId="0" fontId="21" fillId="6" borderId="3" xfId="0" applyFont="1" applyFill="1" applyBorder="1" applyAlignment="1" applyProtection="1">
      <alignment horizontal="center" vertical="center" textRotation="90" wrapText="1"/>
      <protection hidden="1"/>
    </xf>
    <xf numFmtId="0" fontId="21" fillId="2" borderId="2" xfId="0" applyFont="1" applyFill="1" applyBorder="1" applyAlignment="1" applyProtection="1">
      <alignment vertical="top" wrapText="1"/>
      <protection hidden="1"/>
    </xf>
    <xf numFmtId="0" fontId="21" fillId="2" borderId="23" xfId="0" applyFont="1" applyFill="1" applyBorder="1" applyAlignment="1" applyProtection="1">
      <alignment vertical="top" wrapText="1"/>
      <protection hidden="1"/>
    </xf>
    <xf numFmtId="0" fontId="21" fillId="2" borderId="3" xfId="0" applyFont="1" applyFill="1" applyBorder="1" applyAlignment="1" applyProtection="1">
      <alignment vertical="top" wrapText="1"/>
      <protection hidden="1"/>
    </xf>
    <xf numFmtId="0" fontId="53" fillId="6" borderId="2" xfId="0" applyFont="1" applyFill="1" applyBorder="1" applyAlignment="1" applyProtection="1">
      <alignment horizontal="center" vertical="center" textRotation="90" wrapText="1"/>
      <protection hidden="1"/>
    </xf>
    <xf numFmtId="0" fontId="0" fillId="0" borderId="23" xfId="0" applyBorder="1" applyAlignment="1">
      <alignment horizontal="center" vertical="center" textRotation="90" wrapText="1"/>
    </xf>
    <xf numFmtId="0" fontId="0" fillId="0" borderId="3" xfId="0" applyBorder="1" applyAlignment="1">
      <alignment horizontal="center" vertical="center" textRotation="90" wrapText="1"/>
    </xf>
    <xf numFmtId="0" fontId="22" fillId="0" borderId="4" xfId="0" applyFont="1" applyBorder="1" applyAlignment="1">
      <alignment horizontal="center" vertical="top"/>
    </xf>
    <xf numFmtId="0" fontId="22" fillId="0" borderId="5" xfId="0" applyFont="1" applyBorder="1" applyAlignment="1">
      <alignment horizontal="center" vertical="top"/>
    </xf>
    <xf numFmtId="0" fontId="22" fillId="0" borderId="70" xfId="0" applyFont="1" applyBorder="1" applyAlignment="1">
      <alignment horizontal="center" vertical="top"/>
    </xf>
    <xf numFmtId="0" fontId="21" fillId="2" borderId="118" xfId="0" applyFont="1" applyFill="1" applyBorder="1" applyAlignment="1">
      <alignment horizontal="center" vertical="top" wrapText="1"/>
    </xf>
    <xf numFmtId="0" fontId="21" fillId="2" borderId="30" xfId="0" applyFont="1" applyFill="1" applyBorder="1" applyAlignment="1">
      <alignment horizontal="center" vertical="top" wrapText="1"/>
    </xf>
    <xf numFmtId="0" fontId="21" fillId="2" borderId="130" xfId="0" applyFont="1" applyFill="1" applyBorder="1" applyAlignment="1">
      <alignment horizontal="center" vertical="top" wrapText="1"/>
    </xf>
    <xf numFmtId="0" fontId="22" fillId="0" borderId="140" xfId="0" applyFont="1" applyBorder="1" applyAlignment="1">
      <alignment horizontal="center" vertical="top" wrapText="1"/>
    </xf>
    <xf numFmtId="0" fontId="22" fillId="0" borderId="127" xfId="0" applyFont="1" applyBorder="1" applyAlignment="1">
      <alignment horizontal="center" vertical="top" wrapText="1"/>
    </xf>
    <xf numFmtId="0" fontId="21" fillId="2" borderId="4" xfId="0" applyFont="1" applyFill="1" applyBorder="1" applyAlignment="1">
      <alignment horizontal="center"/>
    </xf>
    <xf numFmtId="0" fontId="21" fillId="2" borderId="5" xfId="0" applyFont="1" applyFill="1" applyBorder="1" applyAlignment="1">
      <alignment horizontal="center"/>
    </xf>
    <xf numFmtId="0" fontId="21" fillId="2" borderId="70" xfId="0" applyFont="1" applyFill="1" applyBorder="1" applyAlignment="1">
      <alignment horizontal="center"/>
    </xf>
    <xf numFmtId="0" fontId="48" fillId="2" borderId="4" xfId="0" applyFont="1" applyFill="1" applyBorder="1" applyAlignment="1">
      <alignment horizontal="center"/>
    </xf>
    <xf numFmtId="0" fontId="48" fillId="2" borderId="5" xfId="0" applyFont="1" applyFill="1" applyBorder="1" applyAlignment="1">
      <alignment horizontal="center"/>
    </xf>
    <xf numFmtId="0" fontId="48" fillId="2" borderId="70" xfId="0" applyFont="1" applyFill="1" applyBorder="1" applyAlignment="1">
      <alignment horizontal="center"/>
    </xf>
    <xf numFmtId="0" fontId="21" fillId="2" borderId="2" xfId="0" applyFont="1" applyFill="1" applyBorder="1" applyAlignment="1" applyProtection="1">
      <alignment horizontal="left" vertical="center" wrapText="1"/>
      <protection hidden="1"/>
    </xf>
    <xf numFmtId="0" fontId="65" fillId="2" borderId="2" xfId="0" applyFont="1" applyFill="1" applyBorder="1" applyAlignment="1" applyProtection="1">
      <alignment horizontal="left" vertical="center" wrapText="1"/>
      <protection hidden="1"/>
    </xf>
    <xf numFmtId="0" fontId="53" fillId="2" borderId="23" xfId="0" applyFont="1" applyFill="1" applyBorder="1" applyAlignment="1" applyProtection="1">
      <alignment horizontal="left" vertical="center" wrapText="1"/>
      <protection hidden="1"/>
    </xf>
    <xf numFmtId="0" fontId="53" fillId="2" borderId="3" xfId="0" applyFont="1" applyFill="1" applyBorder="1" applyAlignment="1" applyProtection="1">
      <alignment horizontal="left" vertical="center" wrapText="1"/>
      <protection hidden="1"/>
    </xf>
    <xf numFmtId="0" fontId="46" fillId="2" borderId="2" xfId="0" applyFont="1" applyFill="1" applyBorder="1" applyAlignment="1" applyProtection="1">
      <alignment horizontal="left" vertical="center" wrapText="1"/>
      <protection hidden="1"/>
    </xf>
    <xf numFmtId="0" fontId="45" fillId="2" borderId="23" xfId="0" applyFont="1" applyFill="1" applyBorder="1" applyAlignment="1" applyProtection="1">
      <alignment horizontal="left" vertical="center" wrapText="1"/>
      <protection hidden="1"/>
    </xf>
    <xf numFmtId="0" fontId="45" fillId="2" borderId="3" xfId="0" applyFont="1" applyFill="1" applyBorder="1" applyAlignment="1" applyProtection="1">
      <alignment horizontal="left" vertical="center" wrapText="1"/>
      <protection hidden="1"/>
    </xf>
    <xf numFmtId="0" fontId="64" fillId="2" borderId="2" xfId="0" applyFont="1" applyFill="1" applyBorder="1" applyAlignment="1" applyProtection="1">
      <alignment horizontal="left" vertical="center" wrapText="1"/>
      <protection hidden="1"/>
    </xf>
    <xf numFmtId="0" fontId="52" fillId="2" borderId="23" xfId="0" applyFont="1" applyFill="1" applyBorder="1" applyAlignment="1" applyProtection="1">
      <alignment horizontal="left" vertical="center" wrapText="1"/>
      <protection hidden="1"/>
    </xf>
    <xf numFmtId="0" fontId="52" fillId="2" borderId="3" xfId="0" applyFont="1" applyFill="1" applyBorder="1" applyAlignment="1" applyProtection="1">
      <alignment horizontal="left" vertical="center" wrapText="1"/>
      <protection hidden="1"/>
    </xf>
    <xf numFmtId="0" fontId="63" fillId="2" borderId="2" xfId="0" applyFont="1" applyFill="1" applyBorder="1" applyAlignment="1" applyProtection="1">
      <alignment horizontal="left" vertical="center" wrapText="1"/>
      <protection hidden="1"/>
    </xf>
    <xf numFmtId="0" fontId="62" fillId="2" borderId="3" xfId="0" applyFont="1" applyFill="1" applyBorder="1" applyAlignment="1" applyProtection="1">
      <alignment horizontal="left" vertical="center" wrapText="1"/>
      <protection hidden="1"/>
    </xf>
    <xf numFmtId="0" fontId="22" fillId="5" borderId="2" xfId="0" applyFont="1" applyFill="1" applyBorder="1" applyAlignment="1" applyProtection="1">
      <alignment horizontal="center" vertical="center" wrapText="1"/>
      <protection locked="0"/>
    </xf>
    <xf numFmtId="0" fontId="22" fillId="5" borderId="24" xfId="0" applyFont="1" applyFill="1" applyBorder="1" applyAlignment="1" applyProtection="1">
      <alignment horizontal="center" vertical="center"/>
      <protection locked="0"/>
    </xf>
    <xf numFmtId="0" fontId="22" fillId="2" borderId="20" xfId="0" applyFont="1" applyFill="1" applyBorder="1" applyAlignment="1" applyProtection="1">
      <alignment vertical="center" wrapText="1"/>
      <protection locked="0"/>
    </xf>
    <xf numFmtId="0" fontId="22" fillId="2" borderId="21" xfId="0" applyFont="1" applyFill="1" applyBorder="1" applyAlignment="1" applyProtection="1">
      <alignment vertical="center" wrapText="1"/>
      <protection locked="0"/>
    </xf>
    <xf numFmtId="0" fontId="22" fillId="2" borderId="22" xfId="0" applyFont="1" applyFill="1" applyBorder="1" applyAlignment="1" applyProtection="1">
      <alignment vertical="center" wrapText="1"/>
      <protection locked="0"/>
    </xf>
    <xf numFmtId="0" fontId="45" fillId="0" borderId="0" xfId="0" applyFont="1" applyAlignment="1">
      <alignment horizontal="center" vertical="center" wrapText="1"/>
    </xf>
    <xf numFmtId="0" fontId="46" fillId="0" borderId="0" xfId="0" applyFont="1" applyAlignment="1">
      <alignment horizontal="center" vertical="center" textRotation="90" wrapText="1"/>
    </xf>
    <xf numFmtId="0" fontId="25" fillId="0" borderId="0" xfId="0" applyFont="1" applyAlignment="1" applyProtection="1">
      <alignment horizontal="center" vertical="center" wrapText="1"/>
      <protection hidden="1"/>
    </xf>
    <xf numFmtId="2" fontId="46" fillId="0" borderId="0" xfId="0" applyNumberFormat="1" applyFont="1" applyAlignment="1">
      <alignment horizontal="center" vertical="center" textRotation="90" wrapText="1"/>
    </xf>
    <xf numFmtId="2" fontId="25" fillId="0" borderId="0" xfId="0" applyNumberFormat="1" applyFont="1" applyAlignment="1" applyProtection="1">
      <alignment horizontal="center" vertical="center" wrapText="1"/>
      <protection hidden="1"/>
    </xf>
    <xf numFmtId="2" fontId="45" fillId="0" borderId="0" xfId="0" applyNumberFormat="1" applyFont="1" applyAlignment="1">
      <alignment horizontal="center" vertical="center" wrapText="1"/>
    </xf>
    <xf numFmtId="0" fontId="24" fillId="0" borderId="0" xfId="0" applyFont="1" applyAlignment="1" applyProtection="1">
      <alignment horizontal="center" vertical="center" textRotation="90" wrapText="1"/>
      <protection hidden="1"/>
    </xf>
    <xf numFmtId="0" fontId="24" fillId="0" borderId="0" xfId="0" applyFont="1" applyAlignment="1">
      <alignment horizontal="center" vertical="center" textRotation="90" wrapText="1"/>
    </xf>
    <xf numFmtId="0" fontId="24" fillId="0" borderId="129" xfId="0" applyFont="1" applyBorder="1" applyAlignment="1">
      <alignment horizontal="center" vertical="center" textRotation="90" wrapText="1"/>
    </xf>
    <xf numFmtId="0" fontId="25" fillId="2" borderId="129" xfId="0" applyFont="1" applyFill="1" applyBorder="1" applyAlignment="1" applyProtection="1">
      <alignment horizontal="center" vertical="center" wrapText="1"/>
      <protection hidden="1"/>
    </xf>
    <xf numFmtId="0" fontId="24" fillId="0" borderId="129" xfId="0" applyFont="1" applyBorder="1" applyAlignment="1" applyProtection="1">
      <alignment horizontal="center" vertical="center" textRotation="90" wrapText="1"/>
      <protection hidden="1"/>
    </xf>
    <xf numFmtId="0" fontId="21" fillId="9" borderId="16" xfId="0" applyFont="1" applyFill="1" applyBorder="1" applyAlignment="1">
      <alignment horizontal="left" vertical="center" wrapText="1"/>
    </xf>
    <xf numFmtId="0" fontId="21" fillId="9" borderId="14" xfId="0" applyFont="1" applyFill="1" applyBorder="1" applyAlignment="1">
      <alignment horizontal="left" vertical="center" wrapText="1"/>
    </xf>
    <xf numFmtId="0" fontId="21" fillId="9" borderId="15" xfId="0" applyFont="1" applyFill="1" applyBorder="1" applyAlignment="1">
      <alignment horizontal="left" vertical="center" wrapText="1"/>
    </xf>
    <xf numFmtId="0" fontId="22" fillId="0" borderId="20" xfId="0" applyFont="1" applyBorder="1" applyAlignment="1">
      <alignment horizontal="left" vertical="center" wrapText="1"/>
    </xf>
    <xf numFmtId="0" fontId="22" fillId="0" borderId="21" xfId="0" applyFont="1" applyBorder="1" applyAlignment="1">
      <alignment horizontal="left" vertical="center" wrapText="1"/>
    </xf>
    <xf numFmtId="0" fontId="22" fillId="0" borderId="22" xfId="0" applyFont="1" applyBorder="1" applyAlignment="1">
      <alignment horizontal="left" vertical="center" wrapText="1"/>
    </xf>
    <xf numFmtId="0" fontId="22" fillId="5" borderId="1" xfId="0" applyFont="1" applyFill="1" applyBorder="1" applyAlignment="1" applyProtection="1">
      <alignment horizontal="center" vertical="center" textRotation="90" wrapText="1"/>
      <protection locked="0"/>
    </xf>
    <xf numFmtId="0" fontId="22" fillId="5" borderId="2" xfId="0" applyFont="1" applyFill="1" applyBorder="1" applyAlignment="1" applyProtection="1">
      <alignment horizontal="center" vertical="center" textRotation="90" wrapText="1"/>
      <protection locked="0"/>
    </xf>
    <xf numFmtId="0" fontId="22" fillId="0" borderId="20" xfId="0" quotePrefix="1" applyFont="1" applyBorder="1" applyAlignment="1">
      <alignment horizontal="left" vertical="center" wrapText="1"/>
    </xf>
    <xf numFmtId="0" fontId="22" fillId="9" borderId="19" xfId="0" applyFont="1" applyFill="1" applyBorder="1" applyAlignment="1">
      <alignment horizontal="left" vertical="center" wrapText="1"/>
    </xf>
    <xf numFmtId="0" fontId="22" fillId="9" borderId="14" xfId="0" applyFont="1" applyFill="1" applyBorder="1" applyAlignment="1">
      <alignment horizontal="left" vertical="center" wrapText="1"/>
    </xf>
    <xf numFmtId="0" fontId="22" fillId="9" borderId="15" xfId="0" applyFont="1" applyFill="1" applyBorder="1" applyAlignment="1">
      <alignment horizontal="left" vertical="center" wrapText="1"/>
    </xf>
    <xf numFmtId="0" fontId="22" fillId="5" borderId="23" xfId="0" applyFont="1" applyFill="1" applyBorder="1" applyAlignment="1" applyProtection="1">
      <alignment horizontal="center" vertical="center" wrapText="1"/>
      <protection locked="0"/>
    </xf>
    <xf numFmtId="0" fontId="22" fillId="5" borderId="24" xfId="0" applyFont="1" applyFill="1" applyBorder="1" applyAlignment="1" applyProtection="1">
      <alignment horizontal="center" vertical="center" wrapText="1"/>
      <protection locked="0"/>
    </xf>
    <xf numFmtId="0" fontId="22" fillId="5" borderId="1" xfId="0" applyFont="1" applyFill="1" applyBorder="1" applyAlignment="1" applyProtection="1">
      <alignment horizontal="center" vertical="center"/>
      <protection locked="0"/>
    </xf>
    <xf numFmtId="0" fontId="22" fillId="5" borderId="2" xfId="0" applyFont="1" applyFill="1" applyBorder="1" applyAlignment="1" applyProtection="1">
      <alignment horizontal="center" vertical="center"/>
      <protection locked="0"/>
    </xf>
    <xf numFmtId="0" fontId="24" fillId="5" borderId="1" xfId="0" applyFont="1" applyFill="1" applyBorder="1" applyAlignment="1">
      <alignment horizontal="center" vertical="center"/>
    </xf>
    <xf numFmtId="0" fontId="24" fillId="5" borderId="2" xfId="0" applyFont="1" applyFill="1" applyBorder="1" applyAlignment="1">
      <alignment horizontal="center" vertical="center"/>
    </xf>
    <xf numFmtId="0" fontId="24" fillId="5" borderId="1" xfId="0" applyFont="1" applyFill="1" applyBorder="1" applyAlignment="1">
      <alignment horizontal="left" vertical="center" wrapText="1"/>
    </xf>
    <xf numFmtId="0" fontId="25" fillId="5" borderId="1" xfId="0" applyFont="1" applyFill="1" applyBorder="1" applyAlignment="1">
      <alignment horizontal="left" vertical="center" wrapText="1"/>
    </xf>
    <xf numFmtId="0" fontId="25" fillId="5" borderId="2" xfId="0" applyFont="1" applyFill="1" applyBorder="1" applyAlignment="1">
      <alignment horizontal="left" vertical="center" wrapText="1"/>
    </xf>
    <xf numFmtId="0" fontId="22" fillId="5" borderId="1" xfId="0" applyFont="1" applyFill="1" applyBorder="1" applyAlignment="1">
      <alignment horizontal="left" vertical="center" wrapText="1"/>
    </xf>
    <xf numFmtId="0" fontId="21" fillId="5" borderId="1" xfId="0" applyFont="1" applyFill="1" applyBorder="1" applyAlignment="1">
      <alignment horizontal="left" vertical="center" wrapText="1"/>
    </xf>
    <xf numFmtId="0" fontId="21" fillId="5" borderId="2" xfId="0" applyFont="1" applyFill="1" applyBorder="1" applyAlignment="1">
      <alignment horizontal="left" vertical="center" wrapText="1"/>
    </xf>
    <xf numFmtId="0" fontId="22" fillId="5" borderId="2" xfId="0" applyFont="1" applyFill="1" applyBorder="1" applyAlignment="1">
      <alignment horizontal="center" vertical="center" wrapText="1"/>
    </xf>
    <xf numFmtId="0" fontId="22" fillId="5" borderId="23" xfId="0" applyFont="1" applyFill="1" applyBorder="1" applyAlignment="1">
      <alignment horizontal="center" vertical="center" wrapText="1"/>
    </xf>
    <xf numFmtId="0" fontId="22" fillId="5" borderId="24" xfId="0" applyFont="1" applyFill="1" applyBorder="1" applyAlignment="1">
      <alignment horizontal="center" vertical="center" wrapText="1"/>
    </xf>
    <xf numFmtId="0" fontId="21" fillId="2" borderId="12" xfId="0" applyFont="1" applyFill="1" applyBorder="1" applyAlignment="1" applyProtection="1">
      <alignment horizontal="left" vertical="center" wrapText="1"/>
      <protection locked="0"/>
    </xf>
    <xf numFmtId="0" fontId="21" fillId="2" borderId="18" xfId="0" applyFont="1" applyFill="1" applyBorder="1" applyAlignment="1" applyProtection="1">
      <alignment horizontal="left" vertical="center" wrapText="1"/>
      <protection locked="0"/>
    </xf>
    <xf numFmtId="0" fontId="22" fillId="5" borderId="4" xfId="0" applyFont="1" applyFill="1" applyBorder="1" applyAlignment="1" applyProtection="1">
      <alignment horizontal="center" vertical="center"/>
      <protection locked="0"/>
    </xf>
    <xf numFmtId="0" fontId="22" fillId="5" borderId="5" xfId="0" applyFont="1" applyFill="1" applyBorder="1" applyAlignment="1" applyProtection="1">
      <alignment horizontal="center" vertical="center"/>
      <protection locked="0"/>
    </xf>
    <xf numFmtId="0" fontId="22" fillId="0" borderId="134" xfId="0" applyFont="1" applyBorder="1" applyAlignment="1">
      <alignment horizontal="left" vertical="center" wrapText="1"/>
    </xf>
    <xf numFmtId="0" fontId="22" fillId="5" borderId="1" xfId="0" applyFont="1" applyFill="1" applyBorder="1" applyAlignment="1">
      <alignment horizontal="left" vertical="top" wrapText="1"/>
    </xf>
    <xf numFmtId="0" fontId="21" fillId="5" borderId="1" xfId="0" applyFont="1" applyFill="1" applyBorder="1" applyAlignment="1">
      <alignment horizontal="left" vertical="top" wrapText="1"/>
    </xf>
    <xf numFmtId="0" fontId="21" fillId="5" borderId="2" xfId="0" applyFont="1" applyFill="1" applyBorder="1" applyAlignment="1">
      <alignment horizontal="left" vertical="top" wrapText="1"/>
    </xf>
    <xf numFmtId="0" fontId="21" fillId="9" borderId="135" xfId="0" applyFont="1" applyFill="1" applyBorder="1" applyAlignment="1">
      <alignment horizontal="left" vertical="center" wrapText="1"/>
    </xf>
    <xf numFmtId="0" fontId="22" fillId="2" borderId="136" xfId="0" applyFont="1" applyFill="1" applyBorder="1" applyAlignment="1" applyProtection="1">
      <alignment horizontal="left" vertical="center" wrapText="1"/>
      <protection locked="0"/>
    </xf>
    <xf numFmtId="0" fontId="21" fillId="2" borderId="20" xfId="0" applyFont="1" applyFill="1" applyBorder="1" applyAlignment="1">
      <alignment horizontal="left" vertical="center" wrapText="1"/>
    </xf>
    <xf numFmtId="0" fontId="21" fillId="2" borderId="21" xfId="0" applyFont="1" applyFill="1" applyBorder="1" applyAlignment="1">
      <alignment horizontal="left" vertical="center" wrapText="1"/>
    </xf>
    <xf numFmtId="0" fontId="21" fillId="2" borderId="22" xfId="0" applyFont="1" applyFill="1" applyBorder="1" applyAlignment="1">
      <alignment horizontal="left" vertical="center" wrapText="1"/>
    </xf>
    <xf numFmtId="0" fontId="24" fillId="5" borderId="2" xfId="0" applyFont="1" applyFill="1" applyBorder="1" applyAlignment="1">
      <alignment horizontal="center" vertical="center" wrapText="1"/>
    </xf>
    <xf numFmtId="0" fontId="24" fillId="5" borderId="23" xfId="0" applyFont="1" applyFill="1" applyBorder="1" applyAlignment="1">
      <alignment horizontal="center" vertical="center" wrapText="1"/>
    </xf>
    <xf numFmtId="0" fontId="24" fillId="5" borderId="24" xfId="0" applyFont="1" applyFill="1" applyBorder="1" applyAlignment="1">
      <alignment horizontal="center" vertical="center" wrapText="1"/>
    </xf>
    <xf numFmtId="0" fontId="24" fillId="5" borderId="1" xfId="0" applyFont="1" applyFill="1" applyBorder="1" applyAlignment="1">
      <alignment horizontal="center" vertical="center" textRotation="90" wrapText="1"/>
    </xf>
    <xf numFmtId="0" fontId="24" fillId="5" borderId="2" xfId="0" applyFont="1" applyFill="1" applyBorder="1" applyAlignment="1">
      <alignment horizontal="center" vertical="center" textRotation="90" wrapText="1"/>
    </xf>
    <xf numFmtId="0" fontId="24" fillId="5" borderId="24" xfId="0" applyFont="1" applyFill="1" applyBorder="1" applyAlignment="1">
      <alignment horizontal="center" vertical="center"/>
    </xf>
    <xf numFmtId="0" fontId="24" fillId="5" borderId="0" xfId="0" applyFont="1" applyFill="1" applyAlignment="1">
      <alignment horizontal="center" vertical="center"/>
    </xf>
    <xf numFmtId="0" fontId="20" fillId="2" borderId="0" xfId="0" applyFont="1" applyFill="1" applyAlignment="1">
      <alignment horizontal="justify" vertical="top" wrapText="1"/>
    </xf>
    <xf numFmtId="0" fontId="22" fillId="5" borderId="1" xfId="0" applyFont="1" applyFill="1" applyBorder="1" applyAlignment="1" applyProtection="1">
      <alignment horizontal="center" vertical="center" textRotation="90" wrapText="1"/>
      <protection hidden="1"/>
    </xf>
    <xf numFmtId="0" fontId="22" fillId="5" borderId="2" xfId="0" applyFont="1" applyFill="1" applyBorder="1" applyAlignment="1" applyProtection="1">
      <alignment horizontal="center" vertical="center" textRotation="90" wrapText="1"/>
      <protection hidden="1"/>
    </xf>
    <xf numFmtId="0" fontId="67" fillId="2" borderId="79" xfId="0" applyFont="1" applyFill="1" applyBorder="1" applyAlignment="1" applyProtection="1">
      <alignment horizontal="center" vertical="center" wrapText="1"/>
      <protection hidden="1"/>
    </xf>
    <xf numFmtId="0" fontId="67" fillId="2" borderId="13" xfId="0" applyFont="1" applyFill="1" applyBorder="1" applyAlignment="1" applyProtection="1">
      <alignment horizontal="center" vertical="center" wrapText="1"/>
      <protection hidden="1"/>
    </xf>
    <xf numFmtId="0" fontId="67" fillId="2" borderId="80" xfId="0" applyFont="1" applyFill="1" applyBorder="1" applyAlignment="1" applyProtection="1">
      <alignment horizontal="center" vertical="center" wrapText="1"/>
      <protection hidden="1"/>
    </xf>
    <xf numFmtId="0" fontId="24" fillId="5" borderId="4" xfId="0" applyFont="1" applyFill="1" applyBorder="1" applyAlignment="1">
      <alignment horizontal="center" vertical="center"/>
    </xf>
    <xf numFmtId="0" fontId="24" fillId="5" borderId="5" xfId="0" applyFont="1" applyFill="1" applyBorder="1" applyAlignment="1">
      <alignment horizontal="center" vertical="center"/>
    </xf>
    <xf numFmtId="0" fontId="21" fillId="9" borderId="76" xfId="0" applyFont="1" applyFill="1" applyBorder="1" applyAlignment="1">
      <alignment horizontal="left" vertical="top" wrapText="1"/>
    </xf>
    <xf numFmtId="0" fontId="21" fillId="9" borderId="77" xfId="0" applyFont="1" applyFill="1" applyBorder="1" applyAlignment="1">
      <alignment horizontal="left" vertical="top" wrapText="1"/>
    </xf>
    <xf numFmtId="0" fontId="21" fillId="9" borderId="78" xfId="0" applyFont="1" applyFill="1" applyBorder="1" applyAlignment="1">
      <alignment horizontal="left" vertical="top" wrapText="1"/>
    </xf>
    <xf numFmtId="2" fontId="24" fillId="0" borderId="0" xfId="0" applyNumberFormat="1" applyFont="1" applyAlignment="1">
      <alignment horizontal="center" vertical="center" textRotation="90" wrapText="1"/>
    </xf>
    <xf numFmtId="2" fontId="24" fillId="0" borderId="0" xfId="0" applyNumberFormat="1" applyFont="1" applyAlignment="1" applyProtection="1">
      <alignment horizontal="center" vertical="center" textRotation="90" wrapText="1"/>
      <protection hidden="1"/>
    </xf>
    <xf numFmtId="0" fontId="26" fillId="5" borderId="1" xfId="0" applyFont="1" applyFill="1" applyBorder="1" applyAlignment="1">
      <alignment horizontal="left" vertical="top" wrapText="1"/>
    </xf>
    <xf numFmtId="0" fontId="25" fillId="5" borderId="1" xfId="0" applyFont="1" applyFill="1" applyBorder="1" applyAlignment="1">
      <alignment horizontal="left" vertical="top" wrapText="1"/>
    </xf>
    <xf numFmtId="0" fontId="25" fillId="5" borderId="2" xfId="0" applyFont="1" applyFill="1" applyBorder="1" applyAlignment="1">
      <alignment horizontal="left" vertical="top" wrapText="1"/>
    </xf>
    <xf numFmtId="0" fontId="21" fillId="9" borderId="76" xfId="0" applyFont="1" applyFill="1" applyBorder="1" applyAlignment="1">
      <alignment horizontal="left" vertical="center" wrapText="1"/>
    </xf>
    <xf numFmtId="0" fontId="21" fillId="9" borderId="77" xfId="0" applyFont="1" applyFill="1" applyBorder="1" applyAlignment="1">
      <alignment horizontal="left" vertical="center" wrapText="1"/>
    </xf>
    <xf numFmtId="0" fontId="21" fillId="9" borderId="78" xfId="0" applyFont="1" applyFill="1" applyBorder="1" applyAlignment="1">
      <alignment horizontal="left" vertical="center" wrapText="1"/>
    </xf>
    <xf numFmtId="0" fontId="21" fillId="9" borderId="137" xfId="0" applyFont="1" applyFill="1" applyBorder="1" applyAlignment="1">
      <alignment horizontal="left" vertical="top" wrapText="1"/>
    </xf>
    <xf numFmtId="0" fontId="21" fillId="9" borderId="39" xfId="0" applyFont="1" applyFill="1" applyBorder="1" applyAlignment="1">
      <alignment horizontal="left" vertical="center" wrapText="1"/>
    </xf>
    <xf numFmtId="0" fontId="21" fillId="9" borderId="40" xfId="0" applyFont="1" applyFill="1" applyBorder="1" applyAlignment="1">
      <alignment horizontal="left" vertical="center" wrapText="1"/>
    </xf>
    <xf numFmtId="0" fontId="21" fillId="9" borderId="41" xfId="0" applyFont="1" applyFill="1" applyBorder="1" applyAlignment="1">
      <alignment horizontal="left" vertical="center" wrapText="1"/>
    </xf>
    <xf numFmtId="0" fontId="25" fillId="2" borderId="0" xfId="0" applyFont="1" applyFill="1" applyAlignment="1" applyProtection="1">
      <alignment horizontal="center" vertical="center" wrapText="1"/>
      <protection hidden="1"/>
    </xf>
    <xf numFmtId="0" fontId="22" fillId="0" borderId="0" xfId="0" applyFont="1" applyAlignment="1" applyProtection="1">
      <alignment horizontal="center" vertical="center" textRotation="90" wrapText="1"/>
      <protection hidden="1"/>
    </xf>
    <xf numFmtId="166" fontId="25" fillId="0" borderId="0" xfId="0" applyNumberFormat="1" applyFont="1" applyAlignment="1" applyProtection="1">
      <alignment horizontal="center" vertical="center" wrapText="1"/>
      <protection hidden="1"/>
    </xf>
    <xf numFmtId="0" fontId="21" fillId="0" borderId="20" xfId="0" applyFont="1" applyBorder="1" applyAlignment="1">
      <alignment horizontal="left" vertical="center" wrapText="1"/>
    </xf>
    <xf numFmtId="0" fontId="21" fillId="0" borderId="21" xfId="0" applyFont="1" applyBorder="1" applyAlignment="1">
      <alignment horizontal="left" vertical="center" wrapText="1"/>
    </xf>
    <xf numFmtId="0" fontId="21" fillId="0" borderId="22" xfId="0" applyFont="1" applyBorder="1" applyAlignment="1">
      <alignment horizontal="left" vertical="center" wrapText="1"/>
    </xf>
    <xf numFmtId="0" fontId="21" fillId="3" borderId="119" xfId="0" applyFont="1" applyFill="1" applyBorder="1" applyAlignment="1">
      <alignment horizontal="center" vertical="center" wrapText="1"/>
    </xf>
    <xf numFmtId="0" fontId="21" fillId="3" borderId="121" xfId="0" applyFont="1" applyFill="1" applyBorder="1" applyAlignment="1">
      <alignment horizontal="center" vertical="center" wrapText="1"/>
    </xf>
    <xf numFmtId="0" fontId="21" fillId="3" borderId="123" xfId="0" applyFont="1" applyFill="1" applyBorder="1" applyAlignment="1">
      <alignment horizontal="center" vertical="center" wrapText="1"/>
    </xf>
    <xf numFmtId="0" fontId="21" fillId="3" borderId="62"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21" fillId="3" borderId="24" xfId="0" applyFont="1" applyFill="1" applyBorder="1" applyAlignment="1">
      <alignment horizontal="center" vertical="center" wrapText="1"/>
    </xf>
    <xf numFmtId="0" fontId="21" fillId="3" borderId="68" xfId="0"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21" fillId="3" borderId="67" xfId="0" applyFont="1" applyFill="1" applyBorder="1" applyAlignment="1" applyProtection="1">
      <alignment horizontal="center" vertical="center" wrapText="1"/>
      <protection locked="0"/>
    </xf>
    <xf numFmtId="0" fontId="21" fillId="3" borderId="68" xfId="0" applyFont="1" applyFill="1" applyBorder="1" applyAlignment="1" applyProtection="1">
      <alignment horizontal="center" vertical="center" textRotation="90" wrapText="1"/>
      <protection locked="0"/>
    </xf>
    <xf numFmtId="0" fontId="21" fillId="3" borderId="1" xfId="0" applyFont="1" applyFill="1" applyBorder="1" applyAlignment="1" applyProtection="1">
      <alignment horizontal="center" vertical="center" textRotation="90" wrapText="1"/>
      <protection locked="0"/>
    </xf>
    <xf numFmtId="0" fontId="21" fillId="3" borderId="67" xfId="0" applyFont="1" applyFill="1" applyBorder="1" applyAlignment="1" applyProtection="1">
      <alignment horizontal="center" vertical="center" textRotation="90" wrapText="1"/>
      <protection locked="0"/>
    </xf>
    <xf numFmtId="0" fontId="21" fillId="3" borderId="83" xfId="0" applyFont="1" applyFill="1" applyBorder="1" applyAlignment="1" applyProtection="1">
      <alignment horizontal="center" vertical="center"/>
      <protection locked="0"/>
    </xf>
    <xf numFmtId="0" fontId="21" fillId="3" borderId="84" xfId="0" applyFont="1" applyFill="1" applyBorder="1" applyAlignment="1" applyProtection="1">
      <alignment horizontal="center" vertical="center"/>
      <protection locked="0"/>
    </xf>
    <xf numFmtId="0" fontId="21" fillId="3" borderId="1" xfId="0" applyFont="1" applyFill="1" applyBorder="1" applyAlignment="1" applyProtection="1">
      <alignment horizontal="center" vertical="center"/>
      <protection locked="0"/>
    </xf>
    <xf numFmtId="0" fontId="21" fillId="3" borderId="67" xfId="0" applyFont="1" applyFill="1" applyBorder="1" applyAlignment="1" applyProtection="1">
      <alignment horizontal="center" vertical="center"/>
      <protection locked="0"/>
    </xf>
    <xf numFmtId="0" fontId="21" fillId="3" borderId="2" xfId="0" applyFont="1" applyFill="1" applyBorder="1" applyAlignment="1" applyProtection="1">
      <alignment horizontal="center" vertical="center" wrapText="1"/>
      <protection locked="0"/>
    </xf>
    <xf numFmtId="0" fontId="21" fillId="3" borderId="24" xfId="0" applyFont="1" applyFill="1" applyBorder="1" applyAlignment="1" applyProtection="1">
      <alignment horizontal="center" vertical="center"/>
      <protection locked="0"/>
    </xf>
    <xf numFmtId="0" fontId="22" fillId="3" borderId="2" xfId="0" applyFont="1" applyFill="1" applyBorder="1" applyAlignment="1">
      <alignment horizontal="center" vertical="center" wrapText="1"/>
    </xf>
    <xf numFmtId="0" fontId="22" fillId="3" borderId="23" xfId="0" applyFont="1" applyFill="1" applyBorder="1" applyAlignment="1">
      <alignment horizontal="center" vertical="center" wrapText="1"/>
    </xf>
    <xf numFmtId="0" fontId="22" fillId="3" borderId="24" xfId="0" applyFont="1" applyFill="1" applyBorder="1" applyAlignment="1">
      <alignment horizontal="center" vertical="center" wrapText="1"/>
    </xf>
    <xf numFmtId="0" fontId="22" fillId="3" borderId="1" xfId="0" applyFont="1" applyFill="1" applyBorder="1" applyAlignment="1">
      <alignment horizontal="left" vertical="center" wrapText="1"/>
    </xf>
    <xf numFmtId="0" fontId="22" fillId="3" borderId="2" xfId="0" applyFont="1" applyFill="1" applyBorder="1" applyAlignment="1">
      <alignment horizontal="left" vertical="center" wrapText="1"/>
    </xf>
    <xf numFmtId="0" fontId="22" fillId="3" borderId="68" xfId="0" applyFont="1" applyFill="1" applyBorder="1" applyAlignment="1" applyProtection="1">
      <alignment horizontal="center" vertical="center" wrapText="1"/>
      <protection locked="0"/>
    </xf>
    <xf numFmtId="0" fontId="22" fillId="3" borderId="1" xfId="0" applyFont="1" applyFill="1" applyBorder="1" applyAlignment="1" applyProtection="1">
      <alignment horizontal="center" vertical="center" wrapText="1"/>
      <protection locked="0"/>
    </xf>
    <xf numFmtId="0" fontId="22" fillId="3" borderId="67" xfId="0" applyFont="1" applyFill="1" applyBorder="1" applyAlignment="1" applyProtection="1">
      <alignment horizontal="center" vertical="center" wrapText="1"/>
      <protection locked="0"/>
    </xf>
    <xf numFmtId="0" fontId="21" fillId="0" borderId="39" xfId="0" applyFont="1" applyBorder="1" applyAlignment="1">
      <alignment horizontal="left" vertical="center" wrapText="1"/>
    </xf>
    <xf numFmtId="0" fontId="21" fillId="0" borderId="40" xfId="0" applyFont="1" applyBorder="1" applyAlignment="1">
      <alignment horizontal="left" vertical="center" wrapText="1"/>
    </xf>
    <xf numFmtId="0" fontId="21" fillId="0" borderId="41" xfId="0" applyFont="1" applyBorder="1" applyAlignment="1">
      <alignment horizontal="left" vertical="center" wrapText="1"/>
    </xf>
    <xf numFmtId="0" fontId="24" fillId="3" borderId="68"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24" fillId="3" borderId="67" xfId="0" applyFont="1" applyFill="1" applyBorder="1" applyAlignment="1">
      <alignment horizontal="center" vertical="center" wrapText="1"/>
    </xf>
    <xf numFmtId="0" fontId="22" fillId="3" borderId="1" xfId="0" applyFont="1" applyFill="1" applyBorder="1" applyAlignment="1" applyProtection="1">
      <alignment horizontal="center" vertical="center" textRotation="90" wrapText="1"/>
      <protection locked="0"/>
    </xf>
    <xf numFmtId="0" fontId="22" fillId="3" borderId="2" xfId="0" applyFont="1" applyFill="1" applyBorder="1" applyAlignment="1" applyProtection="1">
      <alignment horizontal="center" vertical="center" textRotation="90" wrapText="1"/>
      <protection locked="0"/>
    </xf>
    <xf numFmtId="0" fontId="22" fillId="3" borderId="1" xfId="0" applyFont="1" applyFill="1" applyBorder="1" applyAlignment="1" applyProtection="1">
      <alignment horizontal="center" vertical="center"/>
      <protection locked="0"/>
    </xf>
    <xf numFmtId="0" fontId="22" fillId="3" borderId="2" xfId="0" applyFont="1" applyFill="1" applyBorder="1" applyAlignment="1" applyProtection="1">
      <alignment horizontal="center" vertical="center"/>
      <protection locked="0"/>
    </xf>
    <xf numFmtId="0" fontId="22" fillId="3" borderId="4" xfId="0" applyFont="1" applyFill="1" applyBorder="1" applyAlignment="1" applyProtection="1">
      <alignment horizontal="center" vertical="center"/>
      <protection locked="0"/>
    </xf>
    <xf numFmtId="0" fontId="22" fillId="3" borderId="5" xfId="0" applyFont="1" applyFill="1" applyBorder="1" applyAlignment="1" applyProtection="1">
      <alignment horizontal="center" vertical="center"/>
      <protection locked="0"/>
    </xf>
    <xf numFmtId="0" fontId="22" fillId="3" borderId="2" xfId="0" applyFont="1" applyFill="1" applyBorder="1" applyAlignment="1" applyProtection="1">
      <alignment horizontal="center" vertical="center" wrapText="1"/>
      <protection locked="0"/>
    </xf>
    <xf numFmtId="0" fontId="22" fillId="3" borderId="24" xfId="0" applyFont="1" applyFill="1" applyBorder="1" applyAlignment="1" applyProtection="1">
      <alignment horizontal="center" vertical="center"/>
      <protection locked="0"/>
    </xf>
    <xf numFmtId="0" fontId="24" fillId="3" borderId="67" xfId="0" applyFont="1" applyFill="1" applyBorder="1" applyAlignment="1">
      <alignment horizontal="center" vertical="center"/>
    </xf>
    <xf numFmtId="0" fontId="24" fillId="3" borderId="0" xfId="0" applyFont="1" applyFill="1" applyAlignment="1">
      <alignment horizontal="center" vertical="center"/>
    </xf>
    <xf numFmtId="0" fontId="22" fillId="3" borderId="1" xfId="0" applyFont="1" applyFill="1" applyBorder="1" applyAlignment="1" applyProtection="1">
      <alignment horizontal="center" vertical="center" textRotation="90" wrapText="1"/>
      <protection hidden="1"/>
    </xf>
    <xf numFmtId="0" fontId="22" fillId="3" borderId="2" xfId="0" applyFont="1" applyFill="1" applyBorder="1" applyAlignment="1" applyProtection="1">
      <alignment horizontal="center" vertical="center" textRotation="90" wrapText="1"/>
      <protection hidden="1"/>
    </xf>
    <xf numFmtId="0" fontId="24" fillId="3" borderId="120" xfId="0" applyFont="1" applyFill="1" applyBorder="1" applyAlignment="1">
      <alignment horizontal="center" vertical="center" textRotation="90" wrapText="1"/>
    </xf>
    <xf numFmtId="0" fontId="24" fillId="3" borderId="122" xfId="0" applyFont="1" applyFill="1" applyBorder="1" applyAlignment="1">
      <alignment horizontal="center" vertical="center" textRotation="90" wrapText="1"/>
    </xf>
    <xf numFmtId="0" fontId="24" fillId="3" borderId="124" xfId="0" applyFont="1" applyFill="1" applyBorder="1" applyAlignment="1">
      <alignment horizontal="center" vertical="center" textRotation="90" wrapText="1"/>
    </xf>
    <xf numFmtId="0" fontId="21" fillId="2" borderId="27" xfId="0" applyFont="1" applyFill="1" applyBorder="1" applyAlignment="1" applyProtection="1">
      <alignment horizontal="center" vertical="center" wrapText="1"/>
      <protection hidden="1"/>
    </xf>
    <xf numFmtId="0" fontId="21" fillId="3" borderId="120" xfId="0" applyFont="1" applyFill="1" applyBorder="1" applyAlignment="1" applyProtection="1">
      <alignment horizontal="center" vertical="center" textRotation="90" wrapText="1"/>
      <protection hidden="1"/>
    </xf>
    <xf numFmtId="0" fontId="21" fillId="3" borderId="122" xfId="0" applyFont="1" applyFill="1" applyBorder="1" applyAlignment="1" applyProtection="1">
      <alignment horizontal="center" vertical="center" textRotation="90" wrapText="1"/>
      <protection hidden="1"/>
    </xf>
    <xf numFmtId="0" fontId="21" fillId="3" borderId="124" xfId="0" applyFont="1" applyFill="1" applyBorder="1" applyAlignment="1" applyProtection="1">
      <alignment horizontal="center" vertical="center" textRotation="90" wrapText="1"/>
      <protection hidden="1"/>
    </xf>
    <xf numFmtId="0" fontId="21" fillId="0" borderId="19" xfId="0" applyFont="1" applyBorder="1" applyAlignment="1">
      <alignment horizontal="left" vertical="center" wrapText="1"/>
    </xf>
    <xf numFmtId="0" fontId="21" fillId="2" borderId="93" xfId="0" applyFont="1" applyFill="1" applyBorder="1" applyAlignment="1" applyProtection="1">
      <alignment horizontal="center" vertical="center"/>
      <protection locked="0"/>
    </xf>
    <xf numFmtId="0" fontId="24" fillId="3" borderId="1" xfId="0" applyFont="1" applyFill="1" applyBorder="1" applyAlignment="1">
      <alignment horizontal="center" vertical="center"/>
    </xf>
    <xf numFmtId="0" fontId="24" fillId="3" borderId="68" xfId="0" applyFont="1" applyFill="1" applyBorder="1" applyAlignment="1">
      <alignment horizontal="center" vertical="center" textRotation="90" wrapText="1"/>
    </xf>
    <xf numFmtId="0" fontId="24" fillId="3" borderId="1" xfId="0" applyFont="1" applyFill="1" applyBorder="1" applyAlignment="1">
      <alignment horizontal="center" vertical="center" textRotation="90" wrapText="1"/>
    </xf>
    <xf numFmtId="0" fontId="24" fillId="3" borderId="67" xfId="0" applyFont="1" applyFill="1" applyBorder="1" applyAlignment="1">
      <alignment horizontal="center" vertical="center" textRotation="90" wrapText="1"/>
    </xf>
    <xf numFmtId="0" fontId="21" fillId="2" borderId="117" xfId="0" applyFont="1" applyFill="1" applyBorder="1" applyAlignment="1" applyProtection="1">
      <alignment horizontal="center" vertical="center"/>
      <protection locked="0"/>
    </xf>
    <xf numFmtId="0" fontId="24" fillId="3" borderId="119" xfId="0" applyFont="1" applyFill="1" applyBorder="1" applyAlignment="1">
      <alignment horizontal="left" vertical="top" wrapText="1"/>
    </xf>
    <xf numFmtId="0" fontId="25" fillId="3" borderId="121" xfId="0" applyFont="1" applyFill="1" applyBorder="1" applyAlignment="1">
      <alignment horizontal="left" vertical="top" wrapText="1"/>
    </xf>
    <xf numFmtId="0" fontId="25" fillId="3" borderId="123" xfId="0" applyFont="1" applyFill="1" applyBorder="1" applyAlignment="1">
      <alignment horizontal="left" vertical="top" wrapText="1"/>
    </xf>
    <xf numFmtId="0" fontId="24" fillId="3" borderId="68" xfId="0" applyFont="1" applyFill="1" applyBorder="1" applyAlignment="1">
      <alignment horizontal="center" vertical="center"/>
    </xf>
    <xf numFmtId="0" fontId="24" fillId="3" borderId="4" xfId="0" applyFont="1" applyFill="1" applyBorder="1" applyAlignment="1">
      <alignment horizontal="center" vertical="center" wrapText="1"/>
    </xf>
    <xf numFmtId="0" fontId="25" fillId="3" borderId="4" xfId="0" applyFont="1" applyFill="1" applyBorder="1" applyAlignment="1">
      <alignment horizontal="center" vertical="center" wrapText="1"/>
    </xf>
    <xf numFmtId="0" fontId="25" fillId="3" borderId="118" xfId="0" applyFont="1" applyFill="1" applyBorder="1" applyAlignment="1">
      <alignment horizontal="center" vertical="center" wrapText="1"/>
    </xf>
    <xf numFmtId="0" fontId="21" fillId="3" borderId="4" xfId="0" applyFont="1" applyFill="1" applyBorder="1" applyAlignment="1">
      <alignment vertical="center" wrapText="1"/>
    </xf>
    <xf numFmtId="0" fontId="21" fillId="3" borderId="118" xfId="0" applyFont="1" applyFill="1" applyBorder="1" applyAlignment="1">
      <alignment vertical="center" wrapText="1"/>
    </xf>
    <xf numFmtId="0" fontId="22" fillId="2" borderId="134" xfId="0" applyFont="1" applyFill="1" applyBorder="1" applyAlignment="1" applyProtection="1">
      <alignment vertical="center" wrapText="1"/>
      <protection locked="0"/>
    </xf>
    <xf numFmtId="0" fontId="48" fillId="2" borderId="71" xfId="0" applyFont="1" applyFill="1" applyBorder="1" applyAlignment="1" applyProtection="1">
      <alignment horizontal="center" vertical="center"/>
      <protection locked="0"/>
    </xf>
    <xf numFmtId="0" fontId="48" fillId="2" borderId="31" xfId="0" applyFont="1" applyFill="1" applyBorder="1" applyAlignment="1" applyProtection="1">
      <alignment horizontal="center" vertical="center"/>
      <protection locked="0"/>
    </xf>
    <xf numFmtId="0" fontId="48" fillId="2" borderId="72" xfId="0" applyFont="1" applyFill="1" applyBorder="1" applyAlignment="1" applyProtection="1">
      <alignment horizontal="center" vertical="center"/>
      <protection locked="0"/>
    </xf>
    <xf numFmtId="0" fontId="15" fillId="2" borderId="20" xfId="0" applyFont="1" applyFill="1" applyBorder="1" applyAlignment="1" applyProtection="1">
      <alignment horizontal="left" vertical="center" wrapText="1"/>
      <protection locked="0"/>
    </xf>
    <xf numFmtId="0" fontId="15" fillId="2" borderId="21" xfId="0" applyFont="1" applyFill="1" applyBorder="1" applyAlignment="1" applyProtection="1">
      <alignment horizontal="left" vertical="center" wrapText="1"/>
      <protection locked="0"/>
    </xf>
    <xf numFmtId="0" fontId="15" fillId="2" borderId="22" xfId="0" applyFont="1" applyFill="1" applyBorder="1" applyAlignment="1" applyProtection="1">
      <alignment horizontal="left" vertical="center" wrapText="1"/>
      <protection locked="0"/>
    </xf>
    <xf numFmtId="0" fontId="19" fillId="2" borderId="21" xfId="0" applyFont="1" applyFill="1" applyBorder="1" applyAlignment="1" applyProtection="1">
      <alignment horizontal="left" vertical="center" wrapText="1"/>
      <protection locked="0"/>
    </xf>
    <xf numFmtId="0" fontId="19" fillId="2" borderId="22" xfId="0" applyFont="1" applyFill="1" applyBorder="1" applyAlignment="1" applyProtection="1">
      <alignment horizontal="left" vertical="center" wrapText="1"/>
      <protection locked="0"/>
    </xf>
    <xf numFmtId="0" fontId="21" fillId="7" borderId="25" xfId="0" applyFont="1" applyFill="1" applyBorder="1" applyAlignment="1" applyProtection="1">
      <alignment horizontal="center" vertical="center" wrapText="1"/>
      <protection locked="0"/>
    </xf>
    <xf numFmtId="0" fontId="21" fillId="7" borderId="25" xfId="0" applyFont="1" applyFill="1" applyBorder="1" applyAlignment="1" applyProtection="1">
      <alignment horizontal="center" vertical="center"/>
      <protection locked="0"/>
    </xf>
    <xf numFmtId="0" fontId="24" fillId="0" borderId="0" xfId="0" applyFont="1" applyAlignment="1">
      <alignment horizontal="left" vertical="center" wrapText="1"/>
    </xf>
    <xf numFmtId="0" fontId="49" fillId="7" borderId="69" xfId="0" applyFont="1" applyFill="1" applyBorder="1" applyAlignment="1">
      <alignment horizontal="left" vertical="top" wrapText="1"/>
    </xf>
    <xf numFmtId="0" fontId="21" fillId="7" borderId="25" xfId="0" applyFont="1" applyFill="1" applyBorder="1" applyAlignment="1">
      <alignment horizontal="left" vertical="top" wrapText="1"/>
    </xf>
    <xf numFmtId="0" fontId="15" fillId="2" borderId="17" xfId="0" applyFont="1" applyFill="1" applyBorder="1" applyAlignment="1" applyProtection="1">
      <alignment horizontal="left" vertical="center" wrapText="1"/>
      <protection locked="0"/>
    </xf>
    <xf numFmtId="0" fontId="15" fillId="2" borderId="12" xfId="0" applyFont="1" applyFill="1" applyBorder="1" applyAlignment="1" applyProtection="1">
      <alignment horizontal="left" vertical="center" wrapText="1"/>
      <protection locked="0"/>
    </xf>
    <xf numFmtId="0" fontId="15" fillId="2" borderId="18" xfId="0" applyFont="1" applyFill="1" applyBorder="1" applyAlignment="1" applyProtection="1">
      <alignment horizontal="left" vertical="center" wrapText="1"/>
      <protection locked="0"/>
    </xf>
    <xf numFmtId="0" fontId="19" fillId="2" borderId="17" xfId="0" applyFont="1" applyFill="1" applyBorder="1" applyAlignment="1" applyProtection="1">
      <alignment horizontal="center" vertical="center"/>
      <protection locked="0"/>
    </xf>
    <xf numFmtId="0" fontId="19" fillId="2" borderId="12" xfId="0" applyFont="1" applyFill="1" applyBorder="1" applyAlignment="1" applyProtection="1">
      <alignment horizontal="center" vertical="center"/>
      <protection locked="0"/>
    </xf>
    <xf numFmtId="0" fontId="19" fillId="2" borderId="18" xfId="0" applyFont="1" applyFill="1" applyBorder="1" applyAlignment="1" applyProtection="1">
      <alignment horizontal="center" vertical="center"/>
      <protection locked="0"/>
    </xf>
    <xf numFmtId="0" fontId="21" fillId="0" borderId="62" xfId="0" applyFont="1" applyBorder="1" applyAlignment="1">
      <alignment horizontal="justify" vertical="center"/>
    </xf>
    <xf numFmtId="0" fontId="21" fillId="0" borderId="23" xfId="0" applyFont="1" applyBorder="1" applyAlignment="1">
      <alignment horizontal="justify" vertical="center"/>
    </xf>
    <xf numFmtId="0" fontId="21" fillId="0" borderId="24" xfId="0" applyFont="1" applyBorder="1" applyAlignment="1">
      <alignment horizontal="justify" vertical="center"/>
    </xf>
    <xf numFmtId="0" fontId="21" fillId="7" borderId="25" xfId="0" applyFont="1" applyFill="1" applyBorder="1" applyAlignment="1">
      <alignment horizontal="center" vertical="center" wrapText="1"/>
    </xf>
    <xf numFmtId="0" fontId="21" fillId="7" borderId="63" xfId="0" applyFont="1" applyFill="1" applyBorder="1" applyAlignment="1" applyProtection="1">
      <alignment horizontal="center" vertical="center" wrapText="1"/>
      <protection locked="0"/>
    </xf>
    <xf numFmtId="0" fontId="21" fillId="7" borderId="64" xfId="0" applyFont="1" applyFill="1" applyBorder="1" applyAlignment="1" applyProtection="1">
      <alignment horizontal="center" vertical="center" wrapText="1"/>
      <protection locked="0"/>
    </xf>
    <xf numFmtId="0" fontId="21" fillId="7" borderId="65" xfId="0" applyFont="1" applyFill="1" applyBorder="1" applyAlignment="1" applyProtection="1">
      <alignment horizontal="center" vertical="center" wrapText="1"/>
      <protection locked="0"/>
    </xf>
    <xf numFmtId="0" fontId="21" fillId="7" borderId="25" xfId="0" applyFont="1" applyFill="1" applyBorder="1" applyAlignment="1" applyProtection="1">
      <alignment horizontal="center" vertical="center" textRotation="90" wrapText="1"/>
      <protection locked="0"/>
    </xf>
    <xf numFmtId="0" fontId="21" fillId="0" borderId="114" xfId="0" applyFont="1" applyBorder="1" applyAlignment="1">
      <alignment horizontal="left" vertical="center" wrapText="1"/>
    </xf>
    <xf numFmtId="0" fontId="21" fillId="0" borderId="115" xfId="0" applyFont="1" applyBorder="1" applyAlignment="1">
      <alignment horizontal="left" vertical="center" wrapText="1"/>
    </xf>
    <xf numFmtId="0" fontId="21" fillId="0" borderId="116" xfId="0" applyFont="1" applyBorder="1" applyAlignment="1">
      <alignment horizontal="left" vertical="center" wrapText="1"/>
    </xf>
    <xf numFmtId="0" fontId="21" fillId="0" borderId="1" xfId="0" applyFont="1" applyBorder="1" applyAlignment="1">
      <alignment horizontal="justify" vertical="center" wrapText="1"/>
    </xf>
    <xf numFmtId="0" fontId="21" fillId="0" borderId="67" xfId="0" applyFont="1" applyBorder="1" applyAlignment="1">
      <alignment horizontal="justify" vertical="center" wrapText="1"/>
    </xf>
    <xf numFmtId="0" fontId="15" fillId="2" borderId="17" xfId="0" applyFont="1" applyFill="1" applyBorder="1" applyAlignment="1" applyProtection="1">
      <alignment horizontal="left" wrapText="1"/>
      <protection locked="0"/>
    </xf>
    <xf numFmtId="0" fontId="15" fillId="2" borderId="12" xfId="0" applyFont="1" applyFill="1" applyBorder="1" applyAlignment="1" applyProtection="1">
      <alignment horizontal="left" wrapText="1"/>
      <protection locked="0"/>
    </xf>
    <xf numFmtId="0" fontId="15" fillId="2" borderId="18" xfId="0" applyFont="1" applyFill="1" applyBorder="1" applyAlignment="1" applyProtection="1">
      <alignment horizontal="left" wrapText="1"/>
      <protection locked="0"/>
    </xf>
    <xf numFmtId="0" fontId="24" fillId="7" borderId="25" xfId="0" applyFont="1" applyFill="1" applyBorder="1" applyAlignment="1">
      <alignment horizontal="center" vertical="center" textRotation="90" wrapText="1"/>
    </xf>
    <xf numFmtId="0" fontId="24" fillId="7" borderId="25" xfId="0" applyFont="1" applyFill="1" applyBorder="1" applyAlignment="1">
      <alignment horizontal="center" vertical="center" wrapText="1"/>
    </xf>
    <xf numFmtId="0" fontId="21" fillId="0" borderId="62" xfId="0" applyFont="1" applyBorder="1" applyAlignment="1">
      <alignment horizontal="justify" vertical="center" wrapText="1"/>
    </xf>
    <xf numFmtId="0" fontId="21" fillId="0" borderId="23" xfId="0" applyFont="1" applyBorder="1" applyAlignment="1">
      <alignment horizontal="justify" vertical="center" wrapText="1"/>
    </xf>
    <xf numFmtId="0" fontId="21" fillId="0" borderId="24" xfId="0" applyFont="1" applyBorder="1" applyAlignment="1">
      <alignment horizontal="justify" vertical="center" wrapText="1"/>
    </xf>
    <xf numFmtId="0" fontId="19" fillId="2" borderId="12" xfId="0" applyFont="1" applyFill="1" applyBorder="1" applyAlignment="1" applyProtection="1">
      <alignment horizontal="left" vertical="center" wrapText="1"/>
      <protection locked="0"/>
    </xf>
    <xf numFmtId="0" fontId="19" fillId="2" borderId="18" xfId="0" applyFont="1" applyFill="1" applyBorder="1" applyAlignment="1" applyProtection="1">
      <alignment horizontal="left" vertical="center" wrapText="1"/>
      <protection locked="0"/>
    </xf>
    <xf numFmtId="0" fontId="21" fillId="0" borderId="2" xfId="0" applyFont="1" applyBorder="1" applyAlignment="1">
      <alignment horizontal="left" vertical="center" wrapText="1"/>
    </xf>
    <xf numFmtId="0" fontId="21" fillId="0" borderId="23" xfId="0" applyFont="1" applyBorder="1" applyAlignment="1">
      <alignment horizontal="left" vertical="center" wrapText="1"/>
    </xf>
    <xf numFmtId="0" fontId="21" fillId="0" borderId="24" xfId="0" applyFont="1" applyBorder="1" applyAlignment="1">
      <alignment horizontal="left" vertical="center" wrapText="1"/>
    </xf>
    <xf numFmtId="0" fontId="24" fillId="7" borderId="63" xfId="0" applyFont="1" applyFill="1" applyBorder="1" applyAlignment="1">
      <alignment horizontal="center" vertical="center" wrapText="1"/>
    </xf>
    <xf numFmtId="0" fontId="24" fillId="7" borderId="64" xfId="0" applyFont="1" applyFill="1" applyBorder="1" applyAlignment="1">
      <alignment horizontal="center" vertical="center" wrapText="1"/>
    </xf>
    <xf numFmtId="0" fontId="24" fillId="7" borderId="65" xfId="0" applyFont="1" applyFill="1" applyBorder="1" applyAlignment="1">
      <alignment horizontal="center" vertical="center" wrapText="1"/>
    </xf>
    <xf numFmtId="0" fontId="21" fillId="0" borderId="1" xfId="0" applyFont="1" applyBorder="1" applyAlignment="1">
      <alignment horizontal="justify" vertical="center"/>
    </xf>
    <xf numFmtId="0" fontId="15" fillId="2" borderId="12" xfId="0" applyFont="1" applyFill="1" applyBorder="1" applyAlignment="1" applyProtection="1">
      <alignment horizontal="left" vertical="center"/>
      <protection locked="0"/>
    </xf>
    <xf numFmtId="0" fontId="15" fillId="2" borderId="18" xfId="0" applyFont="1" applyFill="1" applyBorder="1" applyAlignment="1" applyProtection="1">
      <alignment horizontal="left" vertical="center"/>
      <protection locked="0"/>
    </xf>
    <xf numFmtId="0" fontId="24" fillId="7" borderId="25" xfId="0" applyFont="1" applyFill="1" applyBorder="1" applyAlignment="1">
      <alignment horizontal="center" vertical="center"/>
    </xf>
    <xf numFmtId="0" fontId="21" fillId="0" borderId="68" xfId="0" applyFont="1" applyBorder="1" applyAlignment="1">
      <alignment horizontal="justify" vertical="center" wrapText="1"/>
    </xf>
    <xf numFmtId="0" fontId="21" fillId="0" borderId="3" xfId="0" applyFont="1" applyBorder="1" applyAlignment="1">
      <alignment horizontal="justify" vertical="center" wrapText="1"/>
    </xf>
    <xf numFmtId="0" fontId="21" fillId="7" borderId="81" xfId="0" applyFont="1" applyFill="1" applyBorder="1" applyAlignment="1" applyProtection="1">
      <alignment horizontal="center" vertical="center" textRotation="90" wrapText="1"/>
      <protection hidden="1"/>
    </xf>
    <xf numFmtId="0" fontId="21" fillId="7" borderId="82" xfId="0" applyFont="1" applyFill="1" applyBorder="1" applyAlignment="1" applyProtection="1">
      <alignment horizontal="center" vertical="center" textRotation="90" wrapText="1"/>
      <protection hidden="1"/>
    </xf>
    <xf numFmtId="0" fontId="24" fillId="7" borderId="81" xfId="0" applyFont="1" applyFill="1" applyBorder="1" applyAlignment="1">
      <alignment horizontal="center" vertical="center" textRotation="90" wrapText="1"/>
    </xf>
    <xf numFmtId="0" fontId="24" fillId="7" borderId="82" xfId="0" applyFont="1" applyFill="1" applyBorder="1" applyAlignment="1">
      <alignment horizontal="center" vertical="center" textRotation="90" wrapText="1"/>
    </xf>
    <xf numFmtId="0" fontId="24" fillId="7" borderId="0" xfId="0" applyFont="1" applyFill="1" applyAlignment="1">
      <alignment horizontal="center" vertical="center"/>
    </xf>
    <xf numFmtId="0" fontId="26" fillId="7" borderId="25" xfId="0" applyFont="1" applyFill="1" applyBorder="1" applyAlignment="1">
      <alignment horizontal="left" vertical="top" wrapText="1"/>
    </xf>
    <xf numFmtId="0" fontId="24" fillId="7" borderId="25" xfId="0" applyFont="1" applyFill="1" applyBorder="1" applyAlignment="1">
      <alignment horizontal="left" vertical="top" wrapText="1"/>
    </xf>
    <xf numFmtId="0" fontId="21" fillId="0" borderId="66" xfId="0" applyFont="1" applyBorder="1" applyAlignment="1">
      <alignment horizontal="justify" vertical="center" wrapText="1"/>
    </xf>
    <xf numFmtId="0" fontId="22" fillId="2" borderId="17" xfId="0" applyFont="1" applyFill="1" applyBorder="1" applyAlignment="1" applyProtection="1">
      <alignment vertical="center" wrapText="1"/>
      <protection locked="0"/>
    </xf>
    <xf numFmtId="0" fontId="22" fillId="2" borderId="12" xfId="0" applyFont="1" applyFill="1" applyBorder="1" applyAlignment="1" applyProtection="1">
      <alignment vertical="center" wrapText="1"/>
      <protection locked="0"/>
    </xf>
    <xf numFmtId="0" fontId="22" fillId="2" borderId="18" xfId="0" applyFont="1" applyFill="1" applyBorder="1" applyAlignment="1" applyProtection="1">
      <alignment vertical="center" wrapText="1"/>
      <protection locked="0"/>
    </xf>
    <xf numFmtId="165" fontId="25" fillId="0" borderId="0" xfId="0" applyNumberFormat="1" applyFont="1" applyAlignment="1" applyProtection="1">
      <alignment horizontal="center" vertical="center" wrapText="1"/>
      <protection hidden="1"/>
    </xf>
    <xf numFmtId="0" fontId="15" fillId="2" borderId="114" xfId="0" applyFont="1" applyFill="1" applyBorder="1" applyAlignment="1" applyProtection="1">
      <alignment horizontal="left" vertical="center" wrapText="1"/>
      <protection locked="0"/>
    </xf>
    <xf numFmtId="0" fontId="15" fillId="2" borderId="115" xfId="0" applyFont="1" applyFill="1" applyBorder="1" applyAlignment="1" applyProtection="1">
      <alignment horizontal="left" vertical="center" wrapText="1"/>
      <protection locked="0"/>
    </xf>
    <xf numFmtId="0" fontId="15" fillId="2" borderId="116" xfId="0" applyFont="1" applyFill="1" applyBorder="1" applyAlignment="1" applyProtection="1">
      <alignment horizontal="left" vertical="center" wrapText="1"/>
      <protection locked="0"/>
    </xf>
    <xf numFmtId="165" fontId="24" fillId="0" borderId="0" xfId="0" applyNumberFormat="1" applyFont="1" applyAlignment="1">
      <alignment horizontal="center" vertical="center" textRotation="90" wrapText="1"/>
    </xf>
    <xf numFmtId="165" fontId="24" fillId="0" borderId="0" xfId="0" applyNumberFormat="1" applyFont="1" applyAlignment="1" applyProtection="1">
      <alignment horizontal="center" vertical="center" textRotation="90" wrapText="1"/>
      <protection hidden="1"/>
    </xf>
    <xf numFmtId="0" fontId="21" fillId="0" borderId="39" xfId="0" quotePrefix="1" applyFont="1" applyBorder="1" applyAlignment="1">
      <alignment vertical="center" wrapText="1"/>
    </xf>
    <xf numFmtId="0" fontId="25" fillId="8" borderId="25" xfId="0" applyFont="1" applyFill="1" applyBorder="1" applyAlignment="1">
      <alignment horizontal="left" vertical="center" wrapText="1"/>
    </xf>
    <xf numFmtId="0" fontId="24" fillId="8" borderId="25" xfId="0" applyFont="1" applyFill="1" applyBorder="1" applyAlignment="1" applyProtection="1">
      <alignment horizontal="center" vertical="center" textRotation="90" wrapText="1"/>
      <protection locked="0"/>
    </xf>
    <xf numFmtId="0" fontId="24" fillId="8" borderId="63" xfId="0" applyFont="1" applyFill="1" applyBorder="1" applyAlignment="1" applyProtection="1">
      <alignment horizontal="center" vertical="center" wrapText="1"/>
      <protection locked="0"/>
    </xf>
    <xf numFmtId="0" fontId="24" fillId="8" borderId="64" xfId="0" applyFont="1" applyFill="1" applyBorder="1" applyAlignment="1" applyProtection="1">
      <alignment horizontal="center" vertical="center" wrapText="1"/>
      <protection locked="0"/>
    </xf>
    <xf numFmtId="0" fontId="24" fillId="8" borderId="65" xfId="0" applyFont="1" applyFill="1" applyBorder="1" applyAlignment="1" applyProtection="1">
      <alignment horizontal="center" vertical="center" wrapText="1"/>
      <protection locked="0"/>
    </xf>
    <xf numFmtId="0" fontId="22" fillId="8" borderId="25" xfId="0" applyFont="1" applyFill="1" applyBorder="1" applyAlignment="1" applyProtection="1">
      <alignment horizontal="center" vertical="center" wrapText="1"/>
      <protection locked="0"/>
    </xf>
    <xf numFmtId="0" fontId="22" fillId="8" borderId="25" xfId="0" applyFont="1" applyFill="1" applyBorder="1" applyAlignment="1" applyProtection="1">
      <alignment horizontal="center" vertical="center"/>
      <protection locked="0"/>
    </xf>
    <xf numFmtId="0" fontId="24" fillId="8" borderId="25" xfId="0" applyFont="1" applyFill="1" applyBorder="1" applyAlignment="1">
      <alignment horizontal="center" vertical="center" wrapText="1"/>
    </xf>
    <xf numFmtId="0" fontId="24" fillId="8" borderId="0" xfId="0" applyFont="1" applyFill="1" applyAlignment="1">
      <alignment horizontal="center" vertical="center"/>
    </xf>
    <xf numFmtId="0" fontId="24" fillId="8" borderId="25" xfId="0" applyFont="1" applyFill="1" applyBorder="1" applyAlignment="1">
      <alignment horizontal="center" vertical="center"/>
    </xf>
    <xf numFmtId="0" fontId="24" fillId="8" borderId="25" xfId="0" applyFont="1" applyFill="1" applyBorder="1" applyAlignment="1">
      <alignment horizontal="center" vertical="center" textRotation="90" wrapText="1"/>
    </xf>
    <xf numFmtId="0" fontId="24" fillId="8" borderId="63" xfId="0" applyFont="1" applyFill="1" applyBorder="1" applyAlignment="1">
      <alignment horizontal="center" vertical="center" wrapText="1"/>
    </xf>
    <xf numFmtId="0" fontId="24" fillId="8" borderId="64" xfId="0" applyFont="1" applyFill="1" applyBorder="1" applyAlignment="1">
      <alignment horizontal="center" vertical="center" wrapText="1"/>
    </xf>
    <xf numFmtId="0" fontId="24" fillId="8" borderId="65" xfId="0" applyFont="1" applyFill="1" applyBorder="1" applyAlignment="1">
      <alignment horizontal="center" vertical="center" wrapText="1"/>
    </xf>
    <xf numFmtId="0" fontId="24" fillId="8" borderId="25" xfId="0" applyFont="1" applyFill="1" applyBorder="1" applyAlignment="1">
      <alignment horizontal="left" vertical="center" wrapText="1"/>
    </xf>
    <xf numFmtId="0" fontId="24" fillId="8" borderId="81" xfId="0" applyFont="1" applyFill="1" applyBorder="1" applyAlignment="1" applyProtection="1">
      <alignment horizontal="center" vertical="center" textRotation="90" wrapText="1"/>
      <protection hidden="1"/>
    </xf>
    <xf numFmtId="0" fontId="24" fillId="8" borderId="82" xfId="0" applyFont="1" applyFill="1" applyBorder="1" applyAlignment="1" applyProtection="1">
      <alignment horizontal="center" vertical="center" textRotation="90" wrapText="1"/>
      <protection hidden="1"/>
    </xf>
    <xf numFmtId="0" fontId="24" fillId="8" borderId="81" xfId="0" applyFont="1" applyFill="1" applyBorder="1" applyAlignment="1">
      <alignment horizontal="center" vertical="center" textRotation="90" wrapText="1"/>
    </xf>
    <xf numFmtId="0" fontId="24" fillId="8" borderId="82" xfId="0" applyFont="1" applyFill="1" applyBorder="1" applyAlignment="1">
      <alignment horizontal="center" vertical="center" textRotation="90" wrapText="1"/>
    </xf>
    <xf numFmtId="0" fontId="22" fillId="0" borderId="20" xfId="0" applyFont="1" applyBorder="1" applyAlignment="1">
      <alignment vertical="center" wrapText="1"/>
    </xf>
    <xf numFmtId="0" fontId="22" fillId="0" borderId="21" xfId="0" applyFont="1" applyBorder="1" applyAlignment="1">
      <alignment vertical="center" wrapText="1"/>
    </xf>
    <xf numFmtId="0" fontId="22" fillId="0" borderId="22" xfId="0" applyFont="1" applyBorder="1" applyAlignment="1">
      <alignment vertical="center" wrapText="1"/>
    </xf>
    <xf numFmtId="0" fontId="22" fillId="0" borderId="20"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22" xfId="0" applyFont="1" applyBorder="1" applyAlignment="1">
      <alignment horizontal="center" vertical="center" wrapText="1"/>
    </xf>
    <xf numFmtId="0" fontId="53" fillId="2" borderId="1" xfId="0" applyFont="1" applyFill="1" applyBorder="1" applyAlignment="1" applyProtection="1">
      <alignment horizontal="center"/>
      <protection locked="0"/>
    </xf>
    <xf numFmtId="0" fontId="21" fillId="2" borderId="1" xfId="0" applyFont="1" applyFill="1" applyBorder="1" applyAlignment="1" applyProtection="1">
      <alignment horizontal="center"/>
      <protection locked="0"/>
    </xf>
    <xf numFmtId="164" fontId="52" fillId="2" borderId="4" xfId="0" applyNumberFormat="1" applyFont="1" applyFill="1" applyBorder="1" applyAlignment="1" applyProtection="1">
      <alignment horizontal="center"/>
      <protection locked="0"/>
    </xf>
    <xf numFmtId="164" fontId="21" fillId="2" borderId="5" xfId="0" applyNumberFormat="1" applyFont="1" applyFill="1" applyBorder="1" applyAlignment="1" applyProtection="1">
      <alignment horizontal="center"/>
      <protection locked="0"/>
    </xf>
    <xf numFmtId="164" fontId="21" fillId="2" borderId="70" xfId="0" applyNumberFormat="1" applyFont="1" applyFill="1" applyBorder="1" applyAlignment="1" applyProtection="1">
      <alignment horizontal="center"/>
      <protection locked="0"/>
    </xf>
    <xf numFmtId="0" fontId="40" fillId="3" borderId="2" xfId="0" applyFont="1" applyFill="1" applyBorder="1" applyAlignment="1">
      <alignment horizontal="center" vertical="center" wrapText="1"/>
    </xf>
    <xf numFmtId="0" fontId="40" fillId="3" borderId="3" xfId="0" applyFont="1" applyFill="1" applyBorder="1" applyAlignment="1">
      <alignment horizontal="center" vertical="center" wrapText="1"/>
    </xf>
    <xf numFmtId="49" fontId="21" fillId="2" borderId="50" xfId="0" applyNumberFormat="1" applyFont="1" applyFill="1" applyBorder="1" applyAlignment="1">
      <alignment horizontal="left" vertical="center" wrapText="1"/>
    </xf>
    <xf numFmtId="49" fontId="21" fillId="2" borderId="48" xfId="0" applyNumberFormat="1" applyFont="1" applyFill="1" applyBorder="1" applyAlignment="1">
      <alignment horizontal="left" vertical="center" wrapText="1"/>
    </xf>
    <xf numFmtId="0" fontId="35" fillId="3" borderId="87" xfId="0" applyFont="1" applyFill="1" applyBorder="1" applyAlignment="1">
      <alignment horizontal="center" vertical="center" wrapText="1"/>
    </xf>
    <xf numFmtId="0" fontId="35" fillId="3" borderId="88" xfId="0" applyFont="1" applyFill="1" applyBorder="1" applyAlignment="1">
      <alignment horizontal="center" vertical="center" wrapText="1"/>
    </xf>
    <xf numFmtId="0" fontId="35" fillId="3" borderId="89" xfId="0" applyFont="1" applyFill="1" applyBorder="1" applyAlignment="1">
      <alignment horizontal="center" vertical="center" wrapText="1"/>
    </xf>
    <xf numFmtId="49" fontId="21" fillId="2" borderId="51" xfId="0" applyNumberFormat="1" applyFont="1" applyFill="1" applyBorder="1" applyAlignment="1">
      <alignment horizontal="left" vertical="center" wrapText="1"/>
    </xf>
    <xf numFmtId="49" fontId="21" fillId="2" borderId="49" xfId="0" applyNumberFormat="1" applyFont="1" applyFill="1" applyBorder="1" applyAlignment="1">
      <alignment horizontal="left" vertical="center" wrapText="1"/>
    </xf>
    <xf numFmtId="0" fontId="35" fillId="3" borderId="42" xfId="0" applyFont="1" applyFill="1" applyBorder="1" applyAlignment="1">
      <alignment horizontal="center" vertical="center"/>
    </xf>
    <xf numFmtId="0" fontId="35" fillId="3" borderId="43" xfId="0" applyFont="1" applyFill="1" applyBorder="1" applyAlignment="1">
      <alignment horizontal="center" vertical="center"/>
    </xf>
    <xf numFmtId="0" fontId="35" fillId="3" borderId="44" xfId="0" applyFont="1" applyFill="1" applyBorder="1" applyAlignment="1">
      <alignment horizontal="center" vertical="center"/>
    </xf>
    <xf numFmtId="49" fontId="38" fillId="2" borderId="47" xfId="0" applyNumberFormat="1" applyFont="1" applyFill="1" applyBorder="1" applyAlignment="1" applyProtection="1">
      <alignment horizontal="left" vertical="top" wrapText="1"/>
      <protection locked="0"/>
    </xf>
    <xf numFmtId="49" fontId="38" fillId="2" borderId="125" xfId="0" applyNumberFormat="1" applyFont="1" applyFill="1" applyBorder="1" applyAlignment="1" applyProtection="1">
      <alignment horizontal="left" vertical="top" wrapText="1"/>
      <protection locked="0"/>
    </xf>
    <xf numFmtId="49" fontId="38" fillId="2" borderId="126" xfId="0" applyNumberFormat="1" applyFont="1" applyFill="1" applyBorder="1" applyAlignment="1" applyProtection="1">
      <alignment horizontal="left" vertical="top" wrapText="1"/>
      <protection locked="0"/>
    </xf>
  </cellXfs>
  <cellStyles count="6">
    <cellStyle name="Hipervínculo" xfId="2" builtinId="8"/>
    <cellStyle name="Normal" xfId="0" builtinId="0"/>
    <cellStyle name="Normal - Style1 2" xfId="4" xr:uid="{00000000-0005-0000-0000-000002000000}"/>
    <cellStyle name="Normal 2" xfId="3" xr:uid="{00000000-0005-0000-0000-000003000000}"/>
    <cellStyle name="Normal 2 2" xfId="5" xr:uid="{00000000-0005-0000-0000-000004000000}"/>
    <cellStyle name="table_head1" xfId="1" xr:uid="{00000000-0005-0000-0000-000006000000}"/>
  </cellStyles>
  <dxfs count="27">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s>
  <tableStyles count="0" defaultTableStyle="TableStyleMedium9" defaultPivotStyle="PivotStyleLight16"/>
  <colors>
    <mruColors>
      <color rgb="FF83A343"/>
      <color rgb="FF34411B"/>
      <color rgb="FFFF9900"/>
      <color rgb="FFF7C435"/>
      <color rgb="FFFFCC00"/>
      <color rgb="FF2E3917"/>
      <color rgb="FF262F13"/>
      <color rgb="FFF9D367"/>
      <color rgb="FF0035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4</xdr:col>
      <xdr:colOff>1765300</xdr:colOff>
      <xdr:row>0</xdr:row>
      <xdr:rowOff>0</xdr:rowOff>
    </xdr:from>
    <xdr:to>
      <xdr:col>4</xdr:col>
      <xdr:colOff>2978331</xdr:colOff>
      <xdr:row>12</xdr:row>
      <xdr:rowOff>89975</xdr:rowOff>
    </xdr:to>
    <xdr:pic>
      <xdr:nvPicPr>
        <xdr:cNvPr id="2" name="Imagen 1">
          <a:extLst>
            <a:ext uri="{FF2B5EF4-FFF2-40B4-BE49-F238E27FC236}">
              <a16:creationId xmlns:a16="http://schemas.microsoft.com/office/drawing/2014/main" id="{7A0D2D70-2A10-4293-93DB-F53FCCA7A35C}"/>
            </a:ext>
          </a:extLst>
        </xdr:cNvPr>
        <xdr:cNvPicPr>
          <a:picLocks noChangeAspect="1"/>
        </xdr:cNvPicPr>
      </xdr:nvPicPr>
      <xdr:blipFill>
        <a:blip xmlns:r="http://schemas.openxmlformats.org/officeDocument/2006/relationships" r:embed="rId1" cstate="print"/>
        <a:stretch>
          <a:fillRect/>
        </a:stretch>
      </xdr:blipFill>
      <xdr:spPr>
        <a:xfrm>
          <a:off x="7499350" y="0"/>
          <a:ext cx="3968931" cy="2214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1685925</xdr:colOff>
      <xdr:row>0</xdr:row>
      <xdr:rowOff>0</xdr:rowOff>
    </xdr:from>
    <xdr:to>
      <xdr:col>4</xdr:col>
      <xdr:colOff>5658685</xdr:colOff>
      <xdr:row>7</xdr:row>
      <xdr:rowOff>128941</xdr:rowOff>
    </xdr:to>
    <xdr:pic>
      <xdr:nvPicPr>
        <xdr:cNvPr id="9" name="Imagen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1" cstate="print"/>
        <a:stretch>
          <a:fillRect/>
        </a:stretch>
      </xdr:blipFill>
      <xdr:spPr>
        <a:xfrm>
          <a:off x="7534275" y="0"/>
          <a:ext cx="3958421" cy="21863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2809875</xdr:colOff>
      <xdr:row>0</xdr:row>
      <xdr:rowOff>47625</xdr:rowOff>
    </xdr:from>
    <xdr:to>
      <xdr:col>4</xdr:col>
      <xdr:colOff>3926747</xdr:colOff>
      <xdr:row>13</xdr:row>
      <xdr:rowOff>157516</xdr:rowOff>
    </xdr:to>
    <xdr:pic>
      <xdr:nvPicPr>
        <xdr:cNvPr id="7" name="Imagen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1" cstate="print"/>
        <a:stretch>
          <a:fillRect/>
        </a:stretch>
      </xdr:blipFill>
      <xdr:spPr>
        <a:xfrm>
          <a:off x="5819775" y="47625"/>
          <a:ext cx="3958421" cy="21863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640773</xdr:colOff>
      <xdr:row>0</xdr:row>
      <xdr:rowOff>43296</xdr:rowOff>
    </xdr:from>
    <xdr:to>
      <xdr:col>4</xdr:col>
      <xdr:colOff>4599098</xdr:colOff>
      <xdr:row>9</xdr:row>
      <xdr:rowOff>331373</xdr:rowOff>
    </xdr:to>
    <xdr:pic>
      <xdr:nvPicPr>
        <xdr:cNvPr id="7" name="Imagen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cstate="print"/>
        <a:stretch>
          <a:fillRect/>
        </a:stretch>
      </xdr:blipFill>
      <xdr:spPr>
        <a:xfrm>
          <a:off x="5870864" y="43296"/>
          <a:ext cx="3957459" cy="2357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152400</xdr:colOff>
      <xdr:row>0</xdr:row>
      <xdr:rowOff>0</xdr:rowOff>
    </xdr:from>
    <xdr:to>
      <xdr:col>4</xdr:col>
      <xdr:colOff>4113633</xdr:colOff>
      <xdr:row>12</xdr:row>
      <xdr:rowOff>63806</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stretch>
          <a:fillRect/>
        </a:stretch>
      </xdr:blipFill>
      <xdr:spPr>
        <a:xfrm>
          <a:off x="6000750" y="0"/>
          <a:ext cx="3957459" cy="214978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2177142</xdr:colOff>
      <xdr:row>6</xdr:row>
      <xdr:rowOff>93243</xdr:rowOff>
    </xdr:from>
    <xdr:to>
      <xdr:col>8</xdr:col>
      <xdr:colOff>4006082</xdr:colOff>
      <xdr:row>14</xdr:row>
      <xdr:rowOff>34633</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stretch>
          <a:fillRect/>
        </a:stretch>
      </xdr:blipFill>
      <xdr:spPr>
        <a:xfrm>
          <a:off x="2612571" y="1726100"/>
          <a:ext cx="4395107" cy="240428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6"/>
  <sheetViews>
    <sheetView showGridLines="0" zoomScale="90" zoomScaleNormal="90" workbookViewId="0">
      <selection activeCell="E19" sqref="E19:F19"/>
    </sheetView>
  </sheetViews>
  <sheetFormatPr baseColWidth="10" defaultColWidth="0" defaultRowHeight="0" customHeight="1" zeroHeight="1" x14ac:dyDescent="0.3"/>
  <cols>
    <col min="1" max="1" width="3.88671875" style="5" customWidth="1"/>
    <col min="2" max="2" width="15.33203125" style="5" customWidth="1"/>
    <col min="3" max="3" width="17.33203125" style="5" customWidth="1"/>
    <col min="4" max="4" width="28.5546875" style="5" customWidth="1"/>
    <col min="5" max="5" width="12.88671875" style="5" customWidth="1"/>
    <col min="6" max="6" width="60.109375" style="5" customWidth="1"/>
    <col min="7" max="7" width="21.44140625" style="5" customWidth="1"/>
    <col min="8" max="8" width="6.5546875" style="5" customWidth="1"/>
    <col min="9" max="9" width="2.5546875" style="5" customWidth="1"/>
    <col min="10" max="16384" width="11.44140625" style="5" hidden="1"/>
  </cols>
  <sheetData>
    <row r="1" spans="2:8" ht="14.4" thickBot="1" x14ac:dyDescent="0.35"/>
    <row r="2" spans="2:8" ht="73.5" customHeight="1" x14ac:dyDescent="0.3">
      <c r="B2" s="295" t="s">
        <v>0</v>
      </c>
      <c r="C2" s="296"/>
      <c r="D2" s="296"/>
      <c r="E2" s="296"/>
      <c r="F2" s="296"/>
      <c r="G2" s="296"/>
      <c r="H2" s="297"/>
    </row>
    <row r="3" spans="2:8" ht="13.8" x14ac:dyDescent="0.3">
      <c r="B3" s="64"/>
      <c r="H3" s="65"/>
    </row>
    <row r="4" spans="2:8" ht="13.8" x14ac:dyDescent="0.3">
      <c r="B4" s="64"/>
      <c r="H4" s="65"/>
    </row>
    <row r="5" spans="2:8" ht="13.8" x14ac:dyDescent="0.3">
      <c r="B5" s="66"/>
      <c r="C5" s="6"/>
      <c r="D5" s="6"/>
      <c r="E5" s="6"/>
      <c r="F5" s="6"/>
      <c r="G5" s="6"/>
      <c r="H5" s="67"/>
    </row>
    <row r="6" spans="2:8" ht="65.25" customHeight="1" x14ac:dyDescent="0.3">
      <c r="B6" s="298" t="s">
        <v>1</v>
      </c>
      <c r="C6" s="299"/>
      <c r="D6" s="299"/>
      <c r="E6" s="299"/>
      <c r="F6" s="299"/>
      <c r="G6" s="299"/>
      <c r="H6" s="300"/>
    </row>
    <row r="7" spans="2:8" ht="74.25" customHeight="1" x14ac:dyDescent="0.3">
      <c r="B7" s="298"/>
      <c r="C7" s="299"/>
      <c r="D7" s="299"/>
      <c r="E7" s="299"/>
      <c r="F7" s="299"/>
      <c r="G7" s="299"/>
      <c r="H7" s="300"/>
    </row>
    <row r="8" spans="2:8" ht="21.75" customHeight="1" x14ac:dyDescent="0.3">
      <c r="B8" s="301" t="s">
        <v>2</v>
      </c>
      <c r="C8" s="302"/>
      <c r="D8" s="302"/>
      <c r="E8" s="302"/>
      <c r="F8" s="302"/>
      <c r="G8" s="302"/>
      <c r="H8" s="303"/>
    </row>
    <row r="9" spans="2:8" ht="42" customHeight="1" x14ac:dyDescent="0.3">
      <c r="B9" s="325" t="s">
        <v>3</v>
      </c>
      <c r="C9" s="326"/>
      <c r="D9" s="326"/>
      <c r="E9" s="326"/>
      <c r="F9" s="326"/>
      <c r="G9" s="326"/>
      <c r="H9" s="327"/>
    </row>
    <row r="10" spans="2:8" ht="43.5" customHeight="1" x14ac:dyDescent="0.3">
      <c r="B10" s="325"/>
      <c r="C10" s="326"/>
      <c r="D10" s="326"/>
      <c r="E10" s="326"/>
      <c r="F10" s="326"/>
      <c r="G10" s="326"/>
      <c r="H10" s="327"/>
    </row>
    <row r="11" spans="2:8" ht="12.75" customHeight="1" thickBot="1" x14ac:dyDescent="0.35">
      <c r="B11" s="64"/>
      <c r="D11" s="7"/>
      <c r="E11" s="8"/>
      <c r="F11" s="8"/>
      <c r="G11" s="9"/>
      <c r="H11" s="65"/>
    </row>
    <row r="12" spans="2:8" ht="21" customHeight="1" thickTop="1" x14ac:dyDescent="0.3">
      <c r="B12" s="64"/>
      <c r="C12" s="336" t="s">
        <v>4</v>
      </c>
      <c r="D12" s="337"/>
      <c r="E12" s="328" t="s">
        <v>5</v>
      </c>
      <c r="F12" s="329"/>
      <c r="H12" s="65"/>
    </row>
    <row r="13" spans="2:8" ht="37.5" customHeight="1" x14ac:dyDescent="0.3">
      <c r="B13" s="64"/>
      <c r="C13" s="334" t="s">
        <v>6</v>
      </c>
      <c r="D13" s="335"/>
      <c r="E13" s="330" t="s">
        <v>7</v>
      </c>
      <c r="F13" s="331"/>
      <c r="H13" s="65"/>
    </row>
    <row r="14" spans="2:8" ht="39.75" customHeight="1" x14ac:dyDescent="0.3">
      <c r="B14" s="64"/>
      <c r="C14" s="306" t="s">
        <v>8</v>
      </c>
      <c r="D14" s="307"/>
      <c r="E14" s="312" t="s">
        <v>9</v>
      </c>
      <c r="F14" s="313"/>
      <c r="H14" s="65"/>
    </row>
    <row r="15" spans="2:8" ht="180.75" customHeight="1" x14ac:dyDescent="0.3">
      <c r="B15" s="64"/>
      <c r="C15" s="306" t="s">
        <v>10</v>
      </c>
      <c r="D15" s="307"/>
      <c r="E15" s="312" t="s">
        <v>11</v>
      </c>
      <c r="F15" s="313"/>
      <c r="H15" s="65"/>
    </row>
    <row r="16" spans="2:8" ht="15.75" customHeight="1" x14ac:dyDescent="0.3">
      <c r="B16" s="64"/>
      <c r="C16" s="308" t="s">
        <v>12</v>
      </c>
      <c r="D16" s="16" t="s">
        <v>13</v>
      </c>
      <c r="E16" s="312" t="s">
        <v>14</v>
      </c>
      <c r="F16" s="313"/>
      <c r="H16" s="65"/>
    </row>
    <row r="17" spans="2:8" ht="54" customHeight="1" x14ac:dyDescent="0.3">
      <c r="B17" s="64"/>
      <c r="C17" s="309"/>
      <c r="D17" s="45" t="s">
        <v>15</v>
      </c>
      <c r="E17" s="319" t="s">
        <v>16</v>
      </c>
      <c r="F17" s="320"/>
      <c r="H17" s="65"/>
    </row>
    <row r="18" spans="2:8" ht="98.25" customHeight="1" x14ac:dyDescent="0.3">
      <c r="B18" s="64"/>
      <c r="C18" s="309"/>
      <c r="D18" s="45" t="s">
        <v>17</v>
      </c>
      <c r="E18" s="319" t="s">
        <v>18</v>
      </c>
      <c r="F18" s="320"/>
      <c r="H18" s="65"/>
    </row>
    <row r="19" spans="2:8" ht="83.25" customHeight="1" thickBot="1" x14ac:dyDescent="0.35">
      <c r="B19" s="64"/>
      <c r="C19" s="310" t="s">
        <v>19</v>
      </c>
      <c r="D19" s="311"/>
      <c r="E19" s="332" t="s">
        <v>20</v>
      </c>
      <c r="F19" s="333"/>
      <c r="H19" s="65"/>
    </row>
    <row r="20" spans="2:8" ht="19.5" customHeight="1" thickTop="1" x14ac:dyDescent="0.3">
      <c r="B20" s="64"/>
      <c r="C20" s="10"/>
      <c r="D20" s="10"/>
      <c r="E20" s="11"/>
      <c r="F20" s="11"/>
      <c r="H20" s="65"/>
    </row>
    <row r="21" spans="2:8" ht="37.5" customHeight="1" x14ac:dyDescent="0.3">
      <c r="B21" s="321" t="s">
        <v>21</v>
      </c>
      <c r="C21" s="322"/>
      <c r="D21" s="322"/>
      <c r="E21" s="322"/>
      <c r="F21" s="322"/>
      <c r="G21" s="322"/>
      <c r="H21" s="323"/>
    </row>
    <row r="22" spans="2:8" ht="27.75" customHeight="1" x14ac:dyDescent="0.3">
      <c r="B22" s="64"/>
      <c r="H22" s="65"/>
    </row>
    <row r="23" spans="2:8" ht="27.75" customHeight="1" x14ac:dyDescent="0.3">
      <c r="B23" s="64"/>
      <c r="C23" s="118" t="s">
        <v>22</v>
      </c>
      <c r="D23" s="315" t="s">
        <v>5</v>
      </c>
      <c r="E23" s="315"/>
      <c r="F23" s="315" t="s">
        <v>23</v>
      </c>
      <c r="G23" s="315"/>
      <c r="H23" s="65"/>
    </row>
    <row r="24" spans="2:8" ht="59.25" customHeight="1" x14ac:dyDescent="0.3">
      <c r="B24" s="64"/>
      <c r="C24" s="83" t="s">
        <v>24</v>
      </c>
      <c r="D24" s="314" t="s">
        <v>25</v>
      </c>
      <c r="E24" s="314"/>
      <c r="F24" s="314" t="s">
        <v>26</v>
      </c>
      <c r="G24" s="314"/>
      <c r="H24" s="65"/>
    </row>
    <row r="25" spans="2:8" ht="53.25" customHeight="1" x14ac:dyDescent="0.3">
      <c r="B25" s="64"/>
      <c r="C25" s="84" t="s">
        <v>27</v>
      </c>
      <c r="D25" s="314" t="s">
        <v>28</v>
      </c>
      <c r="E25" s="314"/>
      <c r="F25" s="314" t="s">
        <v>29</v>
      </c>
      <c r="G25" s="314"/>
      <c r="H25" s="65"/>
    </row>
    <row r="26" spans="2:8" ht="62.25" customHeight="1" x14ac:dyDescent="0.3">
      <c r="B26" s="64"/>
      <c r="C26" s="85" t="s">
        <v>30</v>
      </c>
      <c r="D26" s="314" t="s">
        <v>31</v>
      </c>
      <c r="E26" s="314"/>
      <c r="F26" s="314" t="s">
        <v>32</v>
      </c>
      <c r="G26" s="314"/>
      <c r="H26" s="65"/>
    </row>
    <row r="27" spans="2:8" ht="70.5" customHeight="1" x14ac:dyDescent="0.3">
      <c r="B27" s="64"/>
      <c r="C27" s="86" t="s">
        <v>33</v>
      </c>
      <c r="D27" s="314" t="s">
        <v>34</v>
      </c>
      <c r="E27" s="314"/>
      <c r="F27" s="314" t="s">
        <v>35</v>
      </c>
      <c r="G27" s="314"/>
      <c r="H27" s="65"/>
    </row>
    <row r="28" spans="2:8" ht="11.25" customHeight="1" x14ac:dyDescent="0.3">
      <c r="B28" s="68"/>
      <c r="C28" s="63"/>
      <c r="D28" s="63"/>
      <c r="E28" s="63"/>
      <c r="F28" s="63"/>
      <c r="G28" s="63"/>
      <c r="H28" s="69"/>
    </row>
    <row r="29" spans="2:8" ht="14.25" customHeight="1" x14ac:dyDescent="0.3">
      <c r="B29" s="116"/>
      <c r="C29" s="304"/>
      <c r="D29" s="304"/>
      <c r="E29" s="305"/>
      <c r="F29" s="305"/>
      <c r="G29" s="305"/>
      <c r="H29" s="117"/>
    </row>
    <row r="30" spans="2:8" ht="27.75" customHeight="1" x14ac:dyDescent="0.3">
      <c r="B30" s="321" t="s">
        <v>36</v>
      </c>
      <c r="C30" s="322"/>
      <c r="D30" s="322"/>
      <c r="E30" s="322"/>
      <c r="F30" s="322"/>
      <c r="G30" s="322"/>
      <c r="H30" s="323"/>
    </row>
    <row r="31" spans="2:8" ht="13.8" x14ac:dyDescent="0.3">
      <c r="B31" s="64"/>
      <c r="C31" s="12"/>
      <c r="D31" s="12"/>
      <c r="E31" s="324"/>
      <c r="F31" s="324"/>
      <c r="H31" s="65"/>
    </row>
    <row r="32" spans="2:8" ht="13.8" x14ac:dyDescent="0.3">
      <c r="B32" s="316" t="s">
        <v>37</v>
      </c>
      <c r="C32" s="317"/>
      <c r="D32" s="317"/>
      <c r="E32" s="317"/>
      <c r="F32" s="317"/>
      <c r="G32" s="317"/>
      <c r="H32" s="318"/>
    </row>
    <row r="33" spans="2:8" ht="14.4" thickBot="1" x14ac:dyDescent="0.35">
      <c r="B33" s="70"/>
      <c r="C33" s="71"/>
      <c r="D33" s="71"/>
      <c r="E33" s="71"/>
      <c r="F33" s="71"/>
      <c r="G33" s="71"/>
      <c r="H33" s="72"/>
    </row>
    <row r="34" spans="2:8" ht="13.8" x14ac:dyDescent="0.3"/>
    <row r="35" spans="2:8" ht="29.25" customHeight="1" x14ac:dyDescent="0.3"/>
    <row r="36" spans="2:8" ht="26.25" customHeight="1" x14ac:dyDescent="0.3"/>
    <row r="37" spans="2:8" ht="43.5" customHeight="1" x14ac:dyDescent="0.3"/>
    <row r="38" spans="2:8" ht="53.25" customHeight="1" x14ac:dyDescent="0.3"/>
    <row r="39" spans="2:8" ht="13.8" x14ac:dyDescent="0.3"/>
    <row r="40" spans="2:8" ht="13.8" x14ac:dyDescent="0.3"/>
    <row r="41" spans="2:8" ht="13.8" x14ac:dyDescent="0.3"/>
    <row r="42" spans="2:8" ht="13.8" x14ac:dyDescent="0.3"/>
    <row r="43" spans="2:8" ht="13.8" x14ac:dyDescent="0.3"/>
    <row r="44" spans="2:8" ht="13.8" x14ac:dyDescent="0.3"/>
    <row r="45" spans="2:8" ht="12.75" customHeight="1" x14ac:dyDescent="0.3"/>
    <row r="46" spans="2:8" ht="12.75" customHeight="1" x14ac:dyDescent="0.3"/>
    <row r="47" spans="2:8" ht="12.75" customHeight="1" x14ac:dyDescent="0.3"/>
    <row r="48" spans="2: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sheetData>
  <sheetProtection selectLockedCells="1" selectUnlockedCells="1"/>
  <mergeCells count="34">
    <mergeCell ref="B9:H10"/>
    <mergeCell ref="E12:F12"/>
    <mergeCell ref="E13:F13"/>
    <mergeCell ref="E19:F19"/>
    <mergeCell ref="E15:F15"/>
    <mergeCell ref="C14:D14"/>
    <mergeCell ref="C13:D13"/>
    <mergeCell ref="C12:D12"/>
    <mergeCell ref="E14:F14"/>
    <mergeCell ref="E17:F17"/>
    <mergeCell ref="F25:G25"/>
    <mergeCell ref="D25:E25"/>
    <mergeCell ref="B32:H32"/>
    <mergeCell ref="E18:F18"/>
    <mergeCell ref="B21:H21"/>
    <mergeCell ref="E31:F31"/>
    <mergeCell ref="D26:E26"/>
    <mergeCell ref="B30:H30"/>
    <mergeCell ref="B2:H2"/>
    <mergeCell ref="B6:H7"/>
    <mergeCell ref="B8:H8"/>
    <mergeCell ref="C29:D29"/>
    <mergeCell ref="E29:G29"/>
    <mergeCell ref="C15:D15"/>
    <mergeCell ref="C16:C18"/>
    <mergeCell ref="C19:D19"/>
    <mergeCell ref="E16:F16"/>
    <mergeCell ref="D24:E24"/>
    <mergeCell ref="D23:E23"/>
    <mergeCell ref="F26:G26"/>
    <mergeCell ref="F27:G27"/>
    <mergeCell ref="F23:G23"/>
    <mergeCell ref="D27:E27"/>
    <mergeCell ref="F24:G2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39"/>
  <sheetViews>
    <sheetView showGridLines="0" workbookViewId="0">
      <pane xSplit="1" ySplit="4" topLeftCell="B36" activePane="bottomRight" state="frozen"/>
      <selection pane="topRight" activeCell="B1" sqref="B1"/>
      <selection pane="bottomLeft" activeCell="A11" sqref="A11"/>
      <selection pane="bottomRight" activeCell="C25" sqref="C25"/>
    </sheetView>
  </sheetViews>
  <sheetFormatPr baseColWidth="10" defaultColWidth="11.44140625" defaultRowHeight="13.8" x14ac:dyDescent="0.25"/>
  <cols>
    <col min="1" max="1" width="3.5546875" style="20" customWidth="1"/>
    <col min="2" max="2" width="36.44140625" style="20" customWidth="1"/>
    <col min="3" max="3" width="67.109375" style="24" customWidth="1"/>
    <col min="4" max="16384" width="11.44140625" style="20"/>
  </cols>
  <sheetData>
    <row r="2" spans="2:12" x14ac:dyDescent="0.25">
      <c r="B2" s="338" t="s">
        <v>38</v>
      </c>
      <c r="C2" s="338"/>
      <c r="D2" s="19"/>
      <c r="E2" s="19"/>
      <c r="F2" s="19"/>
      <c r="G2" s="19"/>
      <c r="H2" s="19"/>
      <c r="I2" s="19"/>
      <c r="J2" s="19"/>
      <c r="K2" s="19"/>
      <c r="L2" s="19"/>
    </row>
    <row r="4" spans="2:12" x14ac:dyDescent="0.25">
      <c r="B4" s="25" t="s">
        <v>39</v>
      </c>
      <c r="C4" s="26" t="s">
        <v>5</v>
      </c>
    </row>
    <row r="5" spans="2:12" ht="55.2" x14ac:dyDescent="0.25">
      <c r="B5" s="79" t="s">
        <v>40</v>
      </c>
      <c r="C5" s="21" t="s">
        <v>41</v>
      </c>
    </row>
    <row r="6" spans="2:12" ht="46.5" customHeight="1" x14ac:dyDescent="0.25">
      <c r="B6" s="80" t="s">
        <v>42</v>
      </c>
      <c r="C6" s="22" t="s">
        <v>43</v>
      </c>
    </row>
    <row r="7" spans="2:12" ht="55.2" x14ac:dyDescent="0.25">
      <c r="B7" s="81" t="s">
        <v>44</v>
      </c>
      <c r="C7" s="23" t="s">
        <v>45</v>
      </c>
    </row>
    <row r="8" spans="2:12" ht="41.4" x14ac:dyDescent="0.25">
      <c r="B8" s="82" t="s">
        <v>46</v>
      </c>
      <c r="C8" s="23" t="s">
        <v>47</v>
      </c>
    </row>
    <row r="9" spans="2:12" ht="41.4" x14ac:dyDescent="0.25">
      <c r="B9" s="82" t="s">
        <v>48</v>
      </c>
      <c r="C9" s="23" t="s">
        <v>49</v>
      </c>
    </row>
    <row r="10" spans="2:12" x14ac:dyDescent="0.25">
      <c r="B10" s="81" t="s">
        <v>50</v>
      </c>
      <c r="C10" s="23" t="s">
        <v>51</v>
      </c>
    </row>
    <row r="11" spans="2:12" ht="96.6" x14ac:dyDescent="0.25">
      <c r="B11" s="81" t="s">
        <v>52</v>
      </c>
      <c r="C11" s="23" t="s">
        <v>53</v>
      </c>
    </row>
    <row r="12" spans="2:12" ht="41.4" x14ac:dyDescent="0.25">
      <c r="B12" s="81" t="s">
        <v>54</v>
      </c>
      <c r="C12" s="23" t="s">
        <v>55</v>
      </c>
    </row>
    <row r="13" spans="2:12" ht="41.4" x14ac:dyDescent="0.25">
      <c r="B13" s="81" t="s">
        <v>56</v>
      </c>
      <c r="C13" s="23" t="s">
        <v>57</v>
      </c>
    </row>
    <row r="14" spans="2:12" ht="41.4" x14ac:dyDescent="0.25">
      <c r="B14" s="82" t="s">
        <v>58</v>
      </c>
      <c r="C14" s="78" t="s">
        <v>59</v>
      </c>
    </row>
    <row r="15" spans="2:12" ht="27.6" x14ac:dyDescent="0.25">
      <c r="B15" s="82" t="s">
        <v>60</v>
      </c>
      <c r="C15" s="78" t="s">
        <v>61</v>
      </c>
    </row>
    <row r="16" spans="2:12" ht="41.4" x14ac:dyDescent="0.25">
      <c r="B16" s="82" t="s">
        <v>62</v>
      </c>
      <c r="C16" s="78" t="s">
        <v>63</v>
      </c>
    </row>
    <row r="17" spans="2:3" x14ac:dyDescent="0.25">
      <c r="B17" s="82" t="s">
        <v>64</v>
      </c>
      <c r="C17" s="78" t="s">
        <v>65</v>
      </c>
    </row>
    <row r="18" spans="2:3" x14ac:dyDescent="0.25">
      <c r="B18" s="82" t="s">
        <v>66</v>
      </c>
      <c r="C18" s="78" t="s">
        <v>67</v>
      </c>
    </row>
    <row r="19" spans="2:3" ht="27.6" x14ac:dyDescent="0.25">
      <c r="B19" s="82" t="s">
        <v>68</v>
      </c>
      <c r="C19" s="78" t="s">
        <v>69</v>
      </c>
    </row>
    <row r="20" spans="2:3" ht="27.6" x14ac:dyDescent="0.25">
      <c r="B20" s="81" t="s">
        <v>70</v>
      </c>
      <c r="C20" s="23" t="s">
        <v>71</v>
      </c>
    </row>
    <row r="21" spans="2:3" ht="55.2" x14ac:dyDescent="0.25">
      <c r="B21" s="81" t="s">
        <v>72</v>
      </c>
      <c r="C21" s="23" t="s">
        <v>73</v>
      </c>
    </row>
    <row r="22" spans="2:3" ht="55.2" x14ac:dyDescent="0.25">
      <c r="B22" s="81" t="s">
        <v>74</v>
      </c>
      <c r="C22" s="23" t="s">
        <v>75</v>
      </c>
    </row>
    <row r="23" spans="2:3" ht="41.4" x14ac:dyDescent="0.25">
      <c r="B23" s="81" t="s">
        <v>76</v>
      </c>
      <c r="C23" s="23" t="s">
        <v>77</v>
      </c>
    </row>
    <row r="24" spans="2:3" ht="69" x14ac:dyDescent="0.25">
      <c r="B24" s="81" t="s">
        <v>78</v>
      </c>
      <c r="C24" s="23" t="s">
        <v>79</v>
      </c>
    </row>
    <row r="25" spans="2:3" ht="27.6" x14ac:dyDescent="0.25">
      <c r="B25" s="81" t="s">
        <v>80</v>
      </c>
      <c r="C25" s="23" t="s">
        <v>81</v>
      </c>
    </row>
    <row r="26" spans="2:3" ht="27.6" x14ac:dyDescent="0.25">
      <c r="B26" s="82" t="s">
        <v>82</v>
      </c>
      <c r="C26" s="78" t="s">
        <v>83</v>
      </c>
    </row>
    <row r="27" spans="2:3" ht="27.6" x14ac:dyDescent="0.25">
      <c r="B27" s="82" t="s">
        <v>84</v>
      </c>
      <c r="C27" s="78" t="s">
        <v>85</v>
      </c>
    </row>
    <row r="28" spans="2:3" ht="41.4" x14ac:dyDescent="0.25">
      <c r="B28" s="82" t="s">
        <v>27</v>
      </c>
      <c r="C28" s="78" t="s">
        <v>86</v>
      </c>
    </row>
    <row r="29" spans="2:3" ht="27.6" x14ac:dyDescent="0.25">
      <c r="B29" s="81" t="s">
        <v>87</v>
      </c>
      <c r="C29" s="23" t="s">
        <v>88</v>
      </c>
    </row>
    <row r="30" spans="2:3" ht="27.6" x14ac:dyDescent="0.25">
      <c r="B30" s="81" t="s">
        <v>89</v>
      </c>
      <c r="C30" s="23" t="s">
        <v>90</v>
      </c>
    </row>
    <row r="31" spans="2:3" ht="27.6" x14ac:dyDescent="0.25">
      <c r="B31" s="81" t="s">
        <v>91</v>
      </c>
      <c r="C31" s="23" t="s">
        <v>92</v>
      </c>
    </row>
    <row r="32" spans="2:3" ht="41.4" x14ac:dyDescent="0.25">
      <c r="B32" s="81" t="s">
        <v>93</v>
      </c>
      <c r="C32" s="23" t="s">
        <v>94</v>
      </c>
    </row>
    <row r="33" spans="2:3" x14ac:dyDescent="0.25">
      <c r="B33" s="81" t="s">
        <v>95</v>
      </c>
      <c r="C33" s="23" t="s">
        <v>96</v>
      </c>
    </row>
    <row r="34" spans="2:3" ht="27.6" x14ac:dyDescent="0.25">
      <c r="B34" s="81" t="s">
        <v>97</v>
      </c>
      <c r="C34" s="23" t="s">
        <v>98</v>
      </c>
    </row>
    <row r="35" spans="2:3" ht="27.6" x14ac:dyDescent="0.25">
      <c r="B35" s="81" t="s">
        <v>99</v>
      </c>
      <c r="C35" s="23" t="s">
        <v>100</v>
      </c>
    </row>
    <row r="36" spans="2:3" ht="41.4" x14ac:dyDescent="0.25">
      <c r="B36" s="81" t="s">
        <v>101</v>
      </c>
      <c r="C36" s="23" t="s">
        <v>102</v>
      </c>
    </row>
    <row r="37" spans="2:3" ht="41.4" x14ac:dyDescent="0.25">
      <c r="B37" s="81" t="s">
        <v>103</v>
      </c>
      <c r="C37" s="23" t="s">
        <v>104</v>
      </c>
    </row>
    <row r="38" spans="2:3" ht="41.4" x14ac:dyDescent="0.25">
      <c r="B38" s="82" t="s">
        <v>105</v>
      </c>
      <c r="C38" s="78" t="s">
        <v>106</v>
      </c>
    </row>
    <row r="39" spans="2:3" ht="82.5" customHeight="1" x14ac:dyDescent="0.25">
      <c r="B39" s="82" t="s">
        <v>107</v>
      </c>
      <c r="C39" s="78" t="s">
        <v>108</v>
      </c>
    </row>
  </sheetData>
  <sortState xmlns:xlrd2="http://schemas.microsoft.com/office/spreadsheetml/2017/richdata2" ref="B5:C37">
    <sortCondition ref="B5:B37"/>
  </sortState>
  <mergeCells count="1">
    <mergeCell ref="B2:C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00"/>
  </sheetPr>
  <dimension ref="A1:DP352"/>
  <sheetViews>
    <sheetView topLeftCell="J212" zoomScale="75" zoomScaleNormal="75" workbookViewId="0">
      <selection activeCell="L91" sqref="L91:L94"/>
    </sheetView>
  </sheetViews>
  <sheetFormatPr baseColWidth="10" defaultColWidth="3.109375" defaultRowHeight="13.8" zeroHeight="1" x14ac:dyDescent="0.25"/>
  <cols>
    <col min="1" max="1" width="3.109375" style="13"/>
    <col min="2" max="2" width="4.109375" style="13" customWidth="1"/>
    <col min="3" max="3" width="42.5546875" style="13" customWidth="1"/>
    <col min="4" max="4" width="35.5546875" style="13" customWidth="1"/>
    <col min="5" max="5" width="105" style="13" customWidth="1"/>
    <col min="6" max="6" width="8.109375" style="13" customWidth="1"/>
    <col min="7" max="7" width="3.5546875" style="13" bestFit="1" customWidth="1"/>
    <col min="8" max="8" width="76.33203125" style="139" customWidth="1"/>
    <col min="9" max="9" width="90.6640625" style="13" customWidth="1"/>
    <col min="10" max="10" width="7.44140625" style="13" customWidth="1"/>
    <col min="11" max="11" width="19" style="13" customWidth="1"/>
    <col min="12" max="12" width="147.88671875" style="13" customWidth="1"/>
    <col min="13" max="13" width="0.21875" style="13" customWidth="1"/>
    <col min="14" max="14" width="7.33203125" style="46" customWidth="1"/>
    <col min="15" max="15" width="12.33203125" style="74" customWidth="1"/>
    <col min="16" max="16" width="12.33203125" style="100" customWidth="1"/>
    <col min="17" max="16384" width="3.109375" style="13"/>
  </cols>
  <sheetData>
    <row r="1" spans="5:16" hidden="1" x14ac:dyDescent="0.25">
      <c r="N1" s="13"/>
      <c r="O1" s="13"/>
      <c r="P1" s="13"/>
    </row>
    <row r="2" spans="5:16" hidden="1" x14ac:dyDescent="0.25">
      <c r="N2" s="13"/>
      <c r="O2" s="13"/>
      <c r="P2" s="13"/>
    </row>
    <row r="3" spans="5:16" hidden="1" x14ac:dyDescent="0.25">
      <c r="N3" s="13"/>
      <c r="O3" s="13"/>
      <c r="P3" s="13"/>
    </row>
    <row r="4" spans="5:16" ht="9.9" customHeight="1" x14ac:dyDescent="0.25">
      <c r="N4" s="13"/>
      <c r="O4" s="13"/>
      <c r="P4" s="13"/>
    </row>
    <row r="5" spans="5:16" ht="9.9" customHeight="1" x14ac:dyDescent="0.25">
      <c r="N5" s="13"/>
      <c r="O5" s="13"/>
      <c r="P5" s="13"/>
    </row>
    <row r="6" spans="5:16" ht="9.9" customHeight="1" x14ac:dyDescent="0.25">
      <c r="N6" s="13"/>
      <c r="O6" s="13"/>
      <c r="P6" s="13"/>
    </row>
    <row r="7" spans="5:16" ht="9.9" customHeight="1" x14ac:dyDescent="0.25">
      <c r="N7" s="13"/>
      <c r="O7" s="13"/>
      <c r="P7" s="13"/>
    </row>
    <row r="8" spans="5:16" ht="9.9" customHeight="1" x14ac:dyDescent="0.25">
      <c r="N8" s="13"/>
      <c r="O8" s="13"/>
      <c r="P8" s="13"/>
    </row>
    <row r="9" spans="5:16" ht="9.9" customHeight="1" x14ac:dyDescent="0.25">
      <c r="N9" s="13"/>
      <c r="O9" s="13"/>
      <c r="P9" s="13"/>
    </row>
    <row r="10" spans="5:16" ht="9.9" customHeight="1" x14ac:dyDescent="0.25">
      <c r="N10" s="13"/>
      <c r="O10" s="13"/>
      <c r="P10" s="13"/>
    </row>
    <row r="11" spans="5:16" ht="9.9" customHeight="1" x14ac:dyDescent="0.25">
      <c r="N11" s="13"/>
      <c r="O11" s="13"/>
      <c r="P11" s="13"/>
    </row>
    <row r="12" spans="5:16" ht="9.9" customHeight="1" x14ac:dyDescent="0.25">
      <c r="N12" s="13"/>
      <c r="O12" s="13"/>
      <c r="P12" s="13"/>
    </row>
    <row r="13" spans="5:16" ht="9.9" customHeight="1" x14ac:dyDescent="0.25">
      <c r="E13" s="342"/>
      <c r="F13" s="343"/>
      <c r="G13" s="343"/>
      <c r="H13" s="343"/>
      <c r="I13" s="343"/>
      <c r="J13" s="343"/>
      <c r="N13" s="13"/>
      <c r="O13" s="13"/>
      <c r="P13" s="13"/>
    </row>
    <row r="14" spans="5:16" ht="31.5" customHeight="1" x14ac:dyDescent="0.25">
      <c r="E14" s="342"/>
      <c r="F14" s="343"/>
      <c r="G14" s="343"/>
      <c r="H14" s="343"/>
      <c r="I14" s="343"/>
      <c r="J14" s="343"/>
      <c r="N14" s="13"/>
      <c r="O14" s="13"/>
      <c r="P14" s="13"/>
    </row>
    <row r="15" spans="5:16" ht="24.75" customHeight="1" x14ac:dyDescent="0.25">
      <c r="E15" s="53"/>
      <c r="F15" s="344"/>
      <c r="G15" s="344"/>
      <c r="H15" s="344"/>
      <c r="I15" s="344"/>
      <c r="J15" s="344"/>
      <c r="N15" s="13"/>
      <c r="O15" s="13"/>
      <c r="P15" s="13"/>
    </row>
    <row r="16" spans="5:16" ht="20.25" customHeight="1" x14ac:dyDescent="0.25">
      <c r="N16" s="13"/>
      <c r="O16" s="13"/>
      <c r="P16" s="13"/>
    </row>
    <row r="17" spans="1:120" ht="9.9" customHeight="1" x14ac:dyDescent="0.25">
      <c r="N17" s="13"/>
      <c r="O17" s="13"/>
      <c r="P17" s="13"/>
    </row>
    <row r="18" spans="1:120" ht="20.100000000000001" customHeight="1" x14ac:dyDescent="0.25">
      <c r="C18" s="345" t="s">
        <v>109</v>
      </c>
      <c r="D18" s="345"/>
      <c r="E18" s="345"/>
      <c r="F18" s="345"/>
      <c r="G18" s="345"/>
      <c r="H18" s="345"/>
      <c r="I18" s="345"/>
      <c r="J18" s="345"/>
      <c r="K18" s="345"/>
      <c r="L18" s="136"/>
      <c r="M18" s="136"/>
      <c r="N18" s="13"/>
      <c r="O18" s="13"/>
      <c r="P18" s="13"/>
    </row>
    <row r="19" spans="1:120" ht="60" customHeight="1" x14ac:dyDescent="0.25">
      <c r="C19" s="346" t="s">
        <v>110</v>
      </c>
      <c r="D19" s="346"/>
      <c r="E19" s="346"/>
      <c r="F19" s="346"/>
      <c r="G19" s="346"/>
      <c r="H19" s="346"/>
      <c r="I19" s="346"/>
      <c r="J19" s="346"/>
      <c r="K19" s="346"/>
      <c r="L19" s="193"/>
      <c r="M19" s="193"/>
      <c r="N19" s="13"/>
      <c r="O19" s="13"/>
      <c r="P19" s="13"/>
    </row>
    <row r="20" spans="1:120" ht="9.9" customHeight="1" thickBot="1" x14ac:dyDescent="0.3">
      <c r="B20" s="14"/>
      <c r="C20" s="14"/>
      <c r="D20" s="14"/>
      <c r="F20" s="15"/>
      <c r="N20" s="13"/>
      <c r="O20" s="13"/>
      <c r="P20" s="13"/>
    </row>
    <row r="21" spans="1:120" ht="36.75" customHeight="1" x14ac:dyDescent="0.25">
      <c r="B21" s="395" t="s">
        <v>111</v>
      </c>
      <c r="C21" s="398" t="s">
        <v>516</v>
      </c>
      <c r="D21" s="339" t="s">
        <v>8</v>
      </c>
      <c r="E21" s="400" t="s">
        <v>515</v>
      </c>
      <c r="F21" s="393" t="s">
        <v>394</v>
      </c>
      <c r="G21" s="390" t="s">
        <v>113</v>
      </c>
      <c r="H21" s="391"/>
      <c r="I21" s="392"/>
      <c r="J21" s="393" t="s">
        <v>395</v>
      </c>
      <c r="K21" s="393" t="s">
        <v>114</v>
      </c>
      <c r="L21" s="339" t="s">
        <v>520</v>
      </c>
      <c r="M21" s="339" t="s">
        <v>528</v>
      </c>
      <c r="N21" s="13"/>
      <c r="O21" s="13"/>
      <c r="P21" s="13"/>
    </row>
    <row r="22" spans="1:120" ht="29.25" customHeight="1" x14ac:dyDescent="0.25">
      <c r="B22" s="396"/>
      <c r="C22" s="398"/>
      <c r="D22" s="340"/>
      <c r="E22" s="340"/>
      <c r="F22" s="393"/>
      <c r="G22" s="402" t="s">
        <v>13</v>
      </c>
      <c r="H22" s="404" t="s">
        <v>15</v>
      </c>
      <c r="I22" s="339" t="s">
        <v>522</v>
      </c>
      <c r="J22" s="393"/>
      <c r="K22" s="393"/>
      <c r="L22" s="340"/>
      <c r="M22" s="340"/>
      <c r="N22" s="13"/>
      <c r="O22" s="13"/>
      <c r="P22" s="13"/>
    </row>
    <row r="23" spans="1:120" ht="62.25" customHeight="1" x14ac:dyDescent="0.25">
      <c r="B23" s="397"/>
      <c r="C23" s="399"/>
      <c r="D23" s="340"/>
      <c r="E23" s="340"/>
      <c r="F23" s="394"/>
      <c r="G23" s="403"/>
      <c r="H23" s="405"/>
      <c r="I23" s="340"/>
      <c r="J23" s="394"/>
      <c r="K23" s="394"/>
      <c r="L23" s="341"/>
      <c r="M23" s="341"/>
      <c r="N23" s="13"/>
      <c r="O23" s="13"/>
      <c r="P23" s="13"/>
    </row>
    <row r="24" spans="1:120" s="239" customFormat="1" ht="91.5" customHeight="1" x14ac:dyDescent="0.25">
      <c r="A24" s="384" t="s">
        <v>115</v>
      </c>
      <c r="B24" s="385" t="str">
        <f>+LEFT(C24,3)</f>
        <v xml:space="preserve"> Ap</v>
      </c>
      <c r="C24" s="386" t="s">
        <v>116</v>
      </c>
      <c r="D24" s="387" t="s">
        <v>117</v>
      </c>
      <c r="E24" s="388" t="s">
        <v>521</v>
      </c>
      <c r="F24" s="389">
        <v>3</v>
      </c>
      <c r="G24" s="237">
        <v>1</v>
      </c>
      <c r="H24" s="406" t="s">
        <v>552</v>
      </c>
      <c r="I24" s="388" t="s">
        <v>523</v>
      </c>
      <c r="J24" s="389">
        <v>3</v>
      </c>
      <c r="K24" s="401" t="s">
        <v>399</v>
      </c>
      <c r="L24" s="381" t="s">
        <v>553</v>
      </c>
      <c r="M24" s="381"/>
      <c r="N24" s="520"/>
      <c r="O24" s="521"/>
      <c r="P24" s="521"/>
      <c r="Q24" s="521"/>
      <c r="R24" s="521"/>
      <c r="S24" s="521"/>
      <c r="T24" s="521"/>
      <c r="U24" s="521"/>
      <c r="V24" s="521"/>
      <c r="W24" s="521"/>
      <c r="X24" s="521"/>
      <c r="Y24" s="521"/>
      <c r="Z24" s="521"/>
      <c r="AA24" s="521"/>
      <c r="AB24" s="521"/>
      <c r="AC24" s="521"/>
      <c r="AD24" s="521"/>
      <c r="AE24" s="521"/>
      <c r="AF24" s="521"/>
      <c r="AG24" s="521"/>
      <c r="AH24" s="521"/>
      <c r="AI24" s="521"/>
      <c r="AJ24" s="521"/>
      <c r="AK24" s="521"/>
      <c r="AL24" s="521"/>
      <c r="AM24" s="521"/>
      <c r="AN24" s="521"/>
      <c r="AO24" s="521"/>
      <c r="AP24" s="521"/>
      <c r="AQ24" s="521"/>
      <c r="AR24" s="521"/>
      <c r="AS24" s="521"/>
      <c r="AT24" s="521"/>
      <c r="AU24" s="521"/>
      <c r="AV24" s="521"/>
      <c r="AW24" s="521"/>
      <c r="AX24" s="521"/>
      <c r="AY24" s="521"/>
      <c r="AZ24" s="521"/>
      <c r="BA24" s="521"/>
      <c r="BB24" s="521"/>
      <c r="BC24" s="521"/>
      <c r="BD24" s="521"/>
      <c r="BE24" s="521"/>
      <c r="BF24" s="521"/>
      <c r="BG24" s="521"/>
      <c r="BH24" s="521"/>
      <c r="BI24" s="521"/>
      <c r="BJ24" s="521"/>
      <c r="BK24" s="521"/>
      <c r="BL24" s="521"/>
      <c r="BM24" s="521"/>
      <c r="BN24" s="521"/>
      <c r="BO24" s="521"/>
      <c r="BP24" s="521"/>
      <c r="BQ24" s="521"/>
      <c r="BR24" s="521"/>
      <c r="BS24" s="521"/>
      <c r="BT24" s="521"/>
      <c r="BU24" s="521"/>
      <c r="BV24" s="521"/>
      <c r="BW24" s="521"/>
      <c r="BX24" s="521"/>
      <c r="BY24" s="521"/>
      <c r="BZ24" s="521"/>
      <c r="CA24" s="521"/>
      <c r="CB24" s="521"/>
      <c r="CC24" s="521"/>
      <c r="CD24" s="521"/>
      <c r="CE24" s="521"/>
      <c r="CF24" s="521"/>
      <c r="CG24" s="521"/>
      <c r="CH24" s="521"/>
      <c r="CI24" s="521"/>
      <c r="CJ24" s="521"/>
      <c r="CK24" s="521"/>
      <c r="CL24" s="521"/>
      <c r="CM24" s="521"/>
      <c r="CN24" s="521"/>
      <c r="CO24" s="521"/>
      <c r="CP24" s="521"/>
      <c r="CQ24" s="521"/>
      <c r="CR24" s="521"/>
      <c r="CS24" s="521"/>
      <c r="CT24" s="521"/>
      <c r="CU24" s="521"/>
      <c r="CV24" s="521"/>
      <c r="CW24" s="521"/>
      <c r="CX24" s="521"/>
      <c r="CY24" s="521"/>
      <c r="CZ24" s="521"/>
      <c r="DA24" s="521"/>
      <c r="DB24" s="521"/>
      <c r="DC24" s="521"/>
      <c r="DD24" s="521"/>
      <c r="DE24" s="521"/>
      <c r="DF24" s="521"/>
      <c r="DG24" s="238"/>
      <c r="DH24" s="238"/>
      <c r="DI24" s="238"/>
      <c r="DJ24" s="238"/>
      <c r="DK24" s="238"/>
      <c r="DL24" s="238"/>
      <c r="DM24" s="238"/>
      <c r="DN24" s="238"/>
      <c r="DO24" s="238"/>
      <c r="DP24" s="238"/>
    </row>
    <row r="25" spans="1:120" s="242" customFormat="1" ht="211.5" customHeight="1" x14ac:dyDescent="0.25">
      <c r="A25" s="384"/>
      <c r="B25" s="385"/>
      <c r="C25" s="386"/>
      <c r="D25" s="387"/>
      <c r="E25" s="388"/>
      <c r="F25" s="389"/>
      <c r="G25" s="240">
        <v>2</v>
      </c>
      <c r="H25" s="407"/>
      <c r="I25" s="388"/>
      <c r="J25" s="389"/>
      <c r="K25" s="401"/>
      <c r="L25" s="382"/>
      <c r="M25" s="382"/>
      <c r="N25" s="514"/>
      <c r="O25" s="515"/>
      <c r="P25" s="515"/>
      <c r="Q25" s="515"/>
      <c r="R25" s="515"/>
      <c r="S25" s="515"/>
      <c r="T25" s="515"/>
      <c r="U25" s="515"/>
      <c r="V25" s="515"/>
      <c r="W25" s="515"/>
      <c r="X25" s="515"/>
      <c r="Y25" s="515"/>
      <c r="Z25" s="515"/>
      <c r="AA25" s="515"/>
      <c r="AB25" s="515"/>
      <c r="AC25" s="515"/>
      <c r="AD25" s="515"/>
      <c r="AE25" s="515"/>
      <c r="AF25" s="515"/>
      <c r="AG25" s="515"/>
      <c r="AH25" s="515"/>
      <c r="AI25" s="515"/>
      <c r="AJ25" s="515"/>
      <c r="AK25" s="515"/>
      <c r="AL25" s="515"/>
      <c r="AM25" s="515"/>
      <c r="AN25" s="515"/>
      <c r="AO25" s="515"/>
      <c r="AP25" s="515"/>
      <c r="AQ25" s="515"/>
      <c r="AR25" s="515"/>
      <c r="AS25" s="515"/>
      <c r="AT25" s="515"/>
      <c r="AU25" s="515"/>
      <c r="AV25" s="515"/>
      <c r="AW25" s="515"/>
      <c r="AX25" s="515"/>
      <c r="AY25" s="515"/>
      <c r="AZ25" s="515"/>
      <c r="BA25" s="515"/>
      <c r="BB25" s="515"/>
      <c r="BC25" s="515"/>
      <c r="BD25" s="515"/>
      <c r="BE25" s="515"/>
      <c r="BF25" s="515"/>
      <c r="BG25" s="515"/>
      <c r="BH25" s="515"/>
      <c r="BI25" s="515"/>
      <c r="BJ25" s="515"/>
      <c r="BK25" s="515"/>
      <c r="BL25" s="515"/>
      <c r="BM25" s="515"/>
      <c r="BN25" s="515"/>
      <c r="BO25" s="515"/>
      <c r="BP25" s="515"/>
      <c r="BQ25" s="515"/>
      <c r="BR25" s="515"/>
      <c r="BS25" s="515"/>
      <c r="BT25" s="515"/>
      <c r="BU25" s="515"/>
      <c r="BV25" s="515"/>
      <c r="BW25" s="515"/>
      <c r="BX25" s="515"/>
      <c r="BY25" s="515"/>
      <c r="BZ25" s="515"/>
      <c r="CA25" s="515"/>
      <c r="CB25" s="515"/>
      <c r="CC25" s="515"/>
      <c r="CD25" s="515"/>
      <c r="CE25" s="515"/>
      <c r="CF25" s="515"/>
      <c r="CG25" s="515"/>
      <c r="CH25" s="515"/>
      <c r="CI25" s="515"/>
      <c r="CJ25" s="515"/>
      <c r="CK25" s="515"/>
      <c r="CL25" s="515"/>
      <c r="CM25" s="515"/>
      <c r="CN25" s="515"/>
      <c r="CO25" s="515"/>
      <c r="CP25" s="515"/>
      <c r="CQ25" s="515"/>
      <c r="CR25" s="515"/>
      <c r="CS25" s="515"/>
      <c r="CT25" s="515"/>
      <c r="CU25" s="515"/>
      <c r="CV25" s="515"/>
      <c r="CW25" s="515"/>
      <c r="CX25" s="515"/>
      <c r="CY25" s="515"/>
      <c r="CZ25" s="515"/>
      <c r="DA25" s="515"/>
      <c r="DB25" s="515"/>
      <c r="DC25" s="515"/>
      <c r="DD25" s="515"/>
      <c r="DE25" s="515"/>
      <c r="DF25" s="515"/>
      <c r="DG25" s="515"/>
      <c r="DH25" s="515"/>
      <c r="DI25" s="515"/>
      <c r="DJ25" s="516"/>
      <c r="DK25" s="241"/>
      <c r="DL25" s="241"/>
      <c r="DM25" s="241"/>
      <c r="DN25" s="241"/>
      <c r="DO25" s="241"/>
      <c r="DP25" s="241"/>
    </row>
    <row r="26" spans="1:120" s="155" customFormat="1" ht="91.5" hidden="1" customHeight="1" x14ac:dyDescent="0.25">
      <c r="A26" s="384"/>
      <c r="B26" s="385"/>
      <c r="C26" s="386"/>
      <c r="D26" s="387"/>
      <c r="E26" s="388"/>
      <c r="F26" s="389"/>
      <c r="G26" s="198">
        <v>3</v>
      </c>
      <c r="H26" s="408"/>
      <c r="I26" s="388"/>
      <c r="J26" s="389"/>
      <c r="K26" s="401"/>
      <c r="L26" s="383"/>
      <c r="M26" s="383"/>
      <c r="N26" s="212"/>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2"/>
      <c r="AM26" s="212"/>
      <c r="AN26" s="212"/>
      <c r="AO26" s="212"/>
      <c r="AP26" s="212"/>
      <c r="AQ26" s="212"/>
      <c r="AR26" s="212"/>
      <c r="AS26" s="212"/>
      <c r="AT26" s="212"/>
      <c r="AU26" s="212"/>
      <c r="AV26" s="212"/>
      <c r="AW26" s="212"/>
      <c r="AX26" s="212"/>
      <c r="AY26" s="212"/>
      <c r="AZ26" s="212"/>
      <c r="BA26" s="212"/>
      <c r="BB26" s="212"/>
      <c r="BC26" s="212"/>
      <c r="BD26" s="212"/>
      <c r="BE26" s="212"/>
      <c r="BF26" s="212"/>
      <c r="BG26" s="212"/>
      <c r="BH26" s="212"/>
      <c r="BI26" s="212"/>
      <c r="BJ26" s="212"/>
      <c r="BK26" s="212"/>
      <c r="BL26" s="212"/>
      <c r="BM26" s="212"/>
      <c r="BN26" s="212"/>
      <c r="BO26" s="212"/>
      <c r="BP26" s="212"/>
      <c r="BQ26" s="212"/>
      <c r="BR26" s="212"/>
      <c r="BS26" s="212"/>
      <c r="BT26" s="212"/>
      <c r="BU26" s="212"/>
      <c r="BV26" s="212"/>
      <c r="BW26" s="212"/>
      <c r="BX26" s="212"/>
      <c r="BY26" s="212"/>
      <c r="BZ26" s="212"/>
      <c r="CA26" s="212"/>
      <c r="CB26" s="212"/>
      <c r="CC26" s="212"/>
      <c r="CD26" s="212"/>
      <c r="CE26" s="212"/>
      <c r="CF26" s="212"/>
      <c r="CG26" s="212"/>
      <c r="CH26" s="212"/>
      <c r="CI26" s="212"/>
      <c r="CJ26" s="212"/>
      <c r="CK26" s="212"/>
      <c r="CL26" s="212"/>
      <c r="CM26" s="212"/>
      <c r="CN26" s="212"/>
      <c r="CO26" s="212"/>
      <c r="CP26" s="212"/>
      <c r="CQ26" s="212"/>
      <c r="CR26" s="212"/>
      <c r="CS26" s="212"/>
      <c r="CT26" s="212"/>
      <c r="CU26" s="212"/>
      <c r="CV26" s="212"/>
      <c r="CW26" s="212"/>
      <c r="CX26" s="212"/>
      <c r="CY26" s="212"/>
      <c r="CZ26" s="212"/>
      <c r="DA26" s="212"/>
      <c r="DB26" s="212"/>
      <c r="DC26" s="212"/>
      <c r="DD26" s="212"/>
      <c r="DE26" s="212"/>
      <c r="DF26" s="212"/>
      <c r="DG26" s="212"/>
      <c r="DH26" s="212"/>
      <c r="DI26" s="212"/>
      <c r="DJ26" s="212"/>
      <c r="DK26" s="212"/>
      <c r="DL26" s="212"/>
      <c r="DM26" s="212"/>
      <c r="DN26" s="212"/>
      <c r="DO26" s="212"/>
      <c r="DP26" s="212"/>
    </row>
    <row r="27" spans="1:120" s="20" customFormat="1" ht="65.25" hidden="1" customHeight="1" x14ac:dyDescent="0.25">
      <c r="A27" s="384"/>
      <c r="B27" s="385"/>
      <c r="C27" s="386"/>
      <c r="D27" s="387"/>
      <c r="E27" s="388"/>
      <c r="F27" s="389"/>
      <c r="G27" s="197">
        <v>4</v>
      </c>
      <c r="H27" s="147"/>
      <c r="I27" s="388"/>
      <c r="J27" s="389"/>
      <c r="K27" s="401"/>
      <c r="L27" s="196"/>
      <c r="M27" s="196"/>
      <c r="N27" s="213"/>
      <c r="O27" s="213"/>
      <c r="P27" s="213"/>
      <c r="Q27" s="213"/>
      <c r="R27" s="213"/>
      <c r="S27" s="213"/>
      <c r="T27" s="213"/>
      <c r="U27" s="213"/>
      <c r="V27" s="213"/>
      <c r="W27" s="213"/>
      <c r="X27" s="213"/>
      <c r="Y27" s="213"/>
      <c r="Z27" s="213"/>
      <c r="AA27" s="213"/>
      <c r="AB27" s="213"/>
      <c r="AC27" s="213"/>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c r="BC27" s="213"/>
      <c r="BD27" s="213"/>
      <c r="BE27" s="213"/>
      <c r="BF27" s="213"/>
      <c r="BG27" s="213"/>
      <c r="BH27" s="213"/>
      <c r="BI27" s="213"/>
      <c r="BJ27" s="213"/>
      <c r="BK27" s="213"/>
      <c r="BL27" s="213"/>
      <c r="BM27" s="213"/>
      <c r="BN27" s="213"/>
      <c r="BO27" s="213"/>
      <c r="BP27" s="213"/>
      <c r="BQ27" s="213"/>
      <c r="BR27" s="213"/>
      <c r="BS27" s="213"/>
      <c r="BT27" s="213"/>
      <c r="BU27" s="213"/>
      <c r="BV27" s="213"/>
      <c r="BW27" s="213"/>
      <c r="BX27" s="213"/>
      <c r="BY27" s="213"/>
      <c r="BZ27" s="213"/>
      <c r="CA27" s="213"/>
      <c r="CB27" s="213"/>
      <c r="CC27" s="213"/>
      <c r="CD27" s="213"/>
      <c r="CE27" s="213"/>
      <c r="CF27" s="213"/>
      <c r="CG27" s="213"/>
      <c r="CH27" s="213"/>
      <c r="CI27" s="213"/>
      <c r="CJ27" s="213"/>
      <c r="CK27" s="213"/>
      <c r="CL27" s="213"/>
      <c r="CM27" s="213"/>
      <c r="CN27" s="213"/>
      <c r="CO27" s="213"/>
      <c r="CP27" s="213"/>
      <c r="CQ27" s="213"/>
      <c r="CR27" s="213"/>
      <c r="CS27" s="213"/>
      <c r="CT27" s="213"/>
      <c r="CU27" s="213"/>
      <c r="CV27" s="213"/>
      <c r="CW27" s="213"/>
      <c r="CX27" s="213"/>
      <c r="CY27" s="213"/>
      <c r="CZ27" s="213"/>
      <c r="DA27" s="213"/>
      <c r="DB27" s="213"/>
      <c r="DC27" s="213"/>
      <c r="DD27" s="213"/>
      <c r="DE27" s="213"/>
      <c r="DF27" s="213"/>
      <c r="DG27" s="213"/>
      <c r="DH27" s="213"/>
      <c r="DI27" s="213"/>
      <c r="DJ27" s="213"/>
      <c r="DK27" s="213"/>
      <c r="DL27" s="213"/>
      <c r="DM27" s="213"/>
      <c r="DN27" s="213"/>
      <c r="DO27" s="213"/>
      <c r="DP27" s="213"/>
    </row>
    <row r="28" spans="1:120" s="20" customFormat="1" ht="16.5" hidden="1" customHeight="1" x14ac:dyDescent="0.25">
      <c r="A28" s="384"/>
      <c r="B28" s="385"/>
      <c r="C28" s="386"/>
      <c r="D28" s="387"/>
      <c r="E28" s="388"/>
      <c r="F28" s="389"/>
      <c r="G28" s="197">
        <v>5</v>
      </c>
      <c r="H28" s="147"/>
      <c r="I28" s="388"/>
      <c r="J28" s="389"/>
      <c r="K28" s="401"/>
      <c r="L28" s="196"/>
      <c r="M28" s="196"/>
      <c r="N28" s="213"/>
      <c r="O28" s="213"/>
      <c r="P28" s="213"/>
      <c r="Q28" s="213"/>
      <c r="R28" s="213"/>
      <c r="S28" s="213"/>
      <c r="T28" s="213"/>
      <c r="U28" s="213"/>
      <c r="V28" s="213"/>
      <c r="W28" s="213"/>
      <c r="X28" s="213"/>
      <c r="Y28" s="213"/>
      <c r="Z28" s="213"/>
      <c r="AA28" s="213"/>
      <c r="AB28" s="213"/>
      <c r="AC28" s="213"/>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c r="BC28" s="213"/>
      <c r="BD28" s="213"/>
      <c r="BE28" s="213"/>
      <c r="BF28" s="213"/>
      <c r="BG28" s="213"/>
      <c r="BH28" s="213"/>
      <c r="BI28" s="213"/>
      <c r="BJ28" s="213"/>
      <c r="BK28" s="213"/>
      <c r="BL28" s="213"/>
      <c r="BM28" s="213"/>
      <c r="BN28" s="213"/>
      <c r="BO28" s="213"/>
      <c r="BP28" s="213"/>
      <c r="BQ28" s="213"/>
      <c r="BR28" s="213"/>
      <c r="BS28" s="213"/>
      <c r="BT28" s="213"/>
      <c r="BU28" s="213"/>
      <c r="BV28" s="213"/>
      <c r="BW28" s="213"/>
      <c r="BX28" s="213"/>
      <c r="BY28" s="213"/>
      <c r="BZ28" s="213"/>
      <c r="CA28" s="213"/>
      <c r="CB28" s="213"/>
      <c r="CC28" s="213"/>
      <c r="CD28" s="213"/>
      <c r="CE28" s="213"/>
      <c r="CF28" s="213"/>
      <c r="CG28" s="213"/>
      <c r="CH28" s="213"/>
      <c r="CI28" s="213"/>
      <c r="CJ28" s="213"/>
      <c r="CK28" s="213"/>
      <c r="CL28" s="213"/>
      <c r="CM28" s="213"/>
      <c r="CN28" s="213"/>
      <c r="CO28" s="213"/>
      <c r="CP28" s="213"/>
      <c r="CQ28" s="213"/>
      <c r="CR28" s="213"/>
      <c r="CS28" s="213"/>
      <c r="CT28" s="213"/>
      <c r="CU28" s="213"/>
      <c r="CV28" s="213"/>
      <c r="CW28" s="213"/>
      <c r="CX28" s="213"/>
      <c r="CY28" s="213"/>
      <c r="CZ28" s="213"/>
      <c r="DA28" s="213"/>
      <c r="DB28" s="213"/>
      <c r="DC28" s="213"/>
      <c r="DD28" s="213"/>
      <c r="DE28" s="213"/>
      <c r="DF28" s="213"/>
      <c r="DG28" s="213"/>
      <c r="DH28" s="213"/>
      <c r="DI28" s="213"/>
      <c r="DJ28" s="213"/>
      <c r="DK28" s="213"/>
      <c r="DL28" s="213"/>
      <c r="DM28" s="213"/>
      <c r="DN28" s="213"/>
      <c r="DO28" s="213"/>
      <c r="DP28" s="213"/>
    </row>
    <row r="29" spans="1:120" s="20" customFormat="1" ht="16.5" hidden="1" customHeight="1" x14ac:dyDescent="0.25">
      <c r="A29" s="384"/>
      <c r="B29" s="385"/>
      <c r="C29" s="386"/>
      <c r="D29" s="387"/>
      <c r="E29" s="388"/>
      <c r="F29" s="389"/>
      <c r="G29" s="197">
        <v>6</v>
      </c>
      <c r="H29" s="147"/>
      <c r="I29" s="388"/>
      <c r="J29" s="389"/>
      <c r="K29" s="401"/>
      <c r="L29" s="196"/>
      <c r="M29" s="196"/>
      <c r="N29" s="213"/>
      <c r="O29" s="213"/>
      <c r="P29" s="213"/>
      <c r="Q29" s="213"/>
      <c r="R29" s="213"/>
      <c r="S29" s="213"/>
      <c r="T29" s="213"/>
      <c r="U29" s="213"/>
      <c r="V29" s="213"/>
      <c r="W29" s="213"/>
      <c r="X29" s="213"/>
      <c r="Y29" s="213"/>
      <c r="Z29" s="213"/>
      <c r="AA29" s="213"/>
      <c r="AB29" s="213"/>
      <c r="AC29" s="213"/>
      <c r="AD29" s="213"/>
      <c r="AE29" s="213"/>
      <c r="AF29" s="213"/>
      <c r="AG29" s="213"/>
      <c r="AH29" s="213"/>
      <c r="AI29" s="213"/>
      <c r="AJ29" s="213"/>
      <c r="AK29" s="213"/>
      <c r="AL29" s="213"/>
      <c r="AM29" s="213"/>
      <c r="AN29" s="213"/>
      <c r="AO29" s="213"/>
      <c r="AP29" s="213"/>
      <c r="AQ29" s="213"/>
      <c r="AR29" s="213"/>
      <c r="AS29" s="213"/>
      <c r="AT29" s="213"/>
      <c r="AU29" s="213"/>
      <c r="AV29" s="213"/>
      <c r="AW29" s="213"/>
      <c r="AX29" s="213"/>
      <c r="AY29" s="213"/>
      <c r="AZ29" s="213"/>
      <c r="BA29" s="213"/>
      <c r="BB29" s="213"/>
      <c r="BC29" s="213"/>
      <c r="BD29" s="213"/>
      <c r="BE29" s="213"/>
      <c r="BF29" s="213"/>
      <c r="BG29" s="213"/>
      <c r="BH29" s="213"/>
      <c r="BI29" s="213"/>
      <c r="BJ29" s="213"/>
      <c r="BK29" s="213"/>
      <c r="BL29" s="213"/>
      <c r="BM29" s="213"/>
      <c r="BN29" s="213"/>
      <c r="BO29" s="213"/>
      <c r="BP29" s="213"/>
      <c r="BQ29" s="213"/>
      <c r="BR29" s="213"/>
      <c r="BS29" s="213"/>
      <c r="BT29" s="213"/>
      <c r="BU29" s="213"/>
      <c r="BV29" s="213"/>
      <c r="BW29" s="213"/>
      <c r="BX29" s="213"/>
      <c r="BY29" s="213"/>
      <c r="BZ29" s="213"/>
      <c r="CA29" s="213"/>
      <c r="CB29" s="213"/>
      <c r="CC29" s="213"/>
      <c r="CD29" s="213"/>
      <c r="CE29" s="213"/>
      <c r="CF29" s="213"/>
      <c r="CG29" s="213"/>
      <c r="CH29" s="213"/>
      <c r="CI29" s="213"/>
      <c r="CJ29" s="213"/>
      <c r="CK29" s="213"/>
      <c r="CL29" s="213"/>
      <c r="CM29" s="213"/>
      <c r="CN29" s="213"/>
      <c r="CO29" s="213"/>
      <c r="CP29" s="213"/>
      <c r="CQ29" s="213"/>
      <c r="CR29" s="213"/>
      <c r="CS29" s="213"/>
      <c r="CT29" s="213"/>
      <c r="CU29" s="213"/>
      <c r="CV29" s="213"/>
      <c r="CW29" s="213"/>
      <c r="CX29" s="213"/>
      <c r="CY29" s="213"/>
      <c r="CZ29" s="213"/>
      <c r="DA29" s="213"/>
      <c r="DB29" s="213"/>
      <c r="DC29" s="213"/>
      <c r="DD29" s="213"/>
      <c r="DE29" s="213"/>
      <c r="DF29" s="213"/>
      <c r="DG29" s="213"/>
      <c r="DH29" s="213"/>
      <c r="DI29" s="213"/>
      <c r="DJ29" s="213"/>
      <c r="DK29" s="213"/>
      <c r="DL29" s="213"/>
      <c r="DM29" s="213"/>
      <c r="DN29" s="213"/>
      <c r="DO29" s="213"/>
      <c r="DP29" s="213"/>
    </row>
    <row r="30" spans="1:120" s="20" customFormat="1" ht="16.5" hidden="1" customHeight="1" x14ac:dyDescent="0.25">
      <c r="A30" s="384"/>
      <c r="B30" s="385"/>
      <c r="C30" s="386"/>
      <c r="D30" s="387"/>
      <c r="E30" s="388"/>
      <c r="F30" s="389"/>
      <c r="G30" s="197">
        <v>7</v>
      </c>
      <c r="H30" s="147"/>
      <c r="I30" s="388"/>
      <c r="J30" s="389"/>
      <c r="K30" s="401"/>
      <c r="L30" s="196"/>
      <c r="M30" s="196"/>
      <c r="N30" s="213"/>
      <c r="O30" s="213"/>
      <c r="P30" s="213"/>
      <c r="Q30" s="213"/>
      <c r="R30" s="213"/>
      <c r="S30" s="213"/>
      <c r="T30" s="213"/>
      <c r="U30" s="213"/>
      <c r="V30" s="213"/>
      <c r="W30" s="213"/>
      <c r="X30" s="213"/>
      <c r="Y30" s="213"/>
      <c r="Z30" s="213"/>
      <c r="AA30" s="213"/>
      <c r="AB30" s="213"/>
      <c r="AC30" s="213"/>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c r="BC30" s="213"/>
      <c r="BD30" s="213"/>
      <c r="BE30" s="213"/>
      <c r="BF30" s="213"/>
      <c r="BG30" s="213"/>
      <c r="BH30" s="213"/>
      <c r="BI30" s="213"/>
      <c r="BJ30" s="213"/>
      <c r="BK30" s="213"/>
      <c r="BL30" s="213"/>
      <c r="BM30" s="213"/>
      <c r="BN30" s="213"/>
      <c r="BO30" s="213"/>
      <c r="BP30" s="213"/>
      <c r="BQ30" s="213"/>
      <c r="BR30" s="213"/>
      <c r="BS30" s="213"/>
      <c r="BT30" s="213"/>
      <c r="BU30" s="213"/>
      <c r="BV30" s="213"/>
      <c r="BW30" s="213"/>
      <c r="BX30" s="213"/>
      <c r="BY30" s="213"/>
      <c r="BZ30" s="213"/>
      <c r="CA30" s="213"/>
      <c r="CB30" s="213"/>
      <c r="CC30" s="213"/>
      <c r="CD30" s="213"/>
      <c r="CE30" s="213"/>
      <c r="CF30" s="213"/>
      <c r="CG30" s="213"/>
      <c r="CH30" s="213"/>
      <c r="CI30" s="213"/>
      <c r="CJ30" s="213"/>
      <c r="CK30" s="213"/>
      <c r="CL30" s="213"/>
      <c r="CM30" s="213"/>
      <c r="CN30" s="213"/>
      <c r="CO30" s="213"/>
      <c r="CP30" s="213"/>
      <c r="CQ30" s="213"/>
      <c r="CR30" s="213"/>
      <c r="CS30" s="213"/>
      <c r="CT30" s="213"/>
      <c r="CU30" s="213"/>
      <c r="CV30" s="213"/>
      <c r="CW30" s="213"/>
      <c r="CX30" s="213"/>
      <c r="CY30" s="213"/>
      <c r="CZ30" s="213"/>
      <c r="DA30" s="213"/>
      <c r="DB30" s="213"/>
      <c r="DC30" s="213"/>
      <c r="DD30" s="213"/>
      <c r="DE30" s="213"/>
      <c r="DF30" s="213"/>
      <c r="DG30" s="213"/>
      <c r="DH30" s="213"/>
      <c r="DI30" s="213"/>
      <c r="DJ30" s="213"/>
      <c r="DK30" s="213"/>
      <c r="DL30" s="213"/>
      <c r="DM30" s="213"/>
      <c r="DN30" s="213"/>
      <c r="DO30" s="213"/>
      <c r="DP30" s="213"/>
    </row>
    <row r="31" spans="1:120" s="20" customFormat="1" ht="120" hidden="1" customHeight="1" x14ac:dyDescent="0.25">
      <c r="A31" s="384"/>
      <c r="B31" s="385"/>
      <c r="C31" s="386"/>
      <c r="D31" s="387"/>
      <c r="E31" s="388"/>
      <c r="F31" s="389"/>
      <c r="G31" s="195">
        <v>8</v>
      </c>
      <c r="H31" s="166"/>
      <c r="I31" s="388"/>
      <c r="J31" s="389"/>
      <c r="K31" s="401"/>
      <c r="L31" s="199"/>
      <c r="M31" s="199"/>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c r="BC31" s="213"/>
      <c r="BD31" s="213"/>
      <c r="BE31" s="213"/>
      <c r="BF31" s="213"/>
      <c r="BG31" s="213"/>
      <c r="BH31" s="213"/>
      <c r="BI31" s="213"/>
      <c r="BJ31" s="213"/>
      <c r="BK31" s="213"/>
      <c r="BL31" s="213"/>
      <c r="BM31" s="213"/>
      <c r="BN31" s="213"/>
      <c r="BO31" s="213"/>
      <c r="BP31" s="213"/>
      <c r="BQ31" s="213"/>
      <c r="BR31" s="213"/>
      <c r="BS31" s="213"/>
      <c r="BT31" s="213"/>
      <c r="BU31" s="213"/>
      <c r="BV31" s="213"/>
      <c r="BW31" s="213"/>
      <c r="BX31" s="213"/>
      <c r="BY31" s="213"/>
      <c r="BZ31" s="213"/>
      <c r="CA31" s="213"/>
      <c r="CB31" s="213"/>
      <c r="CC31" s="213"/>
      <c r="CD31" s="213"/>
      <c r="CE31" s="213"/>
      <c r="CF31" s="213"/>
      <c r="CG31" s="213"/>
      <c r="CH31" s="213"/>
      <c r="CI31" s="213"/>
      <c r="CJ31" s="213"/>
      <c r="CK31" s="213"/>
      <c r="CL31" s="213"/>
      <c r="CM31" s="213"/>
      <c r="CN31" s="213"/>
      <c r="CO31" s="213"/>
      <c r="CP31" s="213"/>
      <c r="CQ31" s="213"/>
      <c r="CR31" s="213"/>
      <c r="CS31" s="213"/>
      <c r="CT31" s="213"/>
      <c r="CU31" s="213"/>
      <c r="CV31" s="213"/>
      <c r="CW31" s="213"/>
      <c r="CX31" s="213"/>
      <c r="CY31" s="213"/>
      <c r="CZ31" s="213"/>
      <c r="DA31" s="213"/>
      <c r="DB31" s="213"/>
      <c r="DC31" s="213"/>
      <c r="DD31" s="213"/>
      <c r="DE31" s="213"/>
      <c r="DF31" s="213"/>
      <c r="DG31" s="213"/>
      <c r="DH31" s="213"/>
      <c r="DI31" s="213"/>
      <c r="DJ31" s="213"/>
      <c r="DK31" s="213"/>
      <c r="DL31" s="213"/>
      <c r="DM31" s="213"/>
      <c r="DN31" s="213"/>
      <c r="DO31" s="213"/>
      <c r="DP31" s="213"/>
    </row>
    <row r="32" spans="1:120" s="219" customFormat="1" ht="172.5" customHeight="1" x14ac:dyDescent="0.25">
      <c r="B32" s="409" t="str">
        <f>+LEFT(C32,3)</f>
        <v>1.1</v>
      </c>
      <c r="C32" s="412" t="s">
        <v>118</v>
      </c>
      <c r="D32" s="415" t="s">
        <v>117</v>
      </c>
      <c r="E32" s="418" t="s">
        <v>554</v>
      </c>
      <c r="F32" s="419">
        <v>3</v>
      </c>
      <c r="G32" s="220">
        <v>1</v>
      </c>
      <c r="H32" s="441" t="s">
        <v>603</v>
      </c>
      <c r="I32" s="418" t="s">
        <v>555</v>
      </c>
      <c r="J32" s="423">
        <v>3</v>
      </c>
      <c r="K32" s="426" t="s">
        <v>399</v>
      </c>
      <c r="L32" s="353" t="s">
        <v>529</v>
      </c>
      <c r="M32" s="493"/>
      <c r="N32" s="517"/>
      <c r="O32" s="518"/>
      <c r="P32" s="518"/>
      <c r="Q32" s="518"/>
      <c r="R32" s="518"/>
      <c r="S32" s="518"/>
      <c r="T32" s="518"/>
      <c r="U32" s="518"/>
      <c r="V32" s="518"/>
      <c r="W32" s="518"/>
      <c r="X32" s="518"/>
      <c r="Y32" s="518"/>
      <c r="Z32" s="518"/>
      <c r="AA32" s="518"/>
      <c r="AB32" s="518"/>
      <c r="AC32" s="518"/>
      <c r="AD32" s="518"/>
      <c r="AE32" s="518"/>
      <c r="AF32" s="518"/>
      <c r="AG32" s="518"/>
      <c r="AH32" s="518"/>
      <c r="AI32" s="518"/>
      <c r="AJ32" s="518"/>
      <c r="AK32" s="518"/>
      <c r="AL32" s="518"/>
      <c r="AM32" s="518"/>
      <c r="AN32" s="518"/>
      <c r="AO32" s="518"/>
      <c r="AP32" s="518"/>
      <c r="AQ32" s="518"/>
      <c r="AR32" s="518"/>
      <c r="AS32" s="518"/>
      <c r="AT32" s="518"/>
      <c r="AU32" s="518"/>
      <c r="AV32" s="518"/>
      <c r="AW32" s="518"/>
      <c r="AX32" s="518"/>
      <c r="AY32" s="518"/>
      <c r="AZ32" s="518"/>
      <c r="BA32" s="518"/>
      <c r="BB32" s="518"/>
      <c r="BC32" s="518"/>
      <c r="BD32" s="518"/>
      <c r="BE32" s="518"/>
      <c r="BF32" s="518"/>
      <c r="BG32" s="518"/>
      <c r="BH32" s="518"/>
      <c r="BI32" s="518"/>
      <c r="BJ32" s="518"/>
      <c r="BK32" s="518"/>
      <c r="BL32" s="518"/>
      <c r="BM32" s="518"/>
      <c r="BN32" s="518"/>
      <c r="BO32" s="518"/>
      <c r="BP32" s="518"/>
      <c r="BQ32" s="518"/>
      <c r="BR32" s="518"/>
      <c r="BS32" s="518"/>
      <c r="BT32" s="518"/>
      <c r="BU32" s="518"/>
      <c r="BV32" s="518"/>
      <c r="BW32" s="518"/>
      <c r="BX32" s="518"/>
      <c r="BY32" s="518"/>
      <c r="BZ32" s="518"/>
      <c r="CA32" s="518"/>
      <c r="CB32" s="518"/>
      <c r="CC32" s="518"/>
      <c r="CD32" s="518"/>
      <c r="CE32" s="518"/>
      <c r="CF32" s="518"/>
      <c r="CG32" s="518"/>
      <c r="CH32" s="518"/>
      <c r="CI32" s="518"/>
      <c r="CJ32" s="518"/>
      <c r="CK32" s="518"/>
      <c r="CL32" s="518"/>
      <c r="CM32" s="518"/>
      <c r="CN32" s="518"/>
      <c r="CO32" s="518"/>
      <c r="CP32" s="518"/>
      <c r="CQ32" s="518"/>
      <c r="CR32" s="518"/>
      <c r="CS32" s="518"/>
      <c r="CT32" s="518"/>
      <c r="CU32" s="518"/>
      <c r="CV32" s="518"/>
      <c r="CW32" s="518"/>
      <c r="CX32" s="518"/>
      <c r="CY32" s="518"/>
      <c r="CZ32" s="518"/>
      <c r="DA32" s="518"/>
      <c r="DB32" s="518"/>
      <c r="DC32" s="518"/>
      <c r="DD32" s="518"/>
      <c r="DE32" s="518"/>
      <c r="DF32" s="518"/>
      <c r="DG32" s="518"/>
      <c r="DH32" s="519"/>
      <c r="DI32" s="221"/>
      <c r="DJ32" s="221"/>
      <c r="DK32" s="221"/>
      <c r="DL32" s="221"/>
      <c r="DM32" s="221"/>
      <c r="DN32" s="221"/>
      <c r="DO32" s="221"/>
      <c r="DP32" s="221"/>
    </row>
    <row r="33" spans="2:96" s="224" customFormat="1" ht="159.75" customHeight="1" x14ac:dyDescent="0.3">
      <c r="B33" s="410"/>
      <c r="C33" s="413"/>
      <c r="D33" s="416"/>
      <c r="E33" s="418"/>
      <c r="F33" s="420"/>
      <c r="H33" s="442"/>
      <c r="I33" s="422"/>
      <c r="J33" s="424"/>
      <c r="K33" s="379"/>
      <c r="L33" s="354"/>
      <c r="M33" s="356"/>
      <c r="N33" s="525"/>
      <c r="O33" s="526"/>
      <c r="P33" s="526"/>
      <c r="Q33" s="526"/>
      <c r="R33" s="526"/>
      <c r="S33" s="526"/>
      <c r="T33" s="526"/>
      <c r="U33" s="526"/>
      <c r="V33" s="526"/>
      <c r="W33" s="526"/>
      <c r="X33" s="526"/>
      <c r="Y33" s="526"/>
      <c r="Z33" s="526"/>
      <c r="AA33" s="526"/>
      <c r="AB33" s="526"/>
      <c r="AC33" s="526"/>
      <c r="AD33" s="526"/>
      <c r="AE33" s="526"/>
      <c r="AF33" s="526"/>
      <c r="AG33" s="526"/>
      <c r="AH33" s="526"/>
      <c r="AI33" s="526"/>
      <c r="AJ33" s="526"/>
      <c r="AK33" s="526"/>
      <c r="AL33" s="526"/>
      <c r="AM33" s="526"/>
      <c r="AN33" s="526"/>
      <c r="AO33" s="526"/>
      <c r="AP33" s="526"/>
      <c r="AQ33" s="526"/>
      <c r="AR33" s="526"/>
      <c r="AS33" s="526"/>
      <c r="AT33" s="526"/>
      <c r="AU33" s="526"/>
      <c r="AV33" s="526"/>
      <c r="AW33" s="526"/>
      <c r="AX33" s="526"/>
      <c r="AY33" s="526"/>
      <c r="AZ33" s="526"/>
      <c r="BA33" s="526"/>
      <c r="BB33" s="526"/>
      <c r="BC33" s="526"/>
      <c r="BD33" s="526"/>
      <c r="BE33" s="526"/>
      <c r="BF33" s="526"/>
      <c r="BG33" s="526"/>
      <c r="BH33" s="526"/>
      <c r="BI33" s="526"/>
      <c r="BJ33" s="526"/>
      <c r="BK33" s="526"/>
      <c r="BL33" s="526"/>
      <c r="BM33" s="526"/>
      <c r="BN33" s="526"/>
      <c r="BO33" s="526"/>
      <c r="BP33" s="526"/>
      <c r="BQ33" s="526"/>
      <c r="BR33" s="526"/>
      <c r="BS33" s="526"/>
      <c r="BT33" s="526"/>
      <c r="BU33" s="526"/>
      <c r="BV33" s="526"/>
      <c r="BW33" s="526"/>
      <c r="BX33" s="526"/>
      <c r="BY33" s="526"/>
      <c r="BZ33" s="526"/>
      <c r="CA33" s="526"/>
      <c r="CB33" s="526"/>
      <c r="CC33" s="526"/>
      <c r="CD33" s="526"/>
      <c r="CE33" s="526"/>
      <c r="CF33" s="526"/>
      <c r="CG33" s="526"/>
      <c r="CH33" s="526"/>
      <c r="CI33" s="526"/>
      <c r="CJ33" s="526"/>
      <c r="CK33" s="526"/>
      <c r="CL33" s="526"/>
      <c r="CM33" s="526"/>
      <c r="CN33" s="526"/>
      <c r="CO33" s="526"/>
      <c r="CP33" s="526"/>
      <c r="CQ33" s="526"/>
      <c r="CR33" s="527"/>
    </row>
    <row r="34" spans="2:96" s="222" customFormat="1" ht="36.75" hidden="1" customHeight="1" x14ac:dyDescent="0.25">
      <c r="B34" s="410"/>
      <c r="C34" s="413"/>
      <c r="D34" s="416"/>
      <c r="E34" s="418"/>
      <c r="F34" s="420"/>
      <c r="G34" s="223">
        <v>3</v>
      </c>
      <c r="H34" s="231"/>
      <c r="I34" s="422"/>
      <c r="J34" s="424"/>
      <c r="K34" s="379"/>
      <c r="L34" s="355"/>
      <c r="M34" s="357"/>
    </row>
    <row r="35" spans="2:96" ht="23.4" hidden="1" x14ac:dyDescent="0.25">
      <c r="B35" s="410"/>
      <c r="C35" s="413"/>
      <c r="D35" s="416"/>
      <c r="E35" s="418"/>
      <c r="F35" s="420"/>
      <c r="G35" s="188">
        <v>4</v>
      </c>
      <c r="H35" s="215"/>
      <c r="I35" s="422"/>
      <c r="J35" s="424"/>
      <c r="K35" s="379"/>
      <c r="L35" s="158"/>
      <c r="M35" s="158"/>
      <c r="N35" s="13"/>
      <c r="O35" s="13"/>
      <c r="P35" s="13"/>
    </row>
    <row r="36" spans="2:96" ht="18" hidden="1" customHeight="1" x14ac:dyDescent="0.25">
      <c r="B36" s="410"/>
      <c r="C36" s="413"/>
      <c r="D36" s="416"/>
      <c r="E36" s="418"/>
      <c r="F36" s="420"/>
      <c r="G36" s="153">
        <v>5</v>
      </c>
      <c r="H36" s="216"/>
      <c r="I36" s="422"/>
      <c r="J36" s="424"/>
      <c r="K36" s="379"/>
      <c r="L36" s="135"/>
      <c r="M36" s="135"/>
      <c r="N36" s="13"/>
      <c r="O36" s="13"/>
      <c r="P36" s="13"/>
    </row>
    <row r="37" spans="2:96" ht="12.75" hidden="1" customHeight="1" x14ac:dyDescent="0.25">
      <c r="B37" s="410"/>
      <c r="C37" s="413"/>
      <c r="D37" s="416"/>
      <c r="E37" s="418"/>
      <c r="F37" s="420"/>
      <c r="G37" s="153">
        <v>6</v>
      </c>
      <c r="H37" s="217" t="s">
        <v>397</v>
      </c>
      <c r="I37" s="422"/>
      <c r="J37" s="424"/>
      <c r="K37" s="379"/>
      <c r="L37" s="135"/>
      <c r="M37" s="135"/>
      <c r="N37" s="13"/>
      <c r="O37" s="13"/>
      <c r="P37" s="13"/>
    </row>
    <row r="38" spans="2:96" ht="17.25" hidden="1" customHeight="1" x14ac:dyDescent="0.25">
      <c r="B38" s="410"/>
      <c r="C38" s="413"/>
      <c r="D38" s="416"/>
      <c r="E38" s="418"/>
      <c r="F38" s="420"/>
      <c r="G38" s="153">
        <v>7</v>
      </c>
      <c r="H38" s="217" t="s">
        <v>397</v>
      </c>
      <c r="I38" s="422"/>
      <c r="J38" s="424"/>
      <c r="K38" s="379"/>
      <c r="L38" s="135"/>
      <c r="M38" s="135"/>
      <c r="N38" s="13"/>
      <c r="O38" s="13"/>
      <c r="P38" s="13"/>
    </row>
    <row r="39" spans="2:96" ht="15" customHeight="1" thickBot="1" x14ac:dyDescent="0.3">
      <c r="B39" s="411"/>
      <c r="C39" s="414"/>
      <c r="D39" s="417"/>
      <c r="E39" s="418"/>
      <c r="F39" s="421"/>
      <c r="G39" s="200">
        <v>8</v>
      </c>
      <c r="H39" s="218"/>
      <c r="I39" s="422"/>
      <c r="J39" s="425"/>
      <c r="K39" s="380"/>
      <c r="L39" s="135"/>
      <c r="M39" s="135"/>
      <c r="N39" s="13"/>
      <c r="O39" s="13"/>
      <c r="P39" s="13"/>
    </row>
    <row r="40" spans="2:96" s="214" customFormat="1" ht="93.75" customHeight="1" x14ac:dyDescent="0.3">
      <c r="B40" s="427" t="str">
        <f>+LEFT(C40,3)</f>
        <v>1.2</v>
      </c>
      <c r="C40" s="430" t="s">
        <v>119</v>
      </c>
      <c r="D40" s="433" t="s">
        <v>117</v>
      </c>
      <c r="E40" s="436" t="s">
        <v>604</v>
      </c>
      <c r="F40" s="368">
        <v>3</v>
      </c>
      <c r="G40" s="225">
        <v>1</v>
      </c>
      <c r="H40" s="143" t="s">
        <v>605</v>
      </c>
      <c r="I40" s="438" t="s">
        <v>606</v>
      </c>
      <c r="J40" s="347">
        <v>3</v>
      </c>
      <c r="K40" s="350" t="s">
        <v>399</v>
      </c>
      <c r="L40" s="353" t="s">
        <v>556</v>
      </c>
      <c r="M40" s="493"/>
    </row>
    <row r="41" spans="2:96" s="214" customFormat="1" ht="57" customHeight="1" x14ac:dyDescent="0.3">
      <c r="B41" s="428"/>
      <c r="C41" s="431"/>
      <c r="D41" s="434"/>
      <c r="E41" s="436"/>
      <c r="F41" s="369"/>
      <c r="G41" s="226">
        <v>2</v>
      </c>
      <c r="H41" s="443" t="s">
        <v>524</v>
      </c>
      <c r="I41" s="439"/>
      <c r="J41" s="348"/>
      <c r="K41" s="351"/>
      <c r="L41" s="356"/>
      <c r="M41" s="356"/>
    </row>
    <row r="42" spans="2:96" s="214" customFormat="1" ht="68.25" customHeight="1" thickBot="1" x14ac:dyDescent="0.35">
      <c r="B42" s="428"/>
      <c r="C42" s="431"/>
      <c r="D42" s="434"/>
      <c r="E42" s="436"/>
      <c r="F42" s="369"/>
      <c r="G42" s="226">
        <v>3</v>
      </c>
      <c r="H42" s="444"/>
      <c r="I42" s="439"/>
      <c r="J42" s="348"/>
      <c r="K42" s="351"/>
      <c r="L42" s="357"/>
      <c r="M42" s="357"/>
    </row>
    <row r="43" spans="2:96" ht="11.25" hidden="1" customHeight="1" thickBot="1" x14ac:dyDescent="0.3">
      <c r="B43" s="428"/>
      <c r="C43" s="431"/>
      <c r="D43" s="434"/>
      <c r="E43" s="436"/>
      <c r="F43" s="369"/>
      <c r="G43" s="153">
        <v>4</v>
      </c>
      <c r="H43" s="125"/>
      <c r="I43" s="439"/>
      <c r="J43" s="348"/>
      <c r="K43" s="351"/>
      <c r="L43" s="135"/>
      <c r="M43" s="135"/>
      <c r="N43" s="13"/>
      <c r="O43" s="13"/>
      <c r="P43" s="13"/>
    </row>
    <row r="44" spans="2:96" ht="18" hidden="1" customHeight="1" thickBot="1" x14ac:dyDescent="0.3">
      <c r="B44" s="428"/>
      <c r="C44" s="431"/>
      <c r="D44" s="434"/>
      <c r="E44" s="436"/>
      <c r="F44" s="369"/>
      <c r="G44" s="153">
        <v>5</v>
      </c>
      <c r="H44" s="140"/>
      <c r="I44" s="439"/>
      <c r="J44" s="348"/>
      <c r="K44" s="351"/>
      <c r="L44" s="135"/>
      <c r="M44" s="135"/>
      <c r="N44" s="13"/>
      <c r="O44" s="13"/>
      <c r="P44" s="13"/>
    </row>
    <row r="45" spans="2:96" ht="17.25" hidden="1" customHeight="1" thickBot="1" x14ac:dyDescent="0.3">
      <c r="B45" s="428"/>
      <c r="C45" s="431"/>
      <c r="D45" s="434"/>
      <c r="E45" s="436"/>
      <c r="F45" s="369"/>
      <c r="G45" s="153">
        <v>6</v>
      </c>
      <c r="H45" s="140"/>
      <c r="I45" s="439"/>
      <c r="J45" s="348"/>
      <c r="K45" s="351"/>
      <c r="L45" s="135"/>
      <c r="M45" s="135"/>
      <c r="N45" s="13"/>
      <c r="O45" s="13"/>
      <c r="P45" s="13"/>
    </row>
    <row r="46" spans="2:96" ht="24.75" hidden="1" customHeight="1" thickBot="1" x14ac:dyDescent="0.3">
      <c r="B46" s="428"/>
      <c r="C46" s="431"/>
      <c r="D46" s="434"/>
      <c r="E46" s="436"/>
      <c r="F46" s="369"/>
      <c r="G46" s="153">
        <v>7</v>
      </c>
      <c r="H46" s="140"/>
      <c r="I46" s="439"/>
      <c r="J46" s="348"/>
      <c r="K46" s="351"/>
      <c r="L46" s="135"/>
      <c r="M46" s="135"/>
      <c r="N46" s="13"/>
      <c r="O46" s="13"/>
      <c r="P46" s="13"/>
    </row>
    <row r="47" spans="2:96" ht="26.25" hidden="1" customHeight="1" thickBot="1" x14ac:dyDescent="0.3">
      <c r="B47" s="429"/>
      <c r="C47" s="432"/>
      <c r="D47" s="435"/>
      <c r="E47" s="437"/>
      <c r="F47" s="370"/>
      <c r="G47" s="187">
        <v>8</v>
      </c>
      <c r="H47" s="141"/>
      <c r="I47" s="440"/>
      <c r="J47" s="349"/>
      <c r="K47" s="352"/>
      <c r="L47" s="135"/>
      <c r="M47" s="135"/>
      <c r="N47" s="13"/>
      <c r="O47" s="13"/>
      <c r="P47" s="13"/>
    </row>
    <row r="48" spans="2:96" ht="88.5" customHeight="1" x14ac:dyDescent="0.25">
      <c r="B48" s="427" t="str">
        <f>+LEFT(C48,3)</f>
        <v>1.3</v>
      </c>
      <c r="C48" s="430" t="s">
        <v>120</v>
      </c>
      <c r="D48" s="362" t="s">
        <v>464</v>
      </c>
      <c r="E48" s="365" t="s">
        <v>588</v>
      </c>
      <c r="F48" s="368">
        <v>3</v>
      </c>
      <c r="G48" s="152">
        <v>1</v>
      </c>
      <c r="H48" s="134" t="s">
        <v>589</v>
      </c>
      <c r="I48" s="373" t="s">
        <v>590</v>
      </c>
      <c r="J48" s="347">
        <v>3</v>
      </c>
      <c r="K48" s="378" t="s">
        <v>400</v>
      </c>
      <c r="L48" s="353" t="s">
        <v>591</v>
      </c>
      <c r="M48" s="532"/>
      <c r="N48" s="13"/>
      <c r="O48" s="13"/>
      <c r="P48" s="13"/>
    </row>
    <row r="49" spans="2:16" s="142" customFormat="1" ht="91.5" customHeight="1" x14ac:dyDescent="0.25">
      <c r="B49" s="428"/>
      <c r="C49" s="431"/>
      <c r="D49" s="363"/>
      <c r="E49" s="366"/>
      <c r="F49" s="369"/>
      <c r="G49" s="153">
        <v>2</v>
      </c>
      <c r="H49" s="126" t="s">
        <v>469</v>
      </c>
      <c r="I49" s="376"/>
      <c r="J49" s="348"/>
      <c r="K49" s="379"/>
      <c r="L49" s="356"/>
      <c r="M49" s="533"/>
    </row>
    <row r="50" spans="2:16" ht="3.75" hidden="1" customHeight="1" x14ac:dyDescent="0.25">
      <c r="B50" s="428"/>
      <c r="C50" s="431"/>
      <c r="D50" s="363"/>
      <c r="E50" s="366"/>
      <c r="F50" s="369"/>
      <c r="G50" s="153">
        <v>3</v>
      </c>
      <c r="H50" s="358" t="s">
        <v>470</v>
      </c>
      <c r="I50" s="376"/>
      <c r="J50" s="348"/>
      <c r="K50" s="379"/>
      <c r="L50" s="356"/>
      <c r="M50" s="533"/>
      <c r="N50" s="13"/>
      <c r="O50" s="13"/>
      <c r="P50" s="13"/>
    </row>
    <row r="51" spans="2:16" ht="87" hidden="1" customHeight="1" x14ac:dyDescent="0.25">
      <c r="B51" s="428"/>
      <c r="C51" s="431"/>
      <c r="D51" s="363"/>
      <c r="E51" s="366"/>
      <c r="F51" s="369"/>
      <c r="G51" s="153">
        <v>4</v>
      </c>
      <c r="H51" s="359"/>
      <c r="I51" s="376"/>
      <c r="J51" s="348"/>
      <c r="K51" s="379"/>
      <c r="L51" s="357"/>
      <c r="M51" s="534"/>
      <c r="N51" s="13"/>
      <c r="O51" s="13"/>
      <c r="P51" s="13"/>
    </row>
    <row r="52" spans="2:16" ht="0.75" hidden="1" customHeight="1" thickBot="1" x14ac:dyDescent="0.3">
      <c r="B52" s="428"/>
      <c r="C52" s="431"/>
      <c r="D52" s="363"/>
      <c r="E52" s="366"/>
      <c r="F52" s="369"/>
      <c r="G52" s="153">
        <v>5</v>
      </c>
      <c r="H52" s="140"/>
      <c r="I52" s="376"/>
      <c r="J52" s="348"/>
      <c r="K52" s="379"/>
      <c r="L52" s="135"/>
      <c r="M52" s="135"/>
      <c r="N52" s="13"/>
      <c r="O52" s="13"/>
      <c r="P52" s="13"/>
    </row>
    <row r="53" spans="2:16" ht="0.75" customHeight="1" thickBot="1" x14ac:dyDescent="0.3">
      <c r="B53" s="428"/>
      <c r="C53" s="431"/>
      <c r="D53" s="363"/>
      <c r="E53" s="366"/>
      <c r="F53" s="369"/>
      <c r="G53" s="153">
        <v>6</v>
      </c>
      <c r="H53" s="140"/>
      <c r="I53" s="376"/>
      <c r="J53" s="348"/>
      <c r="K53" s="379"/>
      <c r="L53" s="135"/>
      <c r="M53" s="135"/>
      <c r="N53" s="13"/>
      <c r="O53" s="13"/>
      <c r="P53" s="13"/>
    </row>
    <row r="54" spans="2:16" ht="17.25" hidden="1" customHeight="1" thickBot="1" x14ac:dyDescent="0.3">
      <c r="B54" s="428"/>
      <c r="C54" s="431"/>
      <c r="D54" s="363"/>
      <c r="E54" s="366"/>
      <c r="F54" s="369"/>
      <c r="G54" s="153">
        <v>7</v>
      </c>
      <c r="H54" s="140"/>
      <c r="I54" s="376"/>
      <c r="J54" s="348"/>
      <c r="K54" s="379"/>
      <c r="L54" s="135"/>
      <c r="M54" s="135"/>
      <c r="N54" s="13"/>
      <c r="O54" s="13"/>
      <c r="P54" s="13"/>
    </row>
    <row r="55" spans="2:16" ht="17.25" hidden="1" customHeight="1" x14ac:dyDescent="0.25">
      <c r="B55" s="429"/>
      <c r="C55" s="432"/>
      <c r="D55" s="364"/>
      <c r="E55" s="367"/>
      <c r="F55" s="370"/>
      <c r="G55" s="187">
        <v>8</v>
      </c>
      <c r="H55" s="141"/>
      <c r="I55" s="377"/>
      <c r="J55" s="349"/>
      <c r="K55" s="380"/>
      <c r="L55" s="135"/>
      <c r="M55" s="135"/>
      <c r="N55" s="13"/>
      <c r="O55" s="13"/>
      <c r="P55" s="13"/>
    </row>
    <row r="56" spans="2:16" s="214" customFormat="1" ht="129" customHeight="1" thickBot="1" x14ac:dyDescent="0.35">
      <c r="B56" s="427" t="str">
        <f>+LEFT(C56,3)</f>
        <v>1.4</v>
      </c>
      <c r="C56" s="430" t="s">
        <v>121</v>
      </c>
      <c r="D56" s="471" t="s">
        <v>122</v>
      </c>
      <c r="E56" s="373" t="s">
        <v>557</v>
      </c>
      <c r="F56" s="368">
        <v>3</v>
      </c>
      <c r="G56" s="227">
        <v>1</v>
      </c>
      <c r="H56" s="373" t="s">
        <v>525</v>
      </c>
      <c r="I56" s="373" t="s">
        <v>558</v>
      </c>
      <c r="J56" s="360">
        <v>3</v>
      </c>
      <c r="K56" s="378" t="s">
        <v>399</v>
      </c>
      <c r="L56" s="353" t="s">
        <v>530</v>
      </c>
      <c r="M56" s="493"/>
    </row>
    <row r="57" spans="2:16" ht="157.5" hidden="1" customHeight="1" x14ac:dyDescent="0.25">
      <c r="B57" s="428"/>
      <c r="C57" s="431"/>
      <c r="D57" s="472"/>
      <c r="E57" s="374"/>
      <c r="F57" s="369"/>
      <c r="G57" s="189">
        <v>2</v>
      </c>
      <c r="H57" s="374"/>
      <c r="I57" s="374"/>
      <c r="J57" s="361"/>
      <c r="K57" s="379"/>
      <c r="L57" s="356"/>
      <c r="M57" s="356"/>
      <c r="N57" s="13"/>
      <c r="O57" s="13"/>
      <c r="P57" s="13"/>
    </row>
    <row r="58" spans="2:16" ht="157.5" hidden="1" customHeight="1" x14ac:dyDescent="0.25">
      <c r="B58" s="428"/>
      <c r="C58" s="431"/>
      <c r="D58" s="472"/>
      <c r="E58" s="374"/>
      <c r="F58" s="369"/>
      <c r="G58" s="189">
        <v>3</v>
      </c>
      <c r="H58" s="374"/>
      <c r="I58" s="374"/>
      <c r="J58" s="361"/>
      <c r="K58" s="379"/>
      <c r="L58" s="356"/>
      <c r="M58" s="356"/>
      <c r="N58" s="13"/>
      <c r="O58" s="13"/>
      <c r="P58" s="13"/>
    </row>
    <row r="59" spans="2:16" ht="157.5" hidden="1" customHeight="1" x14ac:dyDescent="0.25">
      <c r="B59" s="428"/>
      <c r="C59" s="431"/>
      <c r="D59" s="472"/>
      <c r="E59" s="374"/>
      <c r="F59" s="369"/>
      <c r="G59" s="189">
        <v>4</v>
      </c>
      <c r="H59" s="374"/>
      <c r="I59" s="374"/>
      <c r="J59" s="361"/>
      <c r="K59" s="379"/>
      <c r="L59" s="356"/>
      <c r="M59" s="356"/>
      <c r="N59" s="13"/>
      <c r="O59" s="13"/>
      <c r="P59" s="13"/>
    </row>
    <row r="60" spans="2:16" ht="157.5" hidden="1" customHeight="1" x14ac:dyDescent="0.25">
      <c r="B60" s="428"/>
      <c r="C60" s="431"/>
      <c r="D60" s="472"/>
      <c r="E60" s="374"/>
      <c r="F60" s="369"/>
      <c r="G60" s="189">
        <v>5</v>
      </c>
      <c r="H60" s="374"/>
      <c r="I60" s="374"/>
      <c r="J60" s="361"/>
      <c r="K60" s="379"/>
      <c r="L60" s="356"/>
      <c r="M60" s="356"/>
      <c r="N60" s="13"/>
      <c r="O60" s="13"/>
      <c r="P60" s="13"/>
    </row>
    <row r="61" spans="2:16" ht="157.5" hidden="1" customHeight="1" x14ac:dyDescent="0.25">
      <c r="B61" s="428"/>
      <c r="C61" s="431"/>
      <c r="D61" s="472"/>
      <c r="E61" s="374"/>
      <c r="F61" s="369"/>
      <c r="G61" s="189">
        <v>6</v>
      </c>
      <c r="H61" s="374"/>
      <c r="I61" s="374"/>
      <c r="J61" s="361"/>
      <c r="K61" s="379"/>
      <c r="L61" s="356"/>
      <c r="M61" s="356"/>
      <c r="N61" s="13"/>
      <c r="O61" s="13"/>
      <c r="P61" s="13"/>
    </row>
    <row r="62" spans="2:16" ht="5.25" hidden="1" customHeight="1" thickBot="1" x14ac:dyDescent="0.3">
      <c r="B62" s="428"/>
      <c r="C62" s="431"/>
      <c r="D62" s="472"/>
      <c r="E62" s="374"/>
      <c r="F62" s="369"/>
      <c r="G62" s="189">
        <v>7</v>
      </c>
      <c r="H62" s="374"/>
      <c r="I62" s="374"/>
      <c r="J62" s="361"/>
      <c r="K62" s="379"/>
      <c r="L62" s="356"/>
      <c r="M62" s="356"/>
      <c r="N62" s="13"/>
      <c r="O62" s="13"/>
      <c r="P62" s="13"/>
    </row>
    <row r="63" spans="2:16" ht="154.5" hidden="1" customHeight="1" thickBot="1" x14ac:dyDescent="0.3">
      <c r="B63" s="429"/>
      <c r="C63" s="432"/>
      <c r="D63" s="473"/>
      <c r="E63" s="375"/>
      <c r="F63" s="370"/>
      <c r="G63" s="156">
        <v>8</v>
      </c>
      <c r="H63" s="375"/>
      <c r="I63" s="375"/>
      <c r="J63" s="163"/>
      <c r="K63" s="380"/>
      <c r="L63" s="357"/>
      <c r="M63" s="357"/>
      <c r="N63" s="13"/>
      <c r="O63" s="13"/>
      <c r="P63" s="13"/>
    </row>
    <row r="64" spans="2:16" ht="98.25" customHeight="1" x14ac:dyDescent="0.25">
      <c r="B64" s="427" t="str">
        <f>+LEFT(C64,3)</f>
        <v>1.5</v>
      </c>
      <c r="C64" s="430" t="s">
        <v>123</v>
      </c>
      <c r="D64" s="445" t="s">
        <v>453</v>
      </c>
      <c r="E64" s="365" t="s">
        <v>593</v>
      </c>
      <c r="F64" s="368">
        <v>3</v>
      </c>
      <c r="G64" s="152">
        <v>1</v>
      </c>
      <c r="H64" s="134" t="s">
        <v>594</v>
      </c>
      <c r="I64" s="373" t="s">
        <v>596</v>
      </c>
      <c r="J64" s="347">
        <v>3</v>
      </c>
      <c r="K64" s="350" t="s">
        <v>400</v>
      </c>
      <c r="L64" s="353" t="s">
        <v>597</v>
      </c>
      <c r="M64" s="532"/>
      <c r="N64" s="13"/>
      <c r="O64" s="13"/>
      <c r="P64" s="13"/>
    </row>
    <row r="65" spans="2:16" ht="95.25" customHeight="1" thickBot="1" x14ac:dyDescent="0.3">
      <c r="B65" s="428"/>
      <c r="C65" s="431"/>
      <c r="D65" s="446"/>
      <c r="E65" s="448"/>
      <c r="F65" s="369"/>
      <c r="G65" s="153">
        <v>2</v>
      </c>
      <c r="H65" s="126" t="s">
        <v>595</v>
      </c>
      <c r="I65" s="436"/>
      <c r="J65" s="348"/>
      <c r="K65" s="351"/>
      <c r="L65" s="357"/>
      <c r="M65" s="534"/>
      <c r="N65" s="13"/>
      <c r="O65" s="13"/>
      <c r="P65" s="13"/>
    </row>
    <row r="66" spans="2:16" ht="16.5" hidden="1" customHeight="1" thickBot="1" x14ac:dyDescent="0.3">
      <c r="B66" s="428"/>
      <c r="C66" s="431"/>
      <c r="D66" s="446"/>
      <c r="E66" s="448"/>
      <c r="F66" s="369"/>
      <c r="G66" s="153">
        <v>3</v>
      </c>
      <c r="H66" s="140"/>
      <c r="I66" s="436"/>
      <c r="J66" s="348"/>
      <c r="K66" s="351"/>
      <c r="L66" s="135"/>
      <c r="M66" s="135"/>
      <c r="N66" s="13"/>
      <c r="O66" s="13"/>
      <c r="P66" s="13"/>
    </row>
    <row r="67" spans="2:16" ht="16.5" hidden="1" customHeight="1" x14ac:dyDescent="0.25">
      <c r="B67" s="428"/>
      <c r="C67" s="431"/>
      <c r="D67" s="446"/>
      <c r="E67" s="448"/>
      <c r="F67" s="369"/>
      <c r="G67" s="153">
        <v>4</v>
      </c>
      <c r="H67" s="140"/>
      <c r="I67" s="436"/>
      <c r="J67" s="348"/>
      <c r="K67" s="351"/>
      <c r="L67" s="135"/>
      <c r="M67" s="135"/>
      <c r="N67" s="13"/>
      <c r="O67" s="13"/>
      <c r="P67" s="13"/>
    </row>
    <row r="68" spans="2:16" ht="3" hidden="1" customHeight="1" x14ac:dyDescent="0.25">
      <c r="B68" s="428"/>
      <c r="C68" s="431"/>
      <c r="D68" s="446"/>
      <c r="E68" s="448"/>
      <c r="F68" s="369"/>
      <c r="G68" s="153">
        <v>5</v>
      </c>
      <c r="H68" s="140"/>
      <c r="I68" s="436"/>
      <c r="J68" s="348"/>
      <c r="K68" s="351"/>
      <c r="L68" s="135"/>
      <c r="M68" s="135"/>
      <c r="N68" s="13"/>
      <c r="O68" s="13"/>
      <c r="P68" s="13"/>
    </row>
    <row r="69" spans="2:16" ht="20.25" hidden="1" customHeight="1" x14ac:dyDescent="0.25">
      <c r="B69" s="428"/>
      <c r="C69" s="431"/>
      <c r="D69" s="446"/>
      <c r="E69" s="448"/>
      <c r="F69" s="369"/>
      <c r="G69" s="153">
        <v>6</v>
      </c>
      <c r="H69" s="140"/>
      <c r="I69" s="436"/>
      <c r="J69" s="348"/>
      <c r="K69" s="351"/>
      <c r="L69" s="135"/>
      <c r="M69" s="135"/>
      <c r="N69" s="13"/>
      <c r="O69" s="13"/>
      <c r="P69" s="13"/>
    </row>
    <row r="70" spans="2:16" ht="17.25" hidden="1" customHeight="1" x14ac:dyDescent="0.25">
      <c r="B70" s="428"/>
      <c r="C70" s="431"/>
      <c r="D70" s="446"/>
      <c r="E70" s="448"/>
      <c r="F70" s="369"/>
      <c r="G70" s="153">
        <v>7</v>
      </c>
      <c r="H70" s="140"/>
      <c r="I70" s="436"/>
      <c r="J70" s="348"/>
      <c r="K70" s="351"/>
      <c r="L70" s="135"/>
      <c r="M70" s="135"/>
      <c r="N70" s="13"/>
      <c r="O70" s="13"/>
      <c r="P70" s="13"/>
    </row>
    <row r="71" spans="2:16" ht="56.25" hidden="1" customHeight="1" x14ac:dyDescent="0.25">
      <c r="B71" s="429"/>
      <c r="C71" s="432"/>
      <c r="D71" s="447"/>
      <c r="E71" s="449"/>
      <c r="F71" s="370"/>
      <c r="G71" s="187">
        <v>8</v>
      </c>
      <c r="H71" s="141"/>
      <c r="I71" s="437"/>
      <c r="J71" s="349"/>
      <c r="K71" s="352"/>
      <c r="L71" s="135"/>
      <c r="M71" s="135"/>
      <c r="N71" s="13"/>
      <c r="O71" s="13"/>
      <c r="P71" s="13"/>
    </row>
    <row r="72" spans="2:16" ht="24" customHeight="1" x14ac:dyDescent="0.25">
      <c r="B72" s="452"/>
      <c r="C72" s="454" t="s">
        <v>407</v>
      </c>
      <c r="D72" s="456" t="s">
        <v>8</v>
      </c>
      <c r="E72" s="459" t="s">
        <v>498</v>
      </c>
      <c r="F72" s="450" t="s">
        <v>394</v>
      </c>
      <c r="G72" s="462"/>
      <c r="H72" s="463"/>
      <c r="I72" s="464"/>
      <c r="J72" s="450" t="s">
        <v>395</v>
      </c>
      <c r="K72" s="371" t="s">
        <v>124</v>
      </c>
      <c r="L72" s="203"/>
      <c r="M72" s="203"/>
      <c r="N72" s="13"/>
      <c r="O72" s="13"/>
      <c r="P72" s="13"/>
    </row>
    <row r="73" spans="2:16" ht="29.25" customHeight="1" x14ac:dyDescent="0.25">
      <c r="B73" s="452"/>
      <c r="C73" s="454"/>
      <c r="D73" s="457"/>
      <c r="E73" s="460"/>
      <c r="F73" s="450"/>
      <c r="G73" s="465" t="s">
        <v>13</v>
      </c>
      <c r="H73" s="467" t="s">
        <v>15</v>
      </c>
      <c r="I73" s="469" t="s">
        <v>125</v>
      </c>
      <c r="J73" s="450"/>
      <c r="K73" s="371"/>
      <c r="L73" s="228" t="s">
        <v>520</v>
      </c>
      <c r="M73" s="203"/>
      <c r="N73" s="13"/>
      <c r="O73" s="13"/>
      <c r="P73" s="13"/>
    </row>
    <row r="74" spans="2:16" ht="24.75" customHeight="1" thickBot="1" x14ac:dyDescent="0.3">
      <c r="B74" s="453"/>
      <c r="C74" s="455"/>
      <c r="D74" s="458"/>
      <c r="E74" s="461"/>
      <c r="F74" s="451"/>
      <c r="G74" s="466"/>
      <c r="H74" s="468"/>
      <c r="I74" s="470"/>
      <c r="J74" s="451"/>
      <c r="K74" s="372"/>
      <c r="L74" s="203"/>
      <c r="M74" s="203"/>
      <c r="N74" s="13"/>
      <c r="O74" s="13"/>
      <c r="P74" s="13"/>
    </row>
    <row r="75" spans="2:16" ht="92.25" customHeight="1" x14ac:dyDescent="0.25">
      <c r="B75" s="474" t="str">
        <f>+LEFT(C75,3)</f>
        <v>2.1</v>
      </c>
      <c r="C75" s="430" t="s">
        <v>126</v>
      </c>
      <c r="D75" s="362" t="s">
        <v>127</v>
      </c>
      <c r="E75" s="365" t="s">
        <v>471</v>
      </c>
      <c r="F75" s="368">
        <v>3</v>
      </c>
      <c r="G75" s="152">
        <v>1</v>
      </c>
      <c r="H75" s="134" t="s">
        <v>412</v>
      </c>
      <c r="I75" s="373" t="s">
        <v>559</v>
      </c>
      <c r="J75" s="347">
        <v>3</v>
      </c>
      <c r="K75" s="350" t="s">
        <v>399</v>
      </c>
      <c r="L75" s="353" t="s">
        <v>560</v>
      </c>
      <c r="M75" s="535"/>
      <c r="N75" s="13"/>
      <c r="O75" s="13"/>
      <c r="P75" s="13"/>
    </row>
    <row r="76" spans="2:16" ht="91.5" customHeight="1" x14ac:dyDescent="0.25">
      <c r="B76" s="475"/>
      <c r="C76" s="431"/>
      <c r="D76" s="363"/>
      <c r="E76" s="448"/>
      <c r="F76" s="369"/>
      <c r="G76" s="153">
        <v>2</v>
      </c>
      <c r="H76" s="126" t="s">
        <v>413</v>
      </c>
      <c r="I76" s="436"/>
      <c r="J76" s="348"/>
      <c r="K76" s="351"/>
      <c r="L76" s="355"/>
      <c r="M76" s="357"/>
      <c r="N76" s="13"/>
      <c r="O76" s="13"/>
      <c r="P76" s="13"/>
    </row>
    <row r="77" spans="2:16" ht="2.25" customHeight="1" thickBot="1" x14ac:dyDescent="0.3">
      <c r="B77" s="475"/>
      <c r="C77" s="431"/>
      <c r="D77" s="363"/>
      <c r="E77" s="448"/>
      <c r="F77" s="369"/>
      <c r="G77" s="153">
        <v>3</v>
      </c>
      <c r="H77" s="140"/>
      <c r="I77" s="436"/>
      <c r="J77" s="348"/>
      <c r="K77" s="351"/>
      <c r="L77" s="135"/>
      <c r="M77" s="135"/>
      <c r="N77" s="13"/>
      <c r="O77" s="13"/>
      <c r="P77" s="13"/>
    </row>
    <row r="78" spans="2:16" ht="21" hidden="1" customHeight="1" thickBot="1" x14ac:dyDescent="0.3">
      <c r="B78" s="475"/>
      <c r="C78" s="431"/>
      <c r="D78" s="363"/>
      <c r="E78" s="448"/>
      <c r="F78" s="369"/>
      <c r="G78" s="153">
        <v>4</v>
      </c>
      <c r="H78" s="140"/>
      <c r="I78" s="436"/>
      <c r="J78" s="348"/>
      <c r="K78" s="351"/>
      <c r="L78" s="135"/>
      <c r="M78" s="135"/>
      <c r="N78" s="13"/>
      <c r="O78" s="13"/>
      <c r="P78" s="13"/>
    </row>
    <row r="79" spans="2:16" ht="21" hidden="1" customHeight="1" x14ac:dyDescent="0.25">
      <c r="B79" s="475"/>
      <c r="C79" s="431"/>
      <c r="D79" s="363"/>
      <c r="E79" s="448"/>
      <c r="F79" s="369"/>
      <c r="G79" s="153">
        <v>5</v>
      </c>
      <c r="H79" s="140"/>
      <c r="I79" s="436"/>
      <c r="J79" s="348"/>
      <c r="K79" s="351"/>
      <c r="L79" s="135"/>
      <c r="M79" s="135"/>
      <c r="N79" s="13"/>
      <c r="O79" s="13"/>
      <c r="P79" s="13"/>
    </row>
    <row r="80" spans="2:16" ht="21" hidden="1" customHeight="1" x14ac:dyDescent="0.25">
      <c r="B80" s="475"/>
      <c r="C80" s="431"/>
      <c r="D80" s="363"/>
      <c r="E80" s="448"/>
      <c r="F80" s="369"/>
      <c r="G80" s="153">
        <v>6</v>
      </c>
      <c r="H80" s="140"/>
      <c r="I80" s="436"/>
      <c r="J80" s="348"/>
      <c r="K80" s="351"/>
      <c r="L80" s="135"/>
      <c r="M80" s="135"/>
      <c r="N80" s="13"/>
      <c r="O80" s="13"/>
      <c r="P80" s="13"/>
    </row>
    <row r="81" spans="2:16" ht="21" hidden="1" customHeight="1" x14ac:dyDescent="0.25">
      <c r="B81" s="475"/>
      <c r="C81" s="431"/>
      <c r="D81" s="363"/>
      <c r="E81" s="448"/>
      <c r="F81" s="369"/>
      <c r="G81" s="153">
        <v>7</v>
      </c>
      <c r="H81" s="140"/>
      <c r="I81" s="436"/>
      <c r="J81" s="348"/>
      <c r="K81" s="351"/>
      <c r="L81" s="135"/>
      <c r="M81" s="135"/>
      <c r="N81" s="13"/>
      <c r="O81" s="13"/>
      <c r="P81" s="13"/>
    </row>
    <row r="82" spans="2:16" ht="21" hidden="1" customHeight="1" x14ac:dyDescent="0.25">
      <c r="B82" s="476"/>
      <c r="C82" s="432"/>
      <c r="D82" s="364"/>
      <c r="E82" s="449"/>
      <c r="F82" s="370"/>
      <c r="G82" s="187">
        <v>8</v>
      </c>
      <c r="H82" s="141"/>
      <c r="I82" s="437"/>
      <c r="J82" s="349"/>
      <c r="K82" s="352"/>
      <c r="L82" s="135"/>
      <c r="M82" s="135"/>
      <c r="N82" s="13"/>
      <c r="O82" s="13"/>
      <c r="P82" s="13"/>
    </row>
    <row r="83" spans="2:16" ht="189" customHeight="1" x14ac:dyDescent="0.25">
      <c r="B83" s="474" t="str">
        <f>+LEFT(C83,3)</f>
        <v>2.2</v>
      </c>
      <c r="C83" s="430" t="s">
        <v>128</v>
      </c>
      <c r="D83" s="362" t="s">
        <v>129</v>
      </c>
      <c r="E83" s="365" t="s">
        <v>607</v>
      </c>
      <c r="F83" s="368">
        <v>3</v>
      </c>
      <c r="G83" s="152">
        <v>1</v>
      </c>
      <c r="H83" s="244" t="s">
        <v>454</v>
      </c>
      <c r="I83" s="373" t="s">
        <v>561</v>
      </c>
      <c r="J83" s="347">
        <v>3</v>
      </c>
      <c r="K83" s="350" t="s">
        <v>400</v>
      </c>
      <c r="L83" s="229" t="s">
        <v>608</v>
      </c>
      <c r="M83" s="233"/>
      <c r="N83" s="13"/>
      <c r="O83" s="13"/>
      <c r="P83" s="13"/>
    </row>
    <row r="84" spans="2:16" ht="16.5" hidden="1" customHeight="1" x14ac:dyDescent="0.25">
      <c r="B84" s="475"/>
      <c r="C84" s="431"/>
      <c r="D84" s="363"/>
      <c r="E84" s="448"/>
      <c r="F84" s="369"/>
      <c r="G84" s="153">
        <v>2</v>
      </c>
      <c r="H84" s="127"/>
      <c r="I84" s="436"/>
      <c r="J84" s="348"/>
      <c r="K84" s="351"/>
      <c r="L84" s="135"/>
      <c r="M84" s="135"/>
      <c r="N84" s="13"/>
      <c r="O84" s="13"/>
      <c r="P84" s="13"/>
    </row>
    <row r="85" spans="2:16" ht="1.5" hidden="1" customHeight="1" x14ac:dyDescent="0.25">
      <c r="B85" s="475"/>
      <c r="C85" s="431"/>
      <c r="D85" s="363"/>
      <c r="E85" s="448"/>
      <c r="F85" s="369"/>
      <c r="G85" s="153">
        <v>3</v>
      </c>
      <c r="H85" s="140"/>
      <c r="I85" s="436"/>
      <c r="J85" s="348"/>
      <c r="K85" s="351"/>
      <c r="L85" s="135"/>
      <c r="M85" s="135"/>
      <c r="N85" s="13"/>
      <c r="O85" s="13"/>
      <c r="P85" s="13"/>
    </row>
    <row r="86" spans="2:16" ht="3.75" customHeight="1" thickBot="1" x14ac:dyDescent="0.3">
      <c r="B86" s="475"/>
      <c r="C86" s="431"/>
      <c r="D86" s="363"/>
      <c r="E86" s="448"/>
      <c r="F86" s="369"/>
      <c r="G86" s="153">
        <v>4</v>
      </c>
      <c r="H86" s="140"/>
      <c r="I86" s="436"/>
      <c r="J86" s="348"/>
      <c r="K86" s="351"/>
      <c r="L86" s="135"/>
      <c r="M86" s="135"/>
      <c r="N86" s="13"/>
      <c r="O86" s="13"/>
      <c r="P86" s="13"/>
    </row>
    <row r="87" spans="2:16" ht="6" hidden="1" customHeight="1" thickBot="1" x14ac:dyDescent="0.3">
      <c r="B87" s="475"/>
      <c r="C87" s="431"/>
      <c r="D87" s="363"/>
      <c r="E87" s="448"/>
      <c r="F87" s="369"/>
      <c r="G87" s="153">
        <v>5</v>
      </c>
      <c r="H87" s="140"/>
      <c r="I87" s="436"/>
      <c r="J87" s="348"/>
      <c r="K87" s="351"/>
      <c r="L87" s="135"/>
      <c r="M87" s="135"/>
      <c r="N87" s="13"/>
      <c r="O87" s="13"/>
      <c r="P87" s="13"/>
    </row>
    <row r="88" spans="2:16" ht="17.25" hidden="1" customHeight="1" x14ac:dyDescent="0.25">
      <c r="B88" s="475"/>
      <c r="C88" s="431"/>
      <c r="D88" s="363"/>
      <c r="E88" s="448"/>
      <c r="F88" s="369"/>
      <c r="G88" s="153">
        <v>6</v>
      </c>
      <c r="H88" s="140"/>
      <c r="I88" s="436"/>
      <c r="J88" s="348"/>
      <c r="K88" s="351"/>
      <c r="L88" s="135"/>
      <c r="M88" s="135"/>
      <c r="N88" s="13"/>
      <c r="O88" s="13"/>
      <c r="P88" s="13"/>
    </row>
    <row r="89" spans="2:16" ht="17.25" hidden="1" customHeight="1" x14ac:dyDescent="0.25">
      <c r="B89" s="475"/>
      <c r="C89" s="431"/>
      <c r="D89" s="363"/>
      <c r="E89" s="448"/>
      <c r="F89" s="369"/>
      <c r="G89" s="153">
        <v>7</v>
      </c>
      <c r="H89" s="140"/>
      <c r="I89" s="436"/>
      <c r="J89" s="348"/>
      <c r="K89" s="351"/>
      <c r="L89" s="135"/>
      <c r="M89" s="135"/>
      <c r="N89" s="13"/>
      <c r="O89" s="13"/>
      <c r="P89" s="13"/>
    </row>
    <row r="90" spans="2:16" ht="17.25" hidden="1" customHeight="1" x14ac:dyDescent="0.25">
      <c r="B90" s="476"/>
      <c r="C90" s="432"/>
      <c r="D90" s="364"/>
      <c r="E90" s="449"/>
      <c r="F90" s="370"/>
      <c r="G90" s="187">
        <v>8</v>
      </c>
      <c r="H90" s="141"/>
      <c r="I90" s="437"/>
      <c r="J90" s="349"/>
      <c r="K90" s="352"/>
      <c r="L90" s="135"/>
      <c r="M90" s="135"/>
      <c r="N90" s="13"/>
      <c r="O90" s="13"/>
      <c r="P90" s="13"/>
    </row>
    <row r="91" spans="2:16" ht="64.5" customHeight="1" x14ac:dyDescent="0.25">
      <c r="B91" s="474" t="str">
        <f>+LEFT(C91,3)</f>
        <v>2.3</v>
      </c>
      <c r="C91" s="430" t="s">
        <v>130</v>
      </c>
      <c r="D91" s="362" t="s">
        <v>131</v>
      </c>
      <c r="E91" s="365" t="s">
        <v>562</v>
      </c>
      <c r="F91" s="368">
        <v>3</v>
      </c>
      <c r="G91" s="152">
        <v>1</v>
      </c>
      <c r="H91" s="134" t="s">
        <v>415</v>
      </c>
      <c r="I91" s="373" t="s">
        <v>466</v>
      </c>
      <c r="J91" s="347">
        <v>3</v>
      </c>
      <c r="K91" s="350" t="s">
        <v>400</v>
      </c>
      <c r="L91" s="353" t="s">
        <v>564</v>
      </c>
      <c r="M91" s="535"/>
      <c r="N91" s="13"/>
      <c r="O91" s="13"/>
      <c r="P91" s="13"/>
    </row>
    <row r="92" spans="2:16" ht="98.25" customHeight="1" x14ac:dyDescent="0.25">
      <c r="B92" s="475"/>
      <c r="C92" s="431"/>
      <c r="D92" s="363"/>
      <c r="E92" s="448"/>
      <c r="F92" s="369"/>
      <c r="G92" s="153">
        <v>2</v>
      </c>
      <c r="H92" s="126" t="s">
        <v>563</v>
      </c>
      <c r="I92" s="436"/>
      <c r="J92" s="348"/>
      <c r="K92" s="351"/>
      <c r="L92" s="354"/>
      <c r="M92" s="536"/>
      <c r="N92" s="13"/>
      <c r="O92" s="13"/>
      <c r="P92" s="13"/>
    </row>
    <row r="93" spans="2:16" ht="1.5" customHeight="1" x14ac:dyDescent="0.25">
      <c r="B93" s="475"/>
      <c r="C93" s="431"/>
      <c r="D93" s="363"/>
      <c r="E93" s="448"/>
      <c r="F93" s="369"/>
      <c r="G93" s="153">
        <v>3</v>
      </c>
      <c r="H93" s="127" t="s">
        <v>414</v>
      </c>
      <c r="I93" s="436"/>
      <c r="J93" s="348"/>
      <c r="K93" s="351"/>
      <c r="L93" s="354"/>
      <c r="M93" s="536"/>
      <c r="N93" s="13"/>
      <c r="O93" s="13"/>
      <c r="P93" s="13"/>
    </row>
    <row r="94" spans="2:16" ht="65.25" hidden="1" customHeight="1" x14ac:dyDescent="0.25">
      <c r="B94" s="475"/>
      <c r="C94" s="431"/>
      <c r="D94" s="363"/>
      <c r="E94" s="448"/>
      <c r="F94" s="369"/>
      <c r="G94" s="153">
        <v>4</v>
      </c>
      <c r="H94" s="127" t="s">
        <v>416</v>
      </c>
      <c r="I94" s="436"/>
      <c r="J94" s="348"/>
      <c r="K94" s="351"/>
      <c r="L94" s="355"/>
      <c r="M94" s="537"/>
      <c r="N94" s="13"/>
      <c r="O94" s="13"/>
      <c r="P94" s="13"/>
    </row>
    <row r="95" spans="2:16" ht="27" hidden="1" customHeight="1" thickBot="1" x14ac:dyDescent="0.3">
      <c r="B95" s="475"/>
      <c r="C95" s="431"/>
      <c r="D95" s="363"/>
      <c r="E95" s="448"/>
      <c r="F95" s="369"/>
      <c r="G95" s="153">
        <v>5</v>
      </c>
      <c r="H95" s="140"/>
      <c r="I95" s="436"/>
      <c r="J95" s="348"/>
      <c r="K95" s="351"/>
      <c r="L95" s="135"/>
      <c r="M95" s="135"/>
      <c r="N95" s="13"/>
      <c r="O95" s="13"/>
      <c r="P95" s="13"/>
    </row>
    <row r="96" spans="2:16" ht="1.5" customHeight="1" thickBot="1" x14ac:dyDescent="0.3">
      <c r="B96" s="475"/>
      <c r="C96" s="431"/>
      <c r="D96" s="363"/>
      <c r="E96" s="448"/>
      <c r="F96" s="369"/>
      <c r="G96" s="153">
        <v>6</v>
      </c>
      <c r="H96" s="140"/>
      <c r="I96" s="436"/>
      <c r="J96" s="348"/>
      <c r="K96" s="351"/>
      <c r="L96" s="135"/>
      <c r="M96" s="135"/>
      <c r="N96" s="13"/>
      <c r="O96" s="13"/>
      <c r="P96" s="13"/>
    </row>
    <row r="97" spans="2:16" ht="21" hidden="1" customHeight="1" thickBot="1" x14ac:dyDescent="0.3">
      <c r="B97" s="475"/>
      <c r="C97" s="431"/>
      <c r="D97" s="363"/>
      <c r="E97" s="448"/>
      <c r="F97" s="369"/>
      <c r="G97" s="153">
        <v>7</v>
      </c>
      <c r="H97" s="140"/>
      <c r="I97" s="436"/>
      <c r="J97" s="348"/>
      <c r="K97" s="351"/>
      <c r="L97" s="135"/>
      <c r="M97" s="135"/>
      <c r="N97" s="13"/>
      <c r="O97" s="13"/>
      <c r="P97" s="13"/>
    </row>
    <row r="98" spans="2:16" ht="21" hidden="1" customHeight="1" x14ac:dyDescent="0.25">
      <c r="B98" s="476"/>
      <c r="C98" s="432"/>
      <c r="D98" s="364"/>
      <c r="E98" s="449"/>
      <c r="F98" s="370"/>
      <c r="G98" s="187">
        <v>8</v>
      </c>
      <c r="H98" s="141"/>
      <c r="I98" s="437"/>
      <c r="J98" s="349"/>
      <c r="K98" s="352"/>
      <c r="L98" s="135"/>
      <c r="M98" s="135"/>
      <c r="N98" s="13"/>
      <c r="O98" s="13"/>
      <c r="P98" s="13"/>
    </row>
    <row r="99" spans="2:16" ht="23.25" customHeight="1" x14ac:dyDescent="0.25">
      <c r="B99" s="477"/>
      <c r="C99" s="454" t="s">
        <v>408</v>
      </c>
      <c r="D99" s="456" t="s">
        <v>8</v>
      </c>
      <c r="E99" s="459" t="s">
        <v>498</v>
      </c>
      <c r="F99" s="450" t="s">
        <v>394</v>
      </c>
      <c r="G99" s="462" t="s">
        <v>113</v>
      </c>
      <c r="H99" s="463"/>
      <c r="I99" s="464"/>
      <c r="J99" s="450" t="s">
        <v>395</v>
      </c>
      <c r="K99" s="371" t="s">
        <v>124</v>
      </c>
      <c r="L99" s="511" t="s">
        <v>520</v>
      </c>
      <c r="M99" s="203"/>
      <c r="N99" s="13"/>
      <c r="O99" s="13"/>
      <c r="P99" s="13"/>
    </row>
    <row r="100" spans="2:16" ht="42" customHeight="1" x14ac:dyDescent="0.25">
      <c r="B100" s="477"/>
      <c r="C100" s="454"/>
      <c r="D100" s="457"/>
      <c r="E100" s="460"/>
      <c r="F100" s="450"/>
      <c r="G100" s="465" t="s">
        <v>13</v>
      </c>
      <c r="H100" s="467" t="s">
        <v>15</v>
      </c>
      <c r="I100" s="469" t="s">
        <v>125</v>
      </c>
      <c r="J100" s="450"/>
      <c r="K100" s="371"/>
      <c r="L100" s="512"/>
      <c r="M100" s="203"/>
      <c r="N100" s="13"/>
      <c r="O100" s="13"/>
      <c r="P100" s="13"/>
    </row>
    <row r="101" spans="2:16" ht="96" customHeight="1" thickBot="1" x14ac:dyDescent="0.3">
      <c r="B101" s="478"/>
      <c r="C101" s="455"/>
      <c r="D101" s="458"/>
      <c r="E101" s="461"/>
      <c r="F101" s="451"/>
      <c r="G101" s="466"/>
      <c r="H101" s="468"/>
      <c r="I101" s="470"/>
      <c r="J101" s="451"/>
      <c r="K101" s="372"/>
      <c r="L101" s="513"/>
      <c r="M101" s="203"/>
      <c r="N101" s="13"/>
      <c r="O101" s="13"/>
      <c r="P101" s="13"/>
    </row>
    <row r="102" spans="2:16" ht="70.5" customHeight="1" x14ac:dyDescent="0.25">
      <c r="B102" s="427" t="str">
        <f>+LEFT(C102,3)</f>
        <v>3.1</v>
      </c>
      <c r="C102" s="430" t="s">
        <v>132</v>
      </c>
      <c r="D102" s="362" t="s">
        <v>133</v>
      </c>
      <c r="E102" s="365" t="s">
        <v>598</v>
      </c>
      <c r="F102" s="368">
        <v>3</v>
      </c>
      <c r="G102" s="152">
        <v>1</v>
      </c>
      <c r="H102" s="134" t="s">
        <v>599</v>
      </c>
      <c r="I102" s="373" t="s">
        <v>601</v>
      </c>
      <c r="J102" s="347">
        <v>3</v>
      </c>
      <c r="K102" s="350" t="s">
        <v>399</v>
      </c>
      <c r="L102" s="353" t="s">
        <v>602</v>
      </c>
      <c r="M102" s="538"/>
      <c r="N102" s="13"/>
      <c r="O102" s="13"/>
      <c r="P102" s="13"/>
    </row>
    <row r="103" spans="2:16" ht="84" customHeight="1" thickBot="1" x14ac:dyDescent="0.3">
      <c r="B103" s="428"/>
      <c r="C103" s="431"/>
      <c r="D103" s="363"/>
      <c r="E103" s="448"/>
      <c r="F103" s="369"/>
      <c r="G103" s="153">
        <v>2</v>
      </c>
      <c r="H103" s="126" t="s">
        <v>600</v>
      </c>
      <c r="I103" s="436"/>
      <c r="J103" s="348"/>
      <c r="K103" s="351"/>
      <c r="L103" s="357"/>
      <c r="M103" s="539"/>
      <c r="N103" s="13"/>
      <c r="O103" s="13"/>
      <c r="P103" s="13"/>
    </row>
    <row r="104" spans="2:16" ht="11.25" hidden="1" customHeight="1" thickBot="1" x14ac:dyDescent="0.3">
      <c r="B104" s="428"/>
      <c r="C104" s="431"/>
      <c r="D104" s="363"/>
      <c r="E104" s="448"/>
      <c r="F104" s="369"/>
      <c r="G104" s="153">
        <v>3</v>
      </c>
      <c r="H104" s="127" t="s">
        <v>417</v>
      </c>
      <c r="I104" s="436"/>
      <c r="J104" s="348"/>
      <c r="K104" s="351"/>
      <c r="L104" s="135"/>
      <c r="M104" s="135"/>
      <c r="N104" s="13"/>
      <c r="O104" s="13"/>
      <c r="P104" s="13"/>
    </row>
    <row r="105" spans="2:16" ht="0.75" hidden="1" customHeight="1" x14ac:dyDescent="0.25">
      <c r="B105" s="428"/>
      <c r="C105" s="431"/>
      <c r="D105" s="363"/>
      <c r="E105" s="448"/>
      <c r="F105" s="369"/>
      <c r="G105" s="153">
        <v>4</v>
      </c>
      <c r="H105" s="140"/>
      <c r="I105" s="436"/>
      <c r="J105" s="348"/>
      <c r="K105" s="351"/>
      <c r="L105" s="135"/>
      <c r="M105" s="135"/>
      <c r="N105" s="13"/>
      <c r="O105" s="13"/>
      <c r="P105" s="13"/>
    </row>
    <row r="106" spans="2:16" ht="17.25" hidden="1" customHeight="1" x14ac:dyDescent="0.25">
      <c r="B106" s="428"/>
      <c r="C106" s="431"/>
      <c r="D106" s="363"/>
      <c r="E106" s="448"/>
      <c r="F106" s="369"/>
      <c r="G106" s="153">
        <v>5</v>
      </c>
      <c r="H106" s="140"/>
      <c r="I106" s="436"/>
      <c r="J106" s="348"/>
      <c r="K106" s="351"/>
      <c r="L106" s="135"/>
      <c r="M106" s="135"/>
      <c r="N106" s="13"/>
      <c r="O106" s="13"/>
      <c r="P106" s="13"/>
    </row>
    <row r="107" spans="2:16" ht="15.75" hidden="1" customHeight="1" x14ac:dyDescent="0.25">
      <c r="B107" s="428"/>
      <c r="C107" s="431"/>
      <c r="D107" s="363"/>
      <c r="E107" s="448"/>
      <c r="F107" s="369"/>
      <c r="G107" s="153">
        <v>6</v>
      </c>
      <c r="H107" s="140"/>
      <c r="I107" s="436"/>
      <c r="J107" s="348"/>
      <c r="K107" s="351"/>
      <c r="L107" s="135"/>
      <c r="M107" s="135"/>
      <c r="N107" s="13"/>
      <c r="O107" s="13"/>
      <c r="P107" s="13"/>
    </row>
    <row r="108" spans="2:16" ht="17.25" hidden="1" customHeight="1" x14ac:dyDescent="0.25">
      <c r="B108" s="428"/>
      <c r="C108" s="431"/>
      <c r="D108" s="363"/>
      <c r="E108" s="448"/>
      <c r="F108" s="369"/>
      <c r="G108" s="153">
        <v>7</v>
      </c>
      <c r="H108" s="140"/>
      <c r="I108" s="436"/>
      <c r="J108" s="348"/>
      <c r="K108" s="351"/>
      <c r="L108" s="135"/>
      <c r="M108" s="135"/>
      <c r="N108" s="13"/>
      <c r="O108" s="13"/>
      <c r="P108" s="13"/>
    </row>
    <row r="109" spans="2:16" ht="45" hidden="1" customHeight="1" x14ac:dyDescent="0.25">
      <c r="B109" s="429"/>
      <c r="C109" s="432"/>
      <c r="D109" s="364"/>
      <c r="E109" s="449"/>
      <c r="F109" s="370"/>
      <c r="G109" s="187">
        <v>8</v>
      </c>
      <c r="H109" s="141"/>
      <c r="I109" s="437"/>
      <c r="J109" s="349"/>
      <c r="K109" s="352"/>
      <c r="L109" s="135"/>
      <c r="M109" s="135"/>
      <c r="N109" s="13"/>
      <c r="O109" s="13"/>
      <c r="P109" s="13"/>
    </row>
    <row r="110" spans="2:16" ht="63" customHeight="1" x14ac:dyDescent="0.25">
      <c r="B110" s="474" t="str">
        <f>+LEFT(C110,3)</f>
        <v>3.2</v>
      </c>
      <c r="C110" s="479" t="s">
        <v>134</v>
      </c>
      <c r="D110" s="362" t="s">
        <v>135</v>
      </c>
      <c r="E110" s="373" t="s">
        <v>634</v>
      </c>
      <c r="F110" s="368">
        <v>3</v>
      </c>
      <c r="G110" s="152">
        <v>1</v>
      </c>
      <c r="H110" s="134" t="s">
        <v>565</v>
      </c>
      <c r="I110" s="373" t="s">
        <v>566</v>
      </c>
      <c r="J110" s="347">
        <v>3</v>
      </c>
      <c r="K110" s="350" t="s">
        <v>399</v>
      </c>
      <c r="L110" s="353" t="s">
        <v>567</v>
      </c>
      <c r="M110" s="353"/>
      <c r="N110" s="13"/>
      <c r="O110" s="13"/>
      <c r="P110" s="13"/>
    </row>
    <row r="111" spans="2:16" ht="72.75" customHeight="1" thickBot="1" x14ac:dyDescent="0.3">
      <c r="B111" s="475"/>
      <c r="C111" s="413"/>
      <c r="D111" s="363"/>
      <c r="E111" s="436"/>
      <c r="F111" s="369"/>
      <c r="G111" s="153">
        <v>2</v>
      </c>
      <c r="H111" s="126" t="s">
        <v>472</v>
      </c>
      <c r="I111" s="436"/>
      <c r="J111" s="348"/>
      <c r="K111" s="351"/>
      <c r="L111" s="357"/>
      <c r="M111" s="357"/>
      <c r="N111" s="13"/>
      <c r="O111" s="13"/>
      <c r="P111" s="13"/>
    </row>
    <row r="112" spans="2:16" ht="0.75" hidden="1" customHeight="1" thickBot="1" x14ac:dyDescent="0.3">
      <c r="B112" s="475"/>
      <c r="C112" s="413"/>
      <c r="D112" s="363"/>
      <c r="E112" s="436"/>
      <c r="F112" s="369"/>
      <c r="G112" s="153">
        <v>3</v>
      </c>
      <c r="H112" s="127"/>
      <c r="I112" s="436"/>
      <c r="J112" s="348"/>
      <c r="K112" s="351"/>
      <c r="L112" s="135"/>
      <c r="M112" s="135"/>
      <c r="N112" s="13"/>
      <c r="O112" s="13"/>
      <c r="P112" s="13"/>
    </row>
    <row r="113" spans="2:16" ht="17.25" hidden="1" customHeight="1" x14ac:dyDescent="0.25">
      <c r="B113" s="475"/>
      <c r="C113" s="413"/>
      <c r="D113" s="363"/>
      <c r="E113" s="436"/>
      <c r="F113" s="369"/>
      <c r="G113" s="153">
        <v>4</v>
      </c>
      <c r="H113" s="140"/>
      <c r="I113" s="436"/>
      <c r="J113" s="348"/>
      <c r="K113" s="351"/>
      <c r="L113" s="135"/>
      <c r="M113" s="135"/>
      <c r="N113" s="13"/>
      <c r="O113" s="13"/>
      <c r="P113" s="13"/>
    </row>
    <row r="114" spans="2:16" ht="12.75" hidden="1" customHeight="1" x14ac:dyDescent="0.25">
      <c r="B114" s="475"/>
      <c r="C114" s="413"/>
      <c r="D114" s="363"/>
      <c r="E114" s="436"/>
      <c r="F114" s="369"/>
      <c r="G114" s="153">
        <v>5</v>
      </c>
      <c r="H114" s="140"/>
      <c r="I114" s="436"/>
      <c r="J114" s="348"/>
      <c r="K114" s="351"/>
      <c r="L114" s="135"/>
      <c r="M114" s="135"/>
      <c r="N114" s="13"/>
      <c r="O114" s="13"/>
      <c r="P114" s="13"/>
    </row>
    <row r="115" spans="2:16" ht="17.25" hidden="1" customHeight="1" x14ac:dyDescent="0.25">
      <c r="B115" s="475"/>
      <c r="C115" s="413"/>
      <c r="D115" s="363"/>
      <c r="E115" s="436"/>
      <c r="F115" s="369"/>
      <c r="G115" s="153">
        <v>6</v>
      </c>
      <c r="H115" s="140"/>
      <c r="I115" s="436"/>
      <c r="J115" s="348"/>
      <c r="K115" s="351"/>
      <c r="L115" s="135"/>
      <c r="M115" s="135"/>
      <c r="N115" s="13"/>
      <c r="O115" s="13"/>
      <c r="P115" s="13"/>
    </row>
    <row r="116" spans="2:16" ht="17.25" hidden="1" customHeight="1" x14ac:dyDescent="0.25">
      <c r="B116" s="475"/>
      <c r="C116" s="413"/>
      <c r="D116" s="363"/>
      <c r="E116" s="436"/>
      <c r="F116" s="369"/>
      <c r="G116" s="153">
        <v>7</v>
      </c>
      <c r="H116" s="140"/>
      <c r="I116" s="436"/>
      <c r="J116" s="348"/>
      <c r="K116" s="351"/>
      <c r="L116" s="135"/>
      <c r="M116" s="135"/>
      <c r="N116" s="13"/>
      <c r="O116" s="13"/>
      <c r="P116" s="13"/>
    </row>
    <row r="117" spans="2:16" ht="17.25" hidden="1" customHeight="1" x14ac:dyDescent="0.25">
      <c r="B117" s="476"/>
      <c r="C117" s="414"/>
      <c r="D117" s="364"/>
      <c r="E117" s="437"/>
      <c r="F117" s="370"/>
      <c r="G117" s="187">
        <v>8</v>
      </c>
      <c r="H117" s="141"/>
      <c r="I117" s="437"/>
      <c r="J117" s="349"/>
      <c r="K117" s="352"/>
      <c r="L117" s="135"/>
      <c r="M117" s="135"/>
      <c r="N117" s="13"/>
      <c r="O117" s="13"/>
      <c r="P117" s="13"/>
    </row>
    <row r="118" spans="2:16" ht="91.5" customHeight="1" x14ac:dyDescent="0.25">
      <c r="B118" s="427" t="str">
        <f>+LEFT(C118,3)</f>
        <v>3.3</v>
      </c>
      <c r="C118" s="479" t="s">
        <v>136</v>
      </c>
      <c r="D118" s="362" t="s">
        <v>402</v>
      </c>
      <c r="E118" s="373" t="s">
        <v>531</v>
      </c>
      <c r="F118" s="360">
        <v>3</v>
      </c>
      <c r="G118" s="152">
        <v>1</v>
      </c>
      <c r="H118" s="134" t="s">
        <v>418</v>
      </c>
      <c r="I118" s="373" t="s">
        <v>568</v>
      </c>
      <c r="J118" s="481">
        <v>3</v>
      </c>
      <c r="K118" s="350" t="s">
        <v>399</v>
      </c>
      <c r="L118" s="353" t="s">
        <v>569</v>
      </c>
      <c r="M118" s="353"/>
      <c r="N118" s="13"/>
      <c r="O118" s="13"/>
      <c r="P118" s="13"/>
    </row>
    <row r="119" spans="2:16" ht="61.5" customHeight="1" thickBot="1" x14ac:dyDescent="0.3">
      <c r="B119" s="428"/>
      <c r="C119" s="413"/>
      <c r="D119" s="363"/>
      <c r="E119" s="374"/>
      <c r="F119" s="361"/>
      <c r="G119" s="153">
        <v>2</v>
      </c>
      <c r="H119" s="126" t="s">
        <v>473</v>
      </c>
      <c r="I119" s="376"/>
      <c r="J119" s="482"/>
      <c r="K119" s="351"/>
      <c r="L119" s="356"/>
      <c r="M119" s="354"/>
      <c r="N119" s="13"/>
      <c r="O119" s="13"/>
      <c r="P119" s="13"/>
    </row>
    <row r="120" spans="2:16" ht="50.25" hidden="1" customHeight="1" thickBot="1" x14ac:dyDescent="0.3">
      <c r="B120" s="428"/>
      <c r="C120" s="413"/>
      <c r="D120" s="363"/>
      <c r="E120" s="374"/>
      <c r="F120" s="361"/>
      <c r="G120" s="153">
        <v>3</v>
      </c>
      <c r="H120" s="127" t="s">
        <v>474</v>
      </c>
      <c r="I120" s="376"/>
      <c r="J120" s="482"/>
      <c r="K120" s="351"/>
      <c r="L120" s="357"/>
      <c r="M120" s="355"/>
      <c r="N120" s="13"/>
      <c r="O120" s="13"/>
      <c r="P120" s="13"/>
    </row>
    <row r="121" spans="2:16" ht="1.5" hidden="1" customHeight="1" thickBot="1" x14ac:dyDescent="0.3">
      <c r="B121" s="428"/>
      <c r="C121" s="413"/>
      <c r="D121" s="363"/>
      <c r="E121" s="374"/>
      <c r="F121" s="361"/>
      <c r="G121" s="153">
        <v>4</v>
      </c>
      <c r="H121" s="140"/>
      <c r="I121" s="377"/>
      <c r="J121" s="482"/>
      <c r="K121" s="351"/>
      <c r="L121" s="135"/>
      <c r="M121" s="135"/>
      <c r="N121" s="13"/>
      <c r="O121" s="13"/>
      <c r="P121" s="13"/>
    </row>
    <row r="122" spans="2:16" ht="15" customHeight="1" x14ac:dyDescent="0.25">
      <c r="B122" s="428"/>
      <c r="C122" s="413"/>
      <c r="D122" s="363"/>
      <c r="E122" s="374"/>
      <c r="F122" s="361"/>
      <c r="G122" s="153">
        <v>5</v>
      </c>
      <c r="H122" s="140"/>
      <c r="I122" s="148"/>
      <c r="J122" s="482"/>
      <c r="K122" s="351"/>
      <c r="L122" s="135"/>
      <c r="M122" s="135"/>
      <c r="N122" s="13"/>
      <c r="O122" s="13"/>
      <c r="P122" s="13"/>
    </row>
    <row r="123" spans="2:16" ht="0.75" customHeight="1" thickBot="1" x14ac:dyDescent="0.3">
      <c r="B123" s="428"/>
      <c r="C123" s="413"/>
      <c r="D123" s="363"/>
      <c r="E123" s="374"/>
      <c r="F123" s="361"/>
      <c r="G123" s="153">
        <v>6</v>
      </c>
      <c r="H123" s="140"/>
      <c r="I123" s="144"/>
      <c r="J123" s="482"/>
      <c r="K123" s="351"/>
      <c r="L123" s="135"/>
      <c r="M123" s="135"/>
      <c r="N123" s="13"/>
      <c r="O123" s="13"/>
      <c r="P123" s="13"/>
    </row>
    <row r="124" spans="2:16" ht="21" hidden="1" customHeight="1" thickBot="1" x14ac:dyDescent="0.3">
      <c r="B124" s="428"/>
      <c r="C124" s="413"/>
      <c r="D124" s="363"/>
      <c r="E124" s="374"/>
      <c r="F124" s="361"/>
      <c r="G124" s="153">
        <v>7</v>
      </c>
      <c r="H124" s="140"/>
      <c r="I124" s="144"/>
      <c r="J124" s="482"/>
      <c r="K124" s="351"/>
      <c r="L124" s="135"/>
      <c r="M124" s="135"/>
      <c r="N124" s="13"/>
      <c r="O124" s="13"/>
      <c r="P124" s="13"/>
    </row>
    <row r="125" spans="2:16" ht="40.5" hidden="1" customHeight="1" x14ac:dyDescent="0.25">
      <c r="B125" s="429"/>
      <c r="C125" s="414"/>
      <c r="D125" s="364"/>
      <c r="E125" s="375"/>
      <c r="F125" s="480"/>
      <c r="G125" s="187">
        <v>8</v>
      </c>
      <c r="H125" s="141"/>
      <c r="I125" s="145"/>
      <c r="J125" s="483"/>
      <c r="K125" s="352"/>
      <c r="L125" s="135"/>
      <c r="M125" s="135"/>
      <c r="N125" s="13"/>
      <c r="O125" s="13"/>
      <c r="P125" s="13"/>
    </row>
    <row r="126" spans="2:16" ht="20.25" customHeight="1" x14ac:dyDescent="0.25">
      <c r="B126" s="484"/>
      <c r="C126" s="486" t="s">
        <v>409</v>
      </c>
      <c r="D126" s="456" t="s">
        <v>8</v>
      </c>
      <c r="E126" s="459" t="s">
        <v>498</v>
      </c>
      <c r="F126" s="450" t="s">
        <v>394</v>
      </c>
      <c r="G126" s="462" t="s">
        <v>113</v>
      </c>
      <c r="H126" s="463"/>
      <c r="I126" s="464"/>
      <c r="J126" s="450" t="s">
        <v>395</v>
      </c>
      <c r="K126" s="507" t="s">
        <v>124</v>
      </c>
      <c r="L126" s="203"/>
      <c r="M126" s="203"/>
      <c r="N126" s="13"/>
      <c r="O126" s="13"/>
      <c r="P126" s="13"/>
    </row>
    <row r="127" spans="2:16" ht="98.25" customHeight="1" thickBot="1" x14ac:dyDescent="0.3">
      <c r="B127" s="485"/>
      <c r="C127" s="487"/>
      <c r="D127" s="457"/>
      <c r="E127" s="460"/>
      <c r="F127" s="450"/>
      <c r="G127" s="465" t="s">
        <v>13</v>
      </c>
      <c r="H127" s="467" t="s">
        <v>15</v>
      </c>
      <c r="I127" s="469" t="s">
        <v>125</v>
      </c>
      <c r="J127" s="450"/>
      <c r="K127" s="371"/>
      <c r="L127" s="203"/>
      <c r="M127" s="203"/>
      <c r="N127" s="13"/>
      <c r="O127" s="13"/>
      <c r="P127" s="13"/>
    </row>
    <row r="128" spans="2:16" ht="48" hidden="1" customHeight="1" thickBot="1" x14ac:dyDescent="0.3">
      <c r="B128" s="485"/>
      <c r="C128" s="487"/>
      <c r="D128" s="458"/>
      <c r="E128" s="461"/>
      <c r="F128" s="451"/>
      <c r="G128" s="466"/>
      <c r="H128" s="468"/>
      <c r="I128" s="470"/>
      <c r="J128" s="451"/>
      <c r="K128" s="372"/>
      <c r="L128" s="203"/>
      <c r="M128" s="203"/>
      <c r="N128" s="13"/>
      <c r="O128" s="13"/>
      <c r="P128" s="13"/>
    </row>
    <row r="129" spans="2:16" ht="78" customHeight="1" x14ac:dyDescent="0.25">
      <c r="B129" s="427" t="str">
        <f>+LEFT(C129,3)</f>
        <v>4.1</v>
      </c>
      <c r="C129" s="430" t="s">
        <v>137</v>
      </c>
      <c r="D129" s="433" t="s">
        <v>138</v>
      </c>
      <c r="E129" s="373" t="s">
        <v>570</v>
      </c>
      <c r="F129" s="368">
        <v>3</v>
      </c>
      <c r="G129" s="152">
        <v>1</v>
      </c>
      <c r="H129" s="373" t="s">
        <v>526</v>
      </c>
      <c r="I129" s="373" t="s">
        <v>609</v>
      </c>
      <c r="J129" s="360">
        <v>3</v>
      </c>
      <c r="K129" s="488" t="s">
        <v>399</v>
      </c>
      <c r="L129" s="528" t="s">
        <v>610</v>
      </c>
      <c r="M129" s="529"/>
      <c r="N129" s="13"/>
      <c r="O129" s="13"/>
      <c r="P129" s="13"/>
    </row>
    <row r="130" spans="2:16" ht="21" customHeight="1" x14ac:dyDescent="0.25">
      <c r="B130" s="428"/>
      <c r="C130" s="431"/>
      <c r="D130" s="434"/>
      <c r="E130" s="374"/>
      <c r="F130" s="369"/>
      <c r="G130" s="153"/>
      <c r="H130" s="489"/>
      <c r="I130" s="374"/>
      <c r="J130" s="361"/>
      <c r="K130" s="488"/>
      <c r="L130" s="354"/>
      <c r="M130" s="530"/>
      <c r="N130" s="13"/>
      <c r="O130" s="13"/>
      <c r="P130" s="13"/>
    </row>
    <row r="131" spans="2:16" ht="239.25" customHeight="1" thickBot="1" x14ac:dyDescent="0.3">
      <c r="B131" s="428"/>
      <c r="C131" s="431"/>
      <c r="D131" s="434"/>
      <c r="E131" s="374"/>
      <c r="F131" s="369"/>
      <c r="G131" s="153">
        <v>2</v>
      </c>
      <c r="H131" s="489"/>
      <c r="I131" s="374"/>
      <c r="J131" s="361"/>
      <c r="K131" s="488"/>
      <c r="L131" s="354"/>
      <c r="M131" s="530"/>
      <c r="N131" s="13"/>
      <c r="O131" s="13"/>
      <c r="P131" s="13"/>
    </row>
    <row r="132" spans="2:16" ht="21" hidden="1" customHeight="1" thickBot="1" x14ac:dyDescent="0.3">
      <c r="B132" s="428"/>
      <c r="C132" s="431"/>
      <c r="D132" s="434"/>
      <c r="E132" s="374"/>
      <c r="F132" s="369"/>
      <c r="G132" s="153"/>
      <c r="H132" s="489"/>
      <c r="I132" s="374"/>
      <c r="J132" s="361"/>
      <c r="K132" s="488"/>
      <c r="L132" s="354"/>
      <c r="M132" s="530"/>
      <c r="N132" s="13"/>
      <c r="O132" s="13"/>
      <c r="P132" s="13"/>
    </row>
    <row r="133" spans="2:16" ht="21" hidden="1" customHeight="1" x14ac:dyDescent="0.25">
      <c r="B133" s="428"/>
      <c r="C133" s="431"/>
      <c r="D133" s="434"/>
      <c r="E133" s="374"/>
      <c r="F133" s="369"/>
      <c r="G133" s="153"/>
      <c r="H133" s="489"/>
      <c r="I133" s="374"/>
      <c r="J133" s="361"/>
      <c r="K133" s="488"/>
      <c r="L133" s="354"/>
      <c r="M133" s="530"/>
      <c r="N133" s="13"/>
      <c r="O133" s="13"/>
      <c r="P133" s="13"/>
    </row>
    <row r="134" spans="2:16" ht="21" hidden="1" customHeight="1" x14ac:dyDescent="0.25">
      <c r="B134" s="428"/>
      <c r="C134" s="431"/>
      <c r="D134" s="434"/>
      <c r="E134" s="374"/>
      <c r="F134" s="369"/>
      <c r="G134" s="153">
        <v>3</v>
      </c>
      <c r="H134" s="489"/>
      <c r="I134" s="374"/>
      <c r="J134" s="361"/>
      <c r="K134" s="488"/>
      <c r="L134" s="354"/>
      <c r="M134" s="530"/>
      <c r="N134" s="13"/>
      <c r="O134" s="13"/>
      <c r="P134" s="13"/>
    </row>
    <row r="135" spans="2:16" ht="21" hidden="1" customHeight="1" x14ac:dyDescent="0.25">
      <c r="B135" s="428"/>
      <c r="C135" s="431"/>
      <c r="D135" s="434"/>
      <c r="E135" s="374"/>
      <c r="F135" s="369"/>
      <c r="G135" s="153"/>
      <c r="H135" s="489"/>
      <c r="I135" s="374"/>
      <c r="J135" s="361"/>
      <c r="K135" s="488"/>
      <c r="L135" s="354"/>
      <c r="M135" s="530"/>
      <c r="N135" s="13"/>
      <c r="O135" s="13"/>
      <c r="P135" s="13"/>
    </row>
    <row r="136" spans="2:16" ht="16.5" hidden="1" customHeight="1" thickBot="1" x14ac:dyDescent="0.3">
      <c r="B136" s="429"/>
      <c r="C136" s="432"/>
      <c r="D136" s="435"/>
      <c r="E136" s="375"/>
      <c r="F136" s="370"/>
      <c r="G136" s="187">
        <v>4</v>
      </c>
      <c r="H136" s="490"/>
      <c r="I136" s="375"/>
      <c r="J136" s="480"/>
      <c r="K136" s="488"/>
      <c r="L136" s="355"/>
      <c r="M136" s="531"/>
      <c r="N136" s="13"/>
      <c r="O136" s="13"/>
      <c r="P136" s="13"/>
    </row>
    <row r="137" spans="2:16" ht="186.75" customHeight="1" thickBot="1" x14ac:dyDescent="0.3">
      <c r="B137" s="427" t="str">
        <f>+LEFT(C137,3)</f>
        <v>4.2</v>
      </c>
      <c r="C137" s="430" t="s">
        <v>139</v>
      </c>
      <c r="D137" s="433" t="s">
        <v>138</v>
      </c>
      <c r="E137" s="365" t="s">
        <v>612</v>
      </c>
      <c r="F137" s="368">
        <v>3</v>
      </c>
      <c r="G137" s="152">
        <v>1</v>
      </c>
      <c r="H137" s="134" t="s">
        <v>611</v>
      </c>
      <c r="I137" s="365" t="s">
        <v>571</v>
      </c>
      <c r="J137" s="360">
        <v>3</v>
      </c>
      <c r="K137" s="488" t="s">
        <v>399</v>
      </c>
      <c r="L137" s="353" t="s">
        <v>572</v>
      </c>
      <c r="M137" s="493"/>
      <c r="N137" s="13"/>
      <c r="O137" s="13"/>
      <c r="P137" s="13"/>
    </row>
    <row r="138" spans="2:16" ht="48" hidden="1" customHeight="1" thickBot="1" x14ac:dyDescent="0.3">
      <c r="B138" s="428"/>
      <c r="C138" s="431"/>
      <c r="D138" s="434"/>
      <c r="E138" s="491"/>
      <c r="F138" s="369"/>
      <c r="G138" s="153">
        <v>2</v>
      </c>
      <c r="H138" s="127" t="s">
        <v>419</v>
      </c>
      <c r="I138" s="366"/>
      <c r="J138" s="361"/>
      <c r="K138" s="488"/>
      <c r="L138" s="354"/>
      <c r="M138" s="356"/>
      <c r="N138" s="13"/>
      <c r="O138" s="13"/>
      <c r="P138" s="13"/>
    </row>
    <row r="139" spans="2:16" ht="90" hidden="1" customHeight="1" thickBot="1" x14ac:dyDescent="0.3">
      <c r="B139" s="428"/>
      <c r="C139" s="431"/>
      <c r="D139" s="434"/>
      <c r="E139" s="491"/>
      <c r="F139" s="369"/>
      <c r="G139" s="153">
        <v>3</v>
      </c>
      <c r="H139" s="127" t="s">
        <v>475</v>
      </c>
      <c r="I139" s="366"/>
      <c r="J139" s="361"/>
      <c r="K139" s="488"/>
      <c r="L139" s="354"/>
      <c r="M139" s="356"/>
      <c r="N139" s="13"/>
      <c r="O139" s="13"/>
      <c r="P139" s="13"/>
    </row>
    <row r="140" spans="2:16" ht="60.75" hidden="1" customHeight="1" thickBot="1" x14ac:dyDescent="0.3">
      <c r="B140" s="428"/>
      <c r="C140" s="431"/>
      <c r="D140" s="434"/>
      <c r="E140" s="491"/>
      <c r="F140" s="369"/>
      <c r="G140" s="153">
        <v>4</v>
      </c>
      <c r="H140" s="125" t="s">
        <v>420</v>
      </c>
      <c r="I140" s="366"/>
      <c r="J140" s="361"/>
      <c r="K140" s="488"/>
      <c r="L140" s="354"/>
      <c r="M140" s="356"/>
      <c r="N140" s="13"/>
      <c r="O140" s="13"/>
      <c r="P140" s="13"/>
    </row>
    <row r="141" spans="2:16" ht="30" hidden="1" customHeight="1" x14ac:dyDescent="0.25">
      <c r="B141" s="428"/>
      <c r="C141" s="431"/>
      <c r="D141" s="434"/>
      <c r="E141" s="491"/>
      <c r="F141" s="369"/>
      <c r="G141" s="153">
        <v>5</v>
      </c>
      <c r="H141" s="358" t="s">
        <v>421</v>
      </c>
      <c r="I141" s="366"/>
      <c r="J141" s="361"/>
      <c r="K141" s="488"/>
      <c r="L141" s="354"/>
      <c r="M141" s="356"/>
      <c r="N141" s="13"/>
      <c r="O141" s="13"/>
      <c r="P141" s="13"/>
    </row>
    <row r="142" spans="2:16" ht="30" hidden="1" customHeight="1" x14ac:dyDescent="0.25">
      <c r="B142" s="428"/>
      <c r="C142" s="431"/>
      <c r="D142" s="434"/>
      <c r="E142" s="491"/>
      <c r="F142" s="369"/>
      <c r="G142" s="153">
        <v>6</v>
      </c>
      <c r="H142" s="359"/>
      <c r="I142" s="366"/>
      <c r="J142" s="361"/>
      <c r="K142" s="488"/>
      <c r="L142" s="354"/>
      <c r="M142" s="356"/>
      <c r="N142" s="13"/>
      <c r="O142" s="13"/>
      <c r="P142" s="13"/>
    </row>
    <row r="143" spans="2:16" ht="63" hidden="1" customHeight="1" x14ac:dyDescent="0.25">
      <c r="B143" s="428"/>
      <c r="C143" s="431"/>
      <c r="D143" s="434"/>
      <c r="E143" s="491"/>
      <c r="F143" s="369"/>
      <c r="G143" s="153">
        <v>7</v>
      </c>
      <c r="H143" s="127" t="s">
        <v>422</v>
      </c>
      <c r="I143" s="366"/>
      <c r="J143" s="361"/>
      <c r="K143" s="488"/>
      <c r="L143" s="354"/>
      <c r="M143" s="356"/>
      <c r="N143" s="13"/>
      <c r="O143" s="13"/>
      <c r="P143" s="13"/>
    </row>
    <row r="144" spans="2:16" ht="57.75" hidden="1" customHeight="1" x14ac:dyDescent="0.25">
      <c r="B144" s="429"/>
      <c r="C144" s="432"/>
      <c r="D144" s="435"/>
      <c r="E144" s="492"/>
      <c r="F144" s="370"/>
      <c r="G144" s="187">
        <v>8</v>
      </c>
      <c r="H144" s="154" t="s">
        <v>423</v>
      </c>
      <c r="I144" s="367"/>
      <c r="J144" s="480"/>
      <c r="K144" s="488"/>
      <c r="L144" s="355"/>
      <c r="M144" s="357"/>
      <c r="N144" s="13"/>
      <c r="O144" s="13"/>
      <c r="P144" s="13"/>
    </row>
    <row r="145" spans="2:16" ht="21" customHeight="1" x14ac:dyDescent="0.25">
      <c r="B145" s="427" t="str">
        <f>+LEFT(C145,3)</f>
        <v>4.3</v>
      </c>
      <c r="C145" s="430" t="s">
        <v>140</v>
      </c>
      <c r="D145" s="433" t="s">
        <v>403</v>
      </c>
      <c r="E145" s="365" t="s">
        <v>527</v>
      </c>
      <c r="F145" s="360">
        <v>3</v>
      </c>
      <c r="G145" s="152">
        <v>1</v>
      </c>
      <c r="H145" s="365" t="s">
        <v>532</v>
      </c>
      <c r="I145" s="365" t="s">
        <v>533</v>
      </c>
      <c r="J145" s="360">
        <v>3</v>
      </c>
      <c r="K145" s="488" t="s">
        <v>399</v>
      </c>
      <c r="L145" s="508" t="s">
        <v>613</v>
      </c>
      <c r="M145" s="353"/>
      <c r="N145" s="13"/>
      <c r="O145" s="13"/>
      <c r="P145" s="13"/>
    </row>
    <row r="146" spans="2:16" ht="21" customHeight="1" x14ac:dyDescent="0.25">
      <c r="B146" s="428"/>
      <c r="C146" s="431"/>
      <c r="D146" s="434"/>
      <c r="E146" s="366"/>
      <c r="F146" s="361"/>
      <c r="G146" s="153">
        <v>2</v>
      </c>
      <c r="H146" s="491"/>
      <c r="I146" s="366" t="s">
        <v>393</v>
      </c>
      <c r="J146" s="361"/>
      <c r="K146" s="488"/>
      <c r="L146" s="509"/>
      <c r="M146" s="356"/>
      <c r="N146" s="13"/>
      <c r="O146" s="13"/>
      <c r="P146" s="13"/>
    </row>
    <row r="147" spans="2:16" ht="21" customHeight="1" x14ac:dyDescent="0.25">
      <c r="B147" s="428"/>
      <c r="C147" s="431"/>
      <c r="D147" s="434"/>
      <c r="E147" s="366"/>
      <c r="F147" s="361"/>
      <c r="G147" s="153">
        <v>3</v>
      </c>
      <c r="H147" s="491"/>
      <c r="I147" s="366"/>
      <c r="J147" s="361"/>
      <c r="K147" s="488"/>
      <c r="L147" s="509"/>
      <c r="M147" s="356"/>
      <c r="N147" s="13"/>
      <c r="O147" s="13"/>
      <c r="P147" s="13"/>
    </row>
    <row r="148" spans="2:16" ht="21" customHeight="1" x14ac:dyDescent="0.25">
      <c r="B148" s="428"/>
      <c r="C148" s="431"/>
      <c r="D148" s="434"/>
      <c r="E148" s="366"/>
      <c r="F148" s="361"/>
      <c r="G148" s="153">
        <v>4</v>
      </c>
      <c r="H148" s="491"/>
      <c r="I148" s="366"/>
      <c r="J148" s="361"/>
      <c r="K148" s="488"/>
      <c r="L148" s="509"/>
      <c r="M148" s="356"/>
      <c r="N148" s="13"/>
      <c r="O148" s="13"/>
      <c r="P148" s="13"/>
    </row>
    <row r="149" spans="2:16" ht="21" customHeight="1" x14ac:dyDescent="0.25">
      <c r="B149" s="428"/>
      <c r="C149" s="431"/>
      <c r="D149" s="434"/>
      <c r="E149" s="366"/>
      <c r="F149" s="361"/>
      <c r="G149" s="153">
        <v>5</v>
      </c>
      <c r="H149" s="491"/>
      <c r="I149" s="366"/>
      <c r="J149" s="361"/>
      <c r="K149" s="488"/>
      <c r="L149" s="509"/>
      <c r="M149" s="356"/>
      <c r="N149" s="13"/>
      <c r="O149" s="13"/>
      <c r="P149" s="13"/>
    </row>
    <row r="150" spans="2:16" ht="111" customHeight="1" thickBot="1" x14ac:dyDescent="0.3">
      <c r="B150" s="428"/>
      <c r="C150" s="431"/>
      <c r="D150" s="434"/>
      <c r="E150" s="366"/>
      <c r="F150" s="361"/>
      <c r="G150" s="153">
        <v>6</v>
      </c>
      <c r="H150" s="491"/>
      <c r="I150" s="366"/>
      <c r="J150" s="361"/>
      <c r="K150" s="488"/>
      <c r="L150" s="509"/>
      <c r="M150" s="356"/>
      <c r="N150" s="13"/>
      <c r="O150" s="13"/>
      <c r="P150" s="13"/>
    </row>
    <row r="151" spans="2:16" ht="149.25" hidden="1" customHeight="1" thickBot="1" x14ac:dyDescent="0.3">
      <c r="B151" s="428"/>
      <c r="C151" s="431"/>
      <c r="D151" s="434"/>
      <c r="E151" s="366"/>
      <c r="F151" s="361"/>
      <c r="G151" s="153">
        <v>7</v>
      </c>
      <c r="H151" s="491"/>
      <c r="I151" s="366"/>
      <c r="J151" s="361"/>
      <c r="K151" s="488"/>
      <c r="L151" s="510"/>
      <c r="M151" s="357"/>
      <c r="N151" s="13"/>
      <c r="O151" s="13"/>
      <c r="P151" s="13"/>
    </row>
    <row r="152" spans="2:16" ht="1.5" hidden="1" customHeight="1" x14ac:dyDescent="0.25">
      <c r="B152" s="429"/>
      <c r="C152" s="432"/>
      <c r="D152" s="435"/>
      <c r="E152" s="367"/>
      <c r="F152" s="480"/>
      <c r="G152" s="187">
        <v>8</v>
      </c>
      <c r="H152" s="492"/>
      <c r="I152" s="367"/>
      <c r="J152" s="480"/>
      <c r="K152" s="488"/>
      <c r="L152" s="135"/>
      <c r="M152" s="135"/>
      <c r="N152" s="13"/>
      <c r="O152" s="13"/>
      <c r="P152" s="13"/>
    </row>
    <row r="153" spans="2:16" ht="23.25" customHeight="1" x14ac:dyDescent="0.25">
      <c r="B153" s="427" t="str">
        <f>+LEFT(C153,3)</f>
        <v>4.4</v>
      </c>
      <c r="C153" s="430" t="s">
        <v>401</v>
      </c>
      <c r="D153" s="433" t="s">
        <v>404</v>
      </c>
      <c r="E153" s="365" t="s">
        <v>573</v>
      </c>
      <c r="F153" s="360">
        <v>3</v>
      </c>
      <c r="G153" s="152">
        <v>1</v>
      </c>
      <c r="H153" s="365" t="s">
        <v>574</v>
      </c>
      <c r="I153" s="365" t="s">
        <v>575</v>
      </c>
      <c r="J153" s="360">
        <v>3</v>
      </c>
      <c r="K153" s="488" t="s">
        <v>399</v>
      </c>
      <c r="L153" s="135"/>
      <c r="M153" s="135"/>
      <c r="N153" s="13"/>
      <c r="O153" s="13"/>
      <c r="P153" s="13"/>
    </row>
    <row r="154" spans="2:16" ht="21" customHeight="1" x14ac:dyDescent="0.25">
      <c r="B154" s="428"/>
      <c r="C154" s="431"/>
      <c r="D154" s="434"/>
      <c r="E154" s="491"/>
      <c r="F154" s="361"/>
      <c r="G154" s="153">
        <v>2</v>
      </c>
      <c r="H154" s="491"/>
      <c r="I154" s="366"/>
      <c r="J154" s="361"/>
      <c r="K154" s="488"/>
      <c r="L154" s="353" t="s">
        <v>576</v>
      </c>
      <c r="M154" s="353"/>
      <c r="N154" s="13"/>
      <c r="O154" s="13"/>
      <c r="P154" s="13"/>
    </row>
    <row r="155" spans="2:16" ht="21" customHeight="1" x14ac:dyDescent="0.25">
      <c r="B155" s="428"/>
      <c r="C155" s="431"/>
      <c r="D155" s="434"/>
      <c r="E155" s="491"/>
      <c r="F155" s="361"/>
      <c r="G155" s="153">
        <v>3</v>
      </c>
      <c r="H155" s="491"/>
      <c r="I155" s="366"/>
      <c r="J155" s="361"/>
      <c r="K155" s="488"/>
      <c r="L155" s="356"/>
      <c r="M155" s="354"/>
      <c r="N155" s="13"/>
      <c r="O155" s="13"/>
      <c r="P155" s="13"/>
    </row>
    <row r="156" spans="2:16" ht="21" customHeight="1" x14ac:dyDescent="0.25">
      <c r="B156" s="428"/>
      <c r="C156" s="431"/>
      <c r="D156" s="434"/>
      <c r="E156" s="491"/>
      <c r="F156" s="361"/>
      <c r="G156" s="153">
        <v>4</v>
      </c>
      <c r="H156" s="491"/>
      <c r="I156" s="366"/>
      <c r="J156" s="361"/>
      <c r="K156" s="488"/>
      <c r="L156" s="356"/>
      <c r="M156" s="354"/>
      <c r="N156" s="13"/>
      <c r="O156" s="13"/>
      <c r="P156" s="13"/>
    </row>
    <row r="157" spans="2:16" ht="138" customHeight="1" x14ac:dyDescent="0.25">
      <c r="B157" s="428"/>
      <c r="C157" s="431"/>
      <c r="D157" s="434"/>
      <c r="E157" s="491"/>
      <c r="F157" s="361"/>
      <c r="G157" s="153">
        <v>5</v>
      </c>
      <c r="H157" s="491"/>
      <c r="I157" s="366"/>
      <c r="J157" s="361"/>
      <c r="K157" s="488"/>
      <c r="L157" s="356"/>
      <c r="M157" s="354"/>
      <c r="N157" s="13"/>
      <c r="O157" s="13"/>
      <c r="P157" s="13"/>
    </row>
    <row r="158" spans="2:16" ht="2.25" customHeight="1" thickBot="1" x14ac:dyDescent="0.3">
      <c r="B158" s="428"/>
      <c r="C158" s="431"/>
      <c r="D158" s="434"/>
      <c r="E158" s="491"/>
      <c r="F158" s="361"/>
      <c r="G158" s="153">
        <v>6</v>
      </c>
      <c r="H158" s="491"/>
      <c r="I158" s="366"/>
      <c r="J158" s="361"/>
      <c r="K158" s="488"/>
      <c r="L158" s="357"/>
      <c r="M158" s="355"/>
      <c r="N158" s="13"/>
      <c r="O158" s="13"/>
      <c r="P158" s="13"/>
    </row>
    <row r="159" spans="2:16" ht="21" hidden="1" customHeight="1" thickBot="1" x14ac:dyDescent="0.3">
      <c r="B159" s="428"/>
      <c r="C159" s="431"/>
      <c r="D159" s="434"/>
      <c r="E159" s="491"/>
      <c r="F159" s="361"/>
      <c r="G159" s="153">
        <v>7</v>
      </c>
      <c r="H159" s="491"/>
      <c r="I159" s="366"/>
      <c r="J159" s="361"/>
      <c r="K159" s="488"/>
      <c r="L159" s="135"/>
      <c r="M159" s="135"/>
      <c r="N159" s="13"/>
      <c r="O159" s="13"/>
      <c r="P159" s="13"/>
    </row>
    <row r="160" spans="2:16" ht="113.25" hidden="1" customHeight="1" thickBot="1" x14ac:dyDescent="0.3">
      <c r="B160" s="429"/>
      <c r="C160" s="432"/>
      <c r="D160" s="435"/>
      <c r="E160" s="492"/>
      <c r="F160" s="480"/>
      <c r="G160" s="187">
        <v>8</v>
      </c>
      <c r="H160" s="492" t="s">
        <v>392</v>
      </c>
      <c r="I160" s="367"/>
      <c r="J160" s="480"/>
      <c r="K160" s="488"/>
      <c r="L160" s="135"/>
      <c r="M160" s="135"/>
      <c r="N160" s="13"/>
      <c r="O160" s="13"/>
      <c r="P160" s="13"/>
    </row>
    <row r="161" spans="2:16" ht="129.75" customHeight="1" thickBot="1" x14ac:dyDescent="0.3">
      <c r="B161" s="427" t="str">
        <f>+LEFT(C161,3)</f>
        <v>4.5</v>
      </c>
      <c r="C161" s="430" t="s">
        <v>141</v>
      </c>
      <c r="D161" s="433" t="s">
        <v>138</v>
      </c>
      <c r="E161" s="365" t="s">
        <v>534</v>
      </c>
      <c r="F161" s="360">
        <v>3</v>
      </c>
      <c r="G161" s="152">
        <v>1</v>
      </c>
      <c r="H161" s="373" t="s">
        <v>577</v>
      </c>
      <c r="I161" s="365" t="s">
        <v>578</v>
      </c>
      <c r="J161" s="360">
        <v>3</v>
      </c>
      <c r="K161" s="488" t="s">
        <v>399</v>
      </c>
      <c r="L161" s="229" t="s">
        <v>535</v>
      </c>
      <c r="M161" s="229"/>
      <c r="N161" s="13"/>
      <c r="O161" s="13"/>
      <c r="P161" s="13"/>
    </row>
    <row r="162" spans="2:16" ht="15.75" hidden="1" customHeight="1" thickBot="1" x14ac:dyDescent="0.3">
      <c r="B162" s="428"/>
      <c r="C162" s="431"/>
      <c r="D162" s="434"/>
      <c r="E162" s="366"/>
      <c r="F162" s="361"/>
      <c r="G162" s="153">
        <v>2</v>
      </c>
      <c r="H162" s="436"/>
      <c r="I162" s="491"/>
      <c r="J162" s="361"/>
      <c r="K162" s="488"/>
      <c r="L162" s="135"/>
      <c r="M162" s="135"/>
      <c r="N162" s="13"/>
      <c r="O162" s="13"/>
      <c r="P162" s="13"/>
    </row>
    <row r="163" spans="2:16" ht="21" hidden="1" customHeight="1" x14ac:dyDescent="0.25">
      <c r="B163" s="428"/>
      <c r="C163" s="431"/>
      <c r="D163" s="434"/>
      <c r="E163" s="366"/>
      <c r="F163" s="361"/>
      <c r="G163" s="153">
        <v>3</v>
      </c>
      <c r="H163" s="436"/>
      <c r="I163" s="491"/>
      <c r="J163" s="361"/>
      <c r="K163" s="488"/>
      <c r="L163" s="135"/>
      <c r="M163" s="135"/>
      <c r="N163" s="13"/>
      <c r="O163" s="13"/>
      <c r="P163" s="13"/>
    </row>
    <row r="164" spans="2:16" ht="21" hidden="1" customHeight="1" x14ac:dyDescent="0.25">
      <c r="B164" s="428"/>
      <c r="C164" s="431"/>
      <c r="D164" s="434"/>
      <c r="E164" s="366"/>
      <c r="F164" s="361"/>
      <c r="G164" s="153">
        <v>4</v>
      </c>
      <c r="H164" s="436"/>
      <c r="I164" s="491"/>
      <c r="J164" s="361"/>
      <c r="K164" s="488"/>
      <c r="L164" s="135"/>
      <c r="M164" s="135"/>
      <c r="N164" s="13"/>
      <c r="O164" s="13"/>
      <c r="P164" s="13"/>
    </row>
    <row r="165" spans="2:16" ht="7.5" hidden="1" customHeight="1" x14ac:dyDescent="0.25">
      <c r="B165" s="428"/>
      <c r="C165" s="431"/>
      <c r="D165" s="434"/>
      <c r="E165" s="366"/>
      <c r="F165" s="361"/>
      <c r="G165" s="153">
        <v>5</v>
      </c>
      <c r="H165" s="436"/>
      <c r="I165" s="491"/>
      <c r="J165" s="361"/>
      <c r="K165" s="488"/>
      <c r="L165" s="135"/>
      <c r="M165" s="135"/>
      <c r="N165" s="13"/>
      <c r="O165" s="13"/>
      <c r="P165" s="13"/>
    </row>
    <row r="166" spans="2:16" ht="53.25" hidden="1" customHeight="1" x14ac:dyDescent="0.25">
      <c r="B166" s="428"/>
      <c r="C166" s="431"/>
      <c r="D166" s="434"/>
      <c r="E166" s="366"/>
      <c r="F166" s="361"/>
      <c r="G166" s="153">
        <v>6</v>
      </c>
      <c r="H166" s="444"/>
      <c r="I166" s="491"/>
      <c r="J166" s="361"/>
      <c r="K166" s="488"/>
      <c r="L166" s="135"/>
      <c r="M166" s="135"/>
      <c r="N166" s="13"/>
      <c r="O166" s="13"/>
      <c r="P166" s="13"/>
    </row>
    <row r="167" spans="2:16" ht="3" hidden="1" customHeight="1" x14ac:dyDescent="0.25">
      <c r="B167" s="428"/>
      <c r="C167" s="431"/>
      <c r="D167" s="434"/>
      <c r="E167" s="366"/>
      <c r="F167" s="361"/>
      <c r="G167" s="153">
        <v>7</v>
      </c>
      <c r="H167" s="140"/>
      <c r="I167" s="491"/>
      <c r="J167" s="361"/>
      <c r="K167" s="488"/>
      <c r="L167" s="135"/>
      <c r="M167" s="135"/>
      <c r="N167" s="13"/>
      <c r="O167" s="13"/>
      <c r="P167" s="13"/>
    </row>
    <row r="168" spans="2:16" ht="16.5" hidden="1" customHeight="1" x14ac:dyDescent="0.25">
      <c r="B168" s="429"/>
      <c r="C168" s="432"/>
      <c r="D168" s="435"/>
      <c r="E168" s="367"/>
      <c r="F168" s="480"/>
      <c r="G168" s="187">
        <v>8</v>
      </c>
      <c r="H168" s="141"/>
      <c r="I168" s="492"/>
      <c r="J168" s="480"/>
      <c r="K168" s="488"/>
      <c r="L168" s="135"/>
      <c r="M168" s="135"/>
      <c r="N168" s="13"/>
      <c r="O168" s="13"/>
      <c r="P168" s="13"/>
    </row>
    <row r="169" spans="2:16" ht="202.5" customHeight="1" thickBot="1" x14ac:dyDescent="0.3">
      <c r="B169" s="427" t="str">
        <f>+LEFT(C169,3)</f>
        <v>4.6</v>
      </c>
      <c r="C169" s="430" t="s">
        <v>142</v>
      </c>
      <c r="D169" s="433" t="s">
        <v>138</v>
      </c>
      <c r="E169" s="365" t="s">
        <v>536</v>
      </c>
      <c r="F169" s="360">
        <v>3</v>
      </c>
      <c r="G169" s="152">
        <v>1</v>
      </c>
      <c r="H169" s="134" t="s">
        <v>537</v>
      </c>
      <c r="I169" s="373" t="s">
        <v>579</v>
      </c>
      <c r="J169" s="360">
        <v>3</v>
      </c>
      <c r="K169" s="488" t="s">
        <v>399</v>
      </c>
      <c r="L169" s="353" t="s">
        <v>614</v>
      </c>
      <c r="M169" s="353"/>
      <c r="N169" s="13"/>
      <c r="O169" s="13"/>
      <c r="P169" s="13"/>
    </row>
    <row r="170" spans="2:16" ht="3.75" hidden="1" customHeight="1" thickBot="1" x14ac:dyDescent="0.3">
      <c r="B170" s="428"/>
      <c r="C170" s="431"/>
      <c r="D170" s="434"/>
      <c r="E170" s="491"/>
      <c r="F170" s="361"/>
      <c r="G170" s="153">
        <v>2</v>
      </c>
      <c r="H170" s="125" t="s">
        <v>467</v>
      </c>
      <c r="I170" s="489"/>
      <c r="J170" s="361"/>
      <c r="K170" s="488"/>
      <c r="L170" s="357"/>
      <c r="M170" s="357"/>
      <c r="N170" s="13"/>
      <c r="O170" s="13"/>
      <c r="P170" s="13"/>
    </row>
    <row r="171" spans="2:16" ht="0.75" hidden="1" customHeight="1" thickBot="1" x14ac:dyDescent="0.3">
      <c r="B171" s="428"/>
      <c r="C171" s="431"/>
      <c r="D171" s="434"/>
      <c r="E171" s="491"/>
      <c r="F171" s="361"/>
      <c r="G171" s="153">
        <v>3</v>
      </c>
      <c r="H171" s="127" t="s">
        <v>397</v>
      </c>
      <c r="I171" s="489"/>
      <c r="J171" s="361"/>
      <c r="K171" s="488"/>
      <c r="L171" s="135"/>
      <c r="M171" s="135"/>
      <c r="N171" s="13"/>
      <c r="O171" s="13"/>
      <c r="P171" s="13"/>
    </row>
    <row r="172" spans="2:16" ht="48" hidden="1" customHeight="1" x14ac:dyDescent="0.25">
      <c r="B172" s="428"/>
      <c r="C172" s="431"/>
      <c r="D172" s="434"/>
      <c r="E172" s="491"/>
      <c r="F172" s="361"/>
      <c r="G172" s="153">
        <v>4</v>
      </c>
      <c r="H172" s="127"/>
      <c r="I172" s="489"/>
      <c r="J172" s="361"/>
      <c r="K172" s="488"/>
      <c r="L172" s="135"/>
      <c r="M172" s="135"/>
      <c r="N172" s="13"/>
      <c r="O172" s="13"/>
      <c r="P172" s="13"/>
    </row>
    <row r="173" spans="2:16" ht="54" hidden="1" customHeight="1" x14ac:dyDescent="0.25">
      <c r="B173" s="428"/>
      <c r="C173" s="431"/>
      <c r="D173" s="434"/>
      <c r="E173" s="491"/>
      <c r="F173" s="361"/>
      <c r="G173" s="153">
        <v>5</v>
      </c>
      <c r="H173" s="127"/>
      <c r="I173" s="489"/>
      <c r="J173" s="361"/>
      <c r="K173" s="488"/>
      <c r="L173" s="135"/>
      <c r="M173" s="135"/>
      <c r="N173" s="13"/>
      <c r="O173" s="13"/>
      <c r="P173" s="13"/>
    </row>
    <row r="174" spans="2:16" ht="42" hidden="1" customHeight="1" x14ac:dyDescent="0.25">
      <c r="B174" s="428"/>
      <c r="C174" s="431"/>
      <c r="D174" s="434"/>
      <c r="E174" s="491"/>
      <c r="F174" s="361"/>
      <c r="G174" s="153">
        <v>6</v>
      </c>
      <c r="H174" s="127"/>
      <c r="I174" s="489"/>
      <c r="J174" s="361"/>
      <c r="K174" s="488"/>
      <c r="L174" s="135"/>
      <c r="M174" s="135"/>
      <c r="N174" s="13"/>
      <c r="O174" s="13"/>
      <c r="P174" s="13"/>
    </row>
    <row r="175" spans="2:16" ht="34.5" hidden="1" customHeight="1" x14ac:dyDescent="0.25">
      <c r="B175" s="428"/>
      <c r="C175" s="431"/>
      <c r="D175" s="434"/>
      <c r="E175" s="491"/>
      <c r="F175" s="361"/>
      <c r="G175" s="153">
        <v>7</v>
      </c>
      <c r="H175" s="127"/>
      <c r="I175" s="489"/>
      <c r="J175" s="361"/>
      <c r="K175" s="488"/>
      <c r="L175" s="135"/>
      <c r="M175" s="135"/>
      <c r="N175" s="13"/>
      <c r="O175" s="13"/>
      <c r="P175" s="13"/>
    </row>
    <row r="176" spans="2:16" ht="44.25" hidden="1" customHeight="1" x14ac:dyDescent="0.25">
      <c r="B176" s="429"/>
      <c r="C176" s="432"/>
      <c r="D176" s="435"/>
      <c r="E176" s="492"/>
      <c r="F176" s="480"/>
      <c r="G176" s="187">
        <v>8</v>
      </c>
      <c r="H176" s="141"/>
      <c r="I176" s="490"/>
      <c r="J176" s="480"/>
      <c r="K176" s="488"/>
      <c r="L176" s="135"/>
      <c r="M176" s="135"/>
      <c r="N176" s="13"/>
      <c r="O176" s="13"/>
      <c r="P176" s="13"/>
    </row>
    <row r="177" spans="2:16" ht="40.5" customHeight="1" x14ac:dyDescent="0.25">
      <c r="B177" s="427" t="str">
        <f>+LEFT(C177,3)</f>
        <v>4.7</v>
      </c>
      <c r="C177" s="495" t="s">
        <v>143</v>
      </c>
      <c r="D177" s="433" t="s">
        <v>138</v>
      </c>
      <c r="E177" s="365" t="s">
        <v>542</v>
      </c>
      <c r="F177" s="368">
        <v>3</v>
      </c>
      <c r="G177" s="152">
        <v>1</v>
      </c>
      <c r="H177" s="373" t="s">
        <v>541</v>
      </c>
      <c r="I177" s="373" t="s">
        <v>540</v>
      </c>
      <c r="J177" s="360">
        <v>3</v>
      </c>
      <c r="K177" s="494" t="s">
        <v>399</v>
      </c>
      <c r="L177" s="353" t="s">
        <v>538</v>
      </c>
      <c r="M177" s="353"/>
      <c r="N177" s="13"/>
      <c r="O177" s="13"/>
      <c r="P177" s="13"/>
    </row>
    <row r="178" spans="2:16" ht="76.5" customHeight="1" thickBot="1" x14ac:dyDescent="0.3">
      <c r="B178" s="428"/>
      <c r="C178" s="496"/>
      <c r="D178" s="434"/>
      <c r="E178" s="491"/>
      <c r="F178" s="369"/>
      <c r="G178" s="153">
        <v>2</v>
      </c>
      <c r="H178" s="436"/>
      <c r="I178" s="489"/>
      <c r="J178" s="361"/>
      <c r="K178" s="488"/>
      <c r="L178" s="356"/>
      <c r="M178" s="356"/>
      <c r="N178" s="13"/>
      <c r="O178" s="13"/>
      <c r="P178" s="13"/>
    </row>
    <row r="179" spans="2:16" ht="21" hidden="1" customHeight="1" thickBot="1" x14ac:dyDescent="0.3">
      <c r="B179" s="428"/>
      <c r="C179" s="496"/>
      <c r="D179" s="434"/>
      <c r="E179" s="491"/>
      <c r="F179" s="369"/>
      <c r="G179" s="153">
        <v>3</v>
      </c>
      <c r="H179" s="436"/>
      <c r="I179" s="489"/>
      <c r="J179" s="361"/>
      <c r="K179" s="488"/>
      <c r="L179" s="356"/>
      <c r="M179" s="356"/>
      <c r="N179" s="13"/>
      <c r="O179" s="13"/>
      <c r="P179" s="13"/>
    </row>
    <row r="180" spans="2:16" ht="9" hidden="1" customHeight="1" x14ac:dyDescent="0.25">
      <c r="B180" s="428"/>
      <c r="C180" s="496"/>
      <c r="D180" s="434"/>
      <c r="E180" s="491"/>
      <c r="F180" s="369"/>
      <c r="G180" s="153">
        <v>4</v>
      </c>
      <c r="H180" s="436"/>
      <c r="I180" s="489"/>
      <c r="J180" s="361"/>
      <c r="K180" s="488"/>
      <c r="L180" s="357"/>
      <c r="M180" s="357"/>
      <c r="N180" s="13"/>
      <c r="O180" s="13"/>
      <c r="P180" s="13"/>
    </row>
    <row r="181" spans="2:16" ht="12.75" hidden="1" customHeight="1" x14ac:dyDescent="0.25">
      <c r="B181" s="428"/>
      <c r="C181" s="496"/>
      <c r="D181" s="434"/>
      <c r="E181" s="491"/>
      <c r="F181" s="369"/>
      <c r="G181" s="153">
        <v>5</v>
      </c>
      <c r="H181" s="436"/>
      <c r="I181" s="489"/>
      <c r="J181" s="361"/>
      <c r="K181" s="488"/>
      <c r="L181" s="135"/>
      <c r="M181" s="135"/>
      <c r="N181" s="13"/>
      <c r="O181" s="13"/>
      <c r="P181" s="13"/>
    </row>
    <row r="182" spans="2:16" ht="158.25" hidden="1" customHeight="1" x14ac:dyDescent="0.25">
      <c r="B182" s="428"/>
      <c r="C182" s="496"/>
      <c r="D182" s="434"/>
      <c r="E182" s="491"/>
      <c r="F182" s="369"/>
      <c r="G182" s="153">
        <v>6</v>
      </c>
      <c r="H182" s="436"/>
      <c r="I182" s="489"/>
      <c r="J182" s="361"/>
      <c r="K182" s="488"/>
      <c r="L182" s="135"/>
      <c r="M182" s="135"/>
      <c r="N182" s="13"/>
      <c r="O182" s="13"/>
      <c r="P182" s="13"/>
    </row>
    <row r="183" spans="2:16" ht="37.5" hidden="1" customHeight="1" x14ac:dyDescent="0.25">
      <c r="B183" s="428"/>
      <c r="C183" s="496"/>
      <c r="D183" s="434"/>
      <c r="E183" s="491"/>
      <c r="F183" s="369"/>
      <c r="G183" s="153">
        <v>7</v>
      </c>
      <c r="H183" s="444"/>
      <c r="I183" s="489"/>
      <c r="J183" s="361"/>
      <c r="K183" s="488"/>
      <c r="L183" s="135"/>
      <c r="M183" s="135"/>
      <c r="N183" s="13"/>
      <c r="O183" s="13"/>
      <c r="P183" s="13"/>
    </row>
    <row r="184" spans="2:16" ht="63" hidden="1" customHeight="1" x14ac:dyDescent="0.25">
      <c r="B184" s="429"/>
      <c r="C184" s="497"/>
      <c r="D184" s="435"/>
      <c r="E184" s="492"/>
      <c r="F184" s="370"/>
      <c r="G184" s="187">
        <v>8</v>
      </c>
      <c r="H184" s="141"/>
      <c r="I184" s="133"/>
      <c r="J184" s="480"/>
      <c r="K184" s="488"/>
      <c r="L184" s="135"/>
      <c r="M184" s="135"/>
      <c r="N184" s="13"/>
      <c r="O184" s="13"/>
      <c r="P184" s="13"/>
    </row>
    <row r="185" spans="2:16" ht="34.5" customHeight="1" x14ac:dyDescent="0.25">
      <c r="B185" s="484"/>
      <c r="C185" s="486" t="s">
        <v>410</v>
      </c>
      <c r="D185" s="456" t="s">
        <v>8</v>
      </c>
      <c r="E185" s="459" t="s">
        <v>498</v>
      </c>
      <c r="F185" s="450" t="s">
        <v>394</v>
      </c>
      <c r="G185" s="462" t="s">
        <v>113</v>
      </c>
      <c r="H185" s="463"/>
      <c r="I185" s="464"/>
      <c r="J185" s="450" t="s">
        <v>395</v>
      </c>
      <c r="K185" s="371" t="s">
        <v>124</v>
      </c>
      <c r="L185" s="203"/>
      <c r="M185" s="203"/>
      <c r="N185" s="13"/>
      <c r="O185" s="13"/>
      <c r="P185" s="13"/>
    </row>
    <row r="186" spans="2:16" ht="31.5" customHeight="1" thickBot="1" x14ac:dyDescent="0.3">
      <c r="B186" s="485"/>
      <c r="C186" s="487"/>
      <c r="D186" s="457"/>
      <c r="E186" s="460"/>
      <c r="F186" s="450"/>
      <c r="G186" s="465" t="s">
        <v>13</v>
      </c>
      <c r="H186" s="467" t="s">
        <v>15</v>
      </c>
      <c r="I186" s="469" t="s">
        <v>125</v>
      </c>
      <c r="J186" s="450"/>
      <c r="K186" s="371"/>
      <c r="L186" s="203"/>
      <c r="M186" s="203"/>
      <c r="N186" s="13"/>
      <c r="O186" s="13"/>
      <c r="P186" s="13"/>
    </row>
    <row r="187" spans="2:16" ht="24" hidden="1" customHeight="1" thickBot="1" x14ac:dyDescent="0.3">
      <c r="B187" s="485"/>
      <c r="C187" s="487"/>
      <c r="D187" s="458"/>
      <c r="E187" s="461"/>
      <c r="F187" s="451"/>
      <c r="G187" s="466"/>
      <c r="H187" s="468"/>
      <c r="I187" s="470"/>
      <c r="J187" s="451"/>
      <c r="K187" s="372"/>
      <c r="L187" s="203"/>
      <c r="M187" s="203"/>
      <c r="N187" s="13"/>
      <c r="O187" s="13"/>
      <c r="P187" s="13"/>
    </row>
    <row r="188" spans="2:16" ht="63" customHeight="1" x14ac:dyDescent="0.25">
      <c r="B188" s="474" t="str">
        <f>+LEFT(C188,3)</f>
        <v>5.1</v>
      </c>
      <c r="C188" s="501" t="s">
        <v>468</v>
      </c>
      <c r="D188" s="362" t="s">
        <v>455</v>
      </c>
      <c r="E188" s="365" t="s">
        <v>476</v>
      </c>
      <c r="F188" s="368">
        <v>3</v>
      </c>
      <c r="G188" s="152">
        <v>1</v>
      </c>
      <c r="H188" s="373" t="s">
        <v>592</v>
      </c>
      <c r="I188" s="373" t="s">
        <v>616</v>
      </c>
      <c r="J188" s="360">
        <v>3</v>
      </c>
      <c r="K188" s="488" t="s">
        <v>399</v>
      </c>
      <c r="L188" s="353" t="s">
        <v>615</v>
      </c>
      <c r="M188" s="353"/>
      <c r="N188" s="13"/>
      <c r="O188" s="13"/>
      <c r="P188" s="13"/>
    </row>
    <row r="189" spans="2:16" ht="132.75" customHeight="1" thickBot="1" x14ac:dyDescent="0.3">
      <c r="B189" s="475"/>
      <c r="C189" s="502"/>
      <c r="D189" s="363"/>
      <c r="E189" s="448"/>
      <c r="F189" s="369"/>
      <c r="G189" s="153">
        <v>2</v>
      </c>
      <c r="H189" s="444"/>
      <c r="I189" s="436"/>
      <c r="J189" s="361"/>
      <c r="K189" s="488"/>
      <c r="L189" s="357"/>
      <c r="M189" s="357"/>
      <c r="N189" s="13"/>
      <c r="O189" s="13"/>
      <c r="P189" s="13"/>
    </row>
    <row r="190" spans="2:16" ht="16.5" hidden="1" customHeight="1" thickBot="1" x14ac:dyDescent="0.3">
      <c r="B190" s="475"/>
      <c r="C190" s="502"/>
      <c r="D190" s="363"/>
      <c r="E190" s="448"/>
      <c r="F190" s="369"/>
      <c r="G190" s="153">
        <v>3</v>
      </c>
      <c r="H190" s="140"/>
      <c r="I190" s="436"/>
      <c r="J190" s="361"/>
      <c r="K190" s="488"/>
      <c r="L190" s="135"/>
      <c r="M190" s="135"/>
      <c r="N190" s="13"/>
      <c r="O190" s="13"/>
      <c r="P190" s="13"/>
    </row>
    <row r="191" spans="2:16" ht="31.5" hidden="1" customHeight="1" x14ac:dyDescent="0.25">
      <c r="B191" s="475"/>
      <c r="C191" s="502"/>
      <c r="D191" s="363"/>
      <c r="E191" s="448"/>
      <c r="F191" s="369"/>
      <c r="G191" s="153">
        <v>4</v>
      </c>
      <c r="H191" s="140"/>
      <c r="I191" s="436"/>
      <c r="J191" s="361"/>
      <c r="K191" s="488"/>
      <c r="L191" s="135"/>
      <c r="M191" s="135"/>
      <c r="N191" s="13"/>
      <c r="O191" s="13"/>
      <c r="P191" s="13"/>
    </row>
    <row r="192" spans="2:16" ht="17.25" hidden="1" customHeight="1" x14ac:dyDescent="0.25">
      <c r="B192" s="475"/>
      <c r="C192" s="502"/>
      <c r="D192" s="363"/>
      <c r="E192" s="448"/>
      <c r="F192" s="369"/>
      <c r="G192" s="153">
        <v>5</v>
      </c>
      <c r="H192" s="140"/>
      <c r="I192" s="132"/>
      <c r="J192" s="361"/>
      <c r="K192" s="488"/>
      <c r="L192" s="135"/>
      <c r="M192" s="135"/>
      <c r="N192" s="13"/>
      <c r="O192" s="13"/>
      <c r="P192" s="13"/>
    </row>
    <row r="193" spans="2:16" ht="17.25" hidden="1" customHeight="1" x14ac:dyDescent="0.25">
      <c r="B193" s="475"/>
      <c r="C193" s="502"/>
      <c r="D193" s="363"/>
      <c r="E193" s="448"/>
      <c r="F193" s="369"/>
      <c r="G193" s="153">
        <v>6</v>
      </c>
      <c r="H193" s="140"/>
      <c r="I193" s="132"/>
      <c r="J193" s="361"/>
      <c r="K193" s="488"/>
      <c r="L193" s="135"/>
      <c r="M193" s="135"/>
      <c r="N193" s="13"/>
      <c r="O193" s="13"/>
      <c r="P193" s="13"/>
    </row>
    <row r="194" spans="2:16" ht="17.25" hidden="1" customHeight="1" x14ac:dyDescent="0.25">
      <c r="B194" s="475"/>
      <c r="C194" s="502"/>
      <c r="D194" s="363"/>
      <c r="E194" s="448"/>
      <c r="F194" s="369"/>
      <c r="G194" s="153">
        <v>7</v>
      </c>
      <c r="H194" s="140"/>
      <c r="I194" s="132"/>
      <c r="J194" s="361"/>
      <c r="K194" s="488"/>
      <c r="L194" s="135"/>
      <c r="M194" s="135"/>
      <c r="N194" s="13"/>
      <c r="O194" s="13"/>
      <c r="P194" s="13"/>
    </row>
    <row r="195" spans="2:16" ht="5.25" hidden="1" customHeight="1" x14ac:dyDescent="0.25">
      <c r="B195" s="476"/>
      <c r="C195" s="503"/>
      <c r="D195" s="364"/>
      <c r="E195" s="449"/>
      <c r="F195" s="370"/>
      <c r="G195" s="187">
        <v>8</v>
      </c>
      <c r="H195" s="141"/>
      <c r="I195" s="133"/>
      <c r="J195" s="480"/>
      <c r="K195" s="488"/>
      <c r="L195" s="135"/>
      <c r="M195" s="135"/>
      <c r="N195" s="13"/>
      <c r="O195" s="13"/>
      <c r="P195" s="13"/>
    </row>
    <row r="196" spans="2:16" ht="72.75" customHeight="1" x14ac:dyDescent="0.25">
      <c r="B196" s="474" t="str">
        <f>+LEFT(C196,3)</f>
        <v>5.2</v>
      </c>
      <c r="C196" s="430" t="s">
        <v>144</v>
      </c>
      <c r="D196" s="362" t="s">
        <v>145</v>
      </c>
      <c r="E196" s="373" t="s">
        <v>580</v>
      </c>
      <c r="F196" s="360">
        <v>3</v>
      </c>
      <c r="G196" s="152">
        <v>1</v>
      </c>
      <c r="H196" s="134" t="s">
        <v>424</v>
      </c>
      <c r="I196" s="373" t="s">
        <v>543</v>
      </c>
      <c r="J196" s="360">
        <v>3</v>
      </c>
      <c r="K196" s="488" t="s">
        <v>399</v>
      </c>
      <c r="L196" s="498" t="s">
        <v>581</v>
      </c>
      <c r="M196" s="353" t="s">
        <v>539</v>
      </c>
      <c r="N196" s="13"/>
      <c r="O196" s="13"/>
      <c r="P196" s="13"/>
    </row>
    <row r="197" spans="2:16" ht="64.5" customHeight="1" x14ac:dyDescent="0.25">
      <c r="B197" s="475"/>
      <c r="C197" s="431"/>
      <c r="D197" s="363"/>
      <c r="E197" s="436"/>
      <c r="F197" s="361"/>
      <c r="G197" s="153">
        <v>2</v>
      </c>
      <c r="H197" s="126" t="s">
        <v>425</v>
      </c>
      <c r="I197" s="436"/>
      <c r="J197" s="361"/>
      <c r="K197" s="488"/>
      <c r="L197" s="499"/>
      <c r="M197" s="356"/>
      <c r="N197" s="13"/>
      <c r="O197" s="13"/>
      <c r="P197" s="13"/>
    </row>
    <row r="198" spans="2:16" ht="8.25" hidden="1" customHeight="1" x14ac:dyDescent="0.25">
      <c r="B198" s="475"/>
      <c r="C198" s="431"/>
      <c r="D198" s="363"/>
      <c r="E198" s="436"/>
      <c r="F198" s="361"/>
      <c r="G198" s="153">
        <v>3</v>
      </c>
      <c r="H198" s="127"/>
      <c r="I198" s="149"/>
      <c r="J198" s="361"/>
      <c r="K198" s="488"/>
      <c r="L198" s="499"/>
      <c r="M198" s="356"/>
      <c r="N198" s="13"/>
      <c r="O198" s="13"/>
      <c r="P198" s="13"/>
    </row>
    <row r="199" spans="2:16" ht="16.5" hidden="1" customHeight="1" x14ac:dyDescent="0.25">
      <c r="B199" s="475"/>
      <c r="C199" s="431"/>
      <c r="D199" s="363"/>
      <c r="E199" s="436"/>
      <c r="F199" s="361"/>
      <c r="G199" s="153">
        <v>4</v>
      </c>
      <c r="H199" s="140"/>
      <c r="I199" s="132"/>
      <c r="J199" s="361"/>
      <c r="K199" s="488"/>
      <c r="L199" s="499"/>
      <c r="M199" s="356"/>
      <c r="N199" s="13"/>
      <c r="O199" s="13"/>
      <c r="P199" s="13"/>
    </row>
    <row r="200" spans="2:16" ht="18.75" hidden="1" customHeight="1" x14ac:dyDescent="0.25">
      <c r="B200" s="475"/>
      <c r="C200" s="431"/>
      <c r="D200" s="363"/>
      <c r="E200" s="436"/>
      <c r="F200" s="361"/>
      <c r="G200" s="153">
        <v>5</v>
      </c>
      <c r="H200" s="140"/>
      <c r="I200" s="132"/>
      <c r="J200" s="361"/>
      <c r="K200" s="488"/>
      <c r="L200" s="500"/>
      <c r="M200" s="357"/>
      <c r="N200" s="13"/>
      <c r="O200" s="13"/>
      <c r="P200" s="13"/>
    </row>
    <row r="201" spans="2:16" ht="0.75" customHeight="1" thickBot="1" x14ac:dyDescent="0.3">
      <c r="B201" s="475"/>
      <c r="C201" s="431"/>
      <c r="D201" s="363"/>
      <c r="E201" s="436"/>
      <c r="F201" s="361"/>
      <c r="G201" s="153">
        <v>6</v>
      </c>
      <c r="H201" s="140"/>
      <c r="I201" s="132"/>
      <c r="J201" s="361"/>
      <c r="K201" s="488"/>
      <c r="L201" s="135"/>
      <c r="M201" s="135"/>
      <c r="N201" s="13"/>
      <c r="O201" s="13"/>
      <c r="P201" s="13"/>
    </row>
    <row r="202" spans="2:16" ht="17.25" hidden="1" customHeight="1" thickBot="1" x14ac:dyDescent="0.3">
      <c r="B202" s="475"/>
      <c r="C202" s="431"/>
      <c r="D202" s="363"/>
      <c r="E202" s="436"/>
      <c r="F202" s="361"/>
      <c r="G202" s="153">
        <v>7</v>
      </c>
      <c r="H202" s="140"/>
      <c r="I202" s="132"/>
      <c r="J202" s="361"/>
      <c r="K202" s="488"/>
      <c r="L202" s="135"/>
      <c r="M202" s="135"/>
      <c r="N202" s="13"/>
      <c r="O202" s="13"/>
      <c r="P202" s="13"/>
    </row>
    <row r="203" spans="2:16" ht="17.25" hidden="1" customHeight="1" x14ac:dyDescent="0.25">
      <c r="B203" s="476"/>
      <c r="C203" s="432"/>
      <c r="D203" s="364"/>
      <c r="E203" s="437"/>
      <c r="F203" s="480"/>
      <c r="G203" s="187">
        <v>8</v>
      </c>
      <c r="H203" s="141"/>
      <c r="I203" s="133"/>
      <c r="J203" s="480"/>
      <c r="K203" s="488"/>
      <c r="L203" s="135"/>
      <c r="M203" s="135"/>
      <c r="N203" s="13"/>
      <c r="O203" s="13"/>
      <c r="P203" s="13"/>
    </row>
    <row r="204" spans="2:16" ht="202.5" customHeight="1" x14ac:dyDescent="0.25">
      <c r="B204" s="474" t="str">
        <f>+LEFT(C204,3)</f>
        <v>5.3</v>
      </c>
      <c r="C204" s="504" t="s">
        <v>146</v>
      </c>
      <c r="D204" s="362" t="s">
        <v>147</v>
      </c>
      <c r="E204" s="373" t="s">
        <v>456</v>
      </c>
      <c r="F204" s="360">
        <v>3</v>
      </c>
      <c r="G204" s="152">
        <v>1</v>
      </c>
      <c r="H204" s="134" t="s">
        <v>426</v>
      </c>
      <c r="I204" s="373" t="s">
        <v>544</v>
      </c>
      <c r="J204" s="360">
        <v>3</v>
      </c>
      <c r="K204" s="488" t="s">
        <v>399</v>
      </c>
      <c r="L204" s="353" t="s">
        <v>545</v>
      </c>
      <c r="M204" s="353"/>
      <c r="N204" s="13"/>
      <c r="O204" s="13"/>
      <c r="P204" s="13"/>
    </row>
    <row r="205" spans="2:16" ht="13.5" hidden="1" customHeight="1" x14ac:dyDescent="0.25">
      <c r="B205" s="475"/>
      <c r="C205" s="505"/>
      <c r="D205" s="363"/>
      <c r="E205" s="436"/>
      <c r="F205" s="361"/>
      <c r="G205" s="153">
        <v>2</v>
      </c>
      <c r="H205" s="127" t="s">
        <v>427</v>
      </c>
      <c r="I205" s="436"/>
      <c r="J205" s="361"/>
      <c r="K205" s="488"/>
      <c r="L205" s="356"/>
      <c r="M205" s="356"/>
      <c r="N205" s="13"/>
      <c r="O205" s="13"/>
      <c r="P205" s="13"/>
    </row>
    <row r="206" spans="2:16" ht="61.5" hidden="1" customHeight="1" x14ac:dyDescent="0.25">
      <c r="B206" s="475"/>
      <c r="C206" s="505"/>
      <c r="D206" s="363"/>
      <c r="E206" s="436"/>
      <c r="F206" s="361"/>
      <c r="G206" s="153">
        <v>3</v>
      </c>
      <c r="H206" s="127" t="s">
        <v>428</v>
      </c>
      <c r="I206" s="436"/>
      <c r="J206" s="361"/>
      <c r="K206" s="488"/>
      <c r="L206" s="357"/>
      <c r="M206" s="357"/>
      <c r="N206" s="13"/>
      <c r="O206" s="13"/>
      <c r="P206" s="13"/>
    </row>
    <row r="207" spans="2:16" ht="0.75" customHeight="1" x14ac:dyDescent="0.25">
      <c r="B207" s="475"/>
      <c r="C207" s="505"/>
      <c r="D207" s="363"/>
      <c r="E207" s="436"/>
      <c r="F207" s="361"/>
      <c r="G207" s="153">
        <v>4</v>
      </c>
      <c r="H207" s="127"/>
      <c r="I207" s="204"/>
      <c r="J207" s="361"/>
      <c r="K207" s="488"/>
      <c r="L207" s="135"/>
      <c r="M207" s="135"/>
      <c r="N207" s="13"/>
      <c r="O207" s="13"/>
      <c r="P207" s="13"/>
    </row>
    <row r="208" spans="2:16" ht="16.5" hidden="1" customHeight="1" x14ac:dyDescent="0.25">
      <c r="B208" s="475"/>
      <c r="C208" s="505"/>
      <c r="D208" s="363"/>
      <c r="E208" s="436"/>
      <c r="F208" s="361"/>
      <c r="G208" s="153">
        <v>5</v>
      </c>
      <c r="H208" s="140"/>
      <c r="I208" s="132"/>
      <c r="J208" s="361"/>
      <c r="K208" s="488"/>
      <c r="L208" s="135"/>
      <c r="M208" s="135"/>
      <c r="N208" s="13"/>
      <c r="O208" s="13"/>
      <c r="P208" s="13"/>
    </row>
    <row r="209" spans="2:16" ht="2.25" customHeight="1" thickBot="1" x14ac:dyDescent="0.3">
      <c r="B209" s="475"/>
      <c r="C209" s="505"/>
      <c r="D209" s="363"/>
      <c r="E209" s="436"/>
      <c r="F209" s="361"/>
      <c r="G209" s="153">
        <v>6</v>
      </c>
      <c r="H209" s="140"/>
      <c r="I209" s="132"/>
      <c r="J209" s="361"/>
      <c r="K209" s="488"/>
      <c r="L209" s="135"/>
      <c r="M209" s="135"/>
      <c r="N209" s="13"/>
      <c r="O209" s="13"/>
      <c r="P209" s="13"/>
    </row>
    <row r="210" spans="2:16" ht="17.25" hidden="1" customHeight="1" thickBot="1" x14ac:dyDescent="0.3">
      <c r="B210" s="475"/>
      <c r="C210" s="505"/>
      <c r="D210" s="363"/>
      <c r="E210" s="436"/>
      <c r="F210" s="361"/>
      <c r="G210" s="153">
        <v>7</v>
      </c>
      <c r="H210" s="140"/>
      <c r="I210" s="132"/>
      <c r="J210" s="361"/>
      <c r="K210" s="488"/>
      <c r="L210" s="135"/>
      <c r="M210" s="135"/>
      <c r="N210" s="13"/>
      <c r="O210" s="13"/>
      <c r="P210" s="13"/>
    </row>
    <row r="211" spans="2:16" ht="17.25" hidden="1" customHeight="1" x14ac:dyDescent="0.25">
      <c r="B211" s="476"/>
      <c r="C211" s="506"/>
      <c r="D211" s="364"/>
      <c r="E211" s="437"/>
      <c r="F211" s="480"/>
      <c r="G211" s="187">
        <v>8</v>
      </c>
      <c r="H211" s="141"/>
      <c r="I211" s="133"/>
      <c r="J211" s="480"/>
      <c r="K211" s="488"/>
      <c r="L211" s="135"/>
      <c r="M211" s="135"/>
      <c r="N211" s="13"/>
      <c r="O211" s="13"/>
      <c r="P211" s="13"/>
    </row>
    <row r="212" spans="2:16" ht="67.5" customHeight="1" x14ac:dyDescent="0.25">
      <c r="B212" s="474" t="str">
        <f>+LEFT(C212,3)</f>
        <v>5.4</v>
      </c>
      <c r="C212" s="430" t="s">
        <v>405</v>
      </c>
      <c r="D212" s="362" t="s">
        <v>148</v>
      </c>
      <c r="E212" s="365" t="s">
        <v>546</v>
      </c>
      <c r="F212" s="368">
        <v>3</v>
      </c>
      <c r="G212" s="152">
        <v>1</v>
      </c>
      <c r="H212" s="134" t="s">
        <v>547</v>
      </c>
      <c r="I212" s="373" t="s">
        <v>549</v>
      </c>
      <c r="J212" s="360">
        <v>3</v>
      </c>
      <c r="K212" s="488" t="s">
        <v>399</v>
      </c>
      <c r="L212" s="353" t="s">
        <v>582</v>
      </c>
      <c r="M212" s="353"/>
      <c r="N212" s="13"/>
      <c r="O212" s="13"/>
      <c r="P212" s="13"/>
    </row>
    <row r="213" spans="2:16" ht="101.25" customHeight="1" thickBot="1" x14ac:dyDescent="0.3">
      <c r="B213" s="475"/>
      <c r="C213" s="431"/>
      <c r="D213" s="363"/>
      <c r="E213" s="448"/>
      <c r="F213" s="369"/>
      <c r="G213" s="153">
        <v>2</v>
      </c>
      <c r="H213" s="126" t="s">
        <v>548</v>
      </c>
      <c r="I213" s="437"/>
      <c r="J213" s="361"/>
      <c r="K213" s="488"/>
      <c r="L213" s="357"/>
      <c r="M213" s="355"/>
      <c r="N213" s="13"/>
      <c r="O213" s="13"/>
      <c r="P213" s="13"/>
    </row>
    <row r="214" spans="2:16" ht="0.75" hidden="1" customHeight="1" thickBot="1" x14ac:dyDescent="0.3">
      <c r="B214" s="475"/>
      <c r="C214" s="431"/>
      <c r="D214" s="363"/>
      <c r="E214" s="448"/>
      <c r="F214" s="369"/>
      <c r="G214" s="153">
        <v>3</v>
      </c>
      <c r="H214" s="236"/>
      <c r="I214" s="150"/>
      <c r="J214" s="361"/>
      <c r="K214" s="488"/>
      <c r="L214" s="135"/>
      <c r="M214" s="135"/>
      <c r="N214" s="13"/>
      <c r="O214" s="13"/>
      <c r="P214" s="13"/>
    </row>
    <row r="215" spans="2:16" ht="20.25" hidden="1" customHeight="1" x14ac:dyDescent="0.25">
      <c r="B215" s="475"/>
      <c r="C215" s="431"/>
      <c r="D215" s="363"/>
      <c r="E215" s="448"/>
      <c r="F215" s="369"/>
      <c r="G215" s="153">
        <v>4</v>
      </c>
      <c r="H215" s="234"/>
      <c r="I215" s="132"/>
      <c r="J215" s="361"/>
      <c r="K215" s="488"/>
      <c r="L215" s="135"/>
      <c r="M215" s="135"/>
      <c r="N215" s="13"/>
      <c r="O215" s="13"/>
      <c r="P215" s="13"/>
    </row>
    <row r="216" spans="2:16" ht="0.75" hidden="1" customHeight="1" x14ac:dyDescent="0.25">
      <c r="B216" s="475"/>
      <c r="C216" s="431"/>
      <c r="D216" s="363"/>
      <c r="E216" s="448"/>
      <c r="F216" s="369"/>
      <c r="G216" s="153">
        <v>5</v>
      </c>
      <c r="H216" s="234"/>
      <c r="I216" s="132"/>
      <c r="J216" s="361"/>
      <c r="K216" s="488"/>
      <c r="L216" s="135"/>
      <c r="M216" s="135"/>
      <c r="N216" s="13"/>
      <c r="O216" s="13"/>
      <c r="P216" s="13"/>
    </row>
    <row r="217" spans="2:16" ht="20.25" hidden="1" customHeight="1" x14ac:dyDescent="0.25">
      <c r="B217" s="475"/>
      <c r="C217" s="431"/>
      <c r="D217" s="363"/>
      <c r="E217" s="448"/>
      <c r="F217" s="369"/>
      <c r="G217" s="153">
        <v>6</v>
      </c>
      <c r="H217" s="234"/>
      <c r="I217" s="132"/>
      <c r="J217" s="361"/>
      <c r="K217" s="488"/>
      <c r="L217" s="135"/>
      <c r="M217" s="135"/>
      <c r="N217" s="13"/>
      <c r="O217" s="13"/>
      <c r="P217" s="13"/>
    </row>
    <row r="218" spans="2:16" ht="20.25" hidden="1" customHeight="1" x14ac:dyDescent="0.25">
      <c r="B218" s="475"/>
      <c r="C218" s="431"/>
      <c r="D218" s="363"/>
      <c r="E218" s="448"/>
      <c r="F218" s="369"/>
      <c r="G218" s="153">
        <v>7</v>
      </c>
      <c r="H218" s="234"/>
      <c r="I218" s="132"/>
      <c r="J218" s="361"/>
      <c r="K218" s="488"/>
      <c r="L218" s="135"/>
      <c r="M218" s="135"/>
      <c r="N218" s="13"/>
      <c r="O218" s="13"/>
      <c r="P218" s="13"/>
    </row>
    <row r="219" spans="2:16" ht="20.25" hidden="1" customHeight="1" x14ac:dyDescent="0.25">
      <c r="B219" s="476"/>
      <c r="C219" s="432"/>
      <c r="D219" s="364"/>
      <c r="E219" s="449"/>
      <c r="F219" s="370"/>
      <c r="G219" s="187">
        <v>8</v>
      </c>
      <c r="H219" s="235"/>
      <c r="I219" s="133"/>
      <c r="J219" s="480"/>
      <c r="K219" s="488"/>
      <c r="L219" s="135"/>
      <c r="M219" s="135"/>
      <c r="N219" s="13"/>
      <c r="O219" s="13"/>
      <c r="P219" s="13"/>
    </row>
    <row r="220" spans="2:16" s="87" customFormat="1" ht="108" customHeight="1" x14ac:dyDescent="0.25">
      <c r="B220" s="474" t="str">
        <f>+LEFT(C220,3)</f>
        <v>5.5</v>
      </c>
      <c r="C220" s="430" t="s">
        <v>149</v>
      </c>
      <c r="D220" s="362" t="s">
        <v>150</v>
      </c>
      <c r="E220" s="373" t="s">
        <v>583</v>
      </c>
      <c r="F220" s="360">
        <v>3</v>
      </c>
      <c r="G220" s="152">
        <v>1</v>
      </c>
      <c r="H220" s="134" t="s">
        <v>429</v>
      </c>
      <c r="I220" s="232" t="s">
        <v>550</v>
      </c>
      <c r="J220" s="360">
        <v>3</v>
      </c>
      <c r="K220" s="488" t="s">
        <v>399</v>
      </c>
      <c r="L220" s="229" t="s">
        <v>584</v>
      </c>
      <c r="M220" s="229"/>
    </row>
    <row r="221" spans="2:16" ht="42" hidden="1" customHeight="1" x14ac:dyDescent="0.25">
      <c r="B221" s="475"/>
      <c r="C221" s="431"/>
      <c r="D221" s="363"/>
      <c r="E221" s="436"/>
      <c r="F221" s="361"/>
      <c r="G221" s="153">
        <v>2</v>
      </c>
      <c r="H221" s="127"/>
      <c r="I221" s="151"/>
      <c r="J221" s="361"/>
      <c r="K221" s="488"/>
      <c r="L221" s="135"/>
      <c r="M221" s="135"/>
      <c r="N221" s="13"/>
      <c r="O221" s="13"/>
      <c r="P221" s="13"/>
    </row>
    <row r="222" spans="2:16" ht="20.25" hidden="1" customHeight="1" x14ac:dyDescent="0.25">
      <c r="B222" s="475"/>
      <c r="C222" s="431"/>
      <c r="D222" s="363"/>
      <c r="E222" s="436"/>
      <c r="F222" s="361"/>
      <c r="G222" s="153">
        <v>3</v>
      </c>
      <c r="H222" s="140"/>
      <c r="I222" s="132"/>
      <c r="J222" s="361"/>
      <c r="K222" s="488"/>
      <c r="L222" s="135"/>
      <c r="M222" s="135"/>
      <c r="N222" s="13"/>
      <c r="O222" s="13"/>
      <c r="P222" s="13"/>
    </row>
    <row r="223" spans="2:16" ht="2.25" hidden="1" customHeight="1" x14ac:dyDescent="0.25">
      <c r="B223" s="475"/>
      <c r="C223" s="431"/>
      <c r="D223" s="363"/>
      <c r="E223" s="436"/>
      <c r="F223" s="361"/>
      <c r="G223" s="153">
        <v>4</v>
      </c>
      <c r="H223" s="140"/>
      <c r="I223" s="132"/>
      <c r="J223" s="361"/>
      <c r="K223" s="488"/>
      <c r="L223" s="135"/>
      <c r="M223" s="135"/>
      <c r="N223" s="13"/>
      <c r="O223" s="13"/>
      <c r="P223" s="13"/>
    </row>
    <row r="224" spans="2:16" ht="20.25" hidden="1" customHeight="1" x14ac:dyDescent="0.25">
      <c r="B224" s="475"/>
      <c r="C224" s="431"/>
      <c r="D224" s="363"/>
      <c r="E224" s="436"/>
      <c r="F224" s="361"/>
      <c r="G224" s="153">
        <v>5</v>
      </c>
      <c r="H224" s="140"/>
      <c r="I224" s="132"/>
      <c r="J224" s="361"/>
      <c r="K224" s="488"/>
      <c r="L224" s="135"/>
      <c r="M224" s="135"/>
      <c r="N224" s="13"/>
      <c r="O224" s="13"/>
      <c r="P224" s="13"/>
    </row>
    <row r="225" spans="2:110" ht="11.25" hidden="1" customHeight="1" x14ac:dyDescent="0.25">
      <c r="B225" s="475"/>
      <c r="C225" s="431"/>
      <c r="D225" s="363"/>
      <c r="E225" s="436"/>
      <c r="F225" s="361"/>
      <c r="G225" s="153">
        <v>6</v>
      </c>
      <c r="H225" s="140"/>
      <c r="I225" s="132"/>
      <c r="J225" s="361"/>
      <c r="K225" s="488"/>
      <c r="L225" s="135"/>
      <c r="M225" s="135"/>
      <c r="N225" s="13"/>
      <c r="O225" s="13"/>
      <c r="P225" s="13"/>
    </row>
    <row r="226" spans="2:110" ht="20.25" hidden="1" customHeight="1" x14ac:dyDescent="0.25">
      <c r="B226" s="475"/>
      <c r="C226" s="431"/>
      <c r="D226" s="363"/>
      <c r="E226" s="436"/>
      <c r="F226" s="361"/>
      <c r="G226" s="153">
        <v>7</v>
      </c>
      <c r="H226" s="140"/>
      <c r="I226" s="132"/>
      <c r="J226" s="361"/>
      <c r="K226" s="488"/>
      <c r="L226" s="135"/>
      <c r="M226" s="135"/>
      <c r="N226" s="13"/>
      <c r="O226" s="13"/>
      <c r="P226" s="13"/>
    </row>
    <row r="227" spans="2:110" ht="20.25" hidden="1" customHeight="1" x14ac:dyDescent="0.25">
      <c r="B227" s="476"/>
      <c r="C227" s="432"/>
      <c r="D227" s="364"/>
      <c r="E227" s="437"/>
      <c r="F227" s="480"/>
      <c r="G227" s="205">
        <v>8</v>
      </c>
      <c r="H227" s="170"/>
      <c r="I227" s="132"/>
      <c r="J227" s="480"/>
      <c r="K227" s="488"/>
      <c r="L227" s="161"/>
      <c r="M227" s="161"/>
      <c r="N227" s="13"/>
      <c r="O227" s="13"/>
      <c r="P227" s="13"/>
    </row>
    <row r="228" spans="2:110" s="167" customFormat="1" ht="136.5" customHeight="1" x14ac:dyDescent="0.25">
      <c r="B228" s="182" t="str">
        <f>+LEFT(C228,3)</f>
        <v>5.6</v>
      </c>
      <c r="C228" s="183" t="s">
        <v>151</v>
      </c>
      <c r="D228" s="194" t="s">
        <v>150</v>
      </c>
      <c r="E228" s="245" t="s">
        <v>585</v>
      </c>
      <c r="F228" s="184">
        <v>3</v>
      </c>
      <c r="G228" s="168">
        <v>1</v>
      </c>
      <c r="H228" s="243" t="s">
        <v>586</v>
      </c>
      <c r="I228" s="245" t="s">
        <v>587</v>
      </c>
      <c r="J228" s="168">
        <v>3</v>
      </c>
      <c r="K228" s="176" t="s">
        <v>400</v>
      </c>
      <c r="L228" s="229" t="s">
        <v>551</v>
      </c>
      <c r="M228" s="229"/>
      <c r="N228" s="522"/>
      <c r="O228" s="523"/>
      <c r="P228" s="523"/>
      <c r="Q228" s="523"/>
      <c r="R228" s="523"/>
      <c r="S228" s="523"/>
      <c r="T228" s="523"/>
      <c r="U228" s="523"/>
      <c r="V228" s="523"/>
      <c r="W228" s="523"/>
      <c r="X228" s="523"/>
      <c r="Y228" s="523"/>
      <c r="Z228" s="523"/>
      <c r="AA228" s="523"/>
      <c r="AB228" s="523"/>
      <c r="AC228" s="523"/>
      <c r="AD228" s="523"/>
      <c r="AE228" s="523"/>
      <c r="AF228" s="523"/>
      <c r="AG228" s="523"/>
      <c r="AH228" s="523"/>
      <c r="AI228" s="523"/>
      <c r="AJ228" s="523"/>
      <c r="AK228" s="523"/>
      <c r="AL228" s="523"/>
      <c r="AM228" s="523"/>
      <c r="AN228" s="523"/>
      <c r="AO228" s="523"/>
      <c r="AP228" s="523"/>
      <c r="AQ228" s="523"/>
      <c r="AR228" s="523"/>
      <c r="AS228" s="523"/>
      <c r="AT228" s="523"/>
      <c r="AU228" s="523"/>
      <c r="AV228" s="523"/>
      <c r="AW228" s="523"/>
      <c r="AX228" s="523"/>
      <c r="AY228" s="523"/>
      <c r="AZ228" s="523"/>
      <c r="BA228" s="523"/>
      <c r="BB228" s="523"/>
      <c r="BC228" s="523"/>
      <c r="BD228" s="523"/>
      <c r="BE228" s="523"/>
      <c r="BF228" s="523"/>
      <c r="BG228" s="523"/>
      <c r="BH228" s="523"/>
      <c r="BI228" s="523"/>
      <c r="BJ228" s="523"/>
      <c r="BK228" s="523"/>
      <c r="BL228" s="523"/>
      <c r="BM228" s="523"/>
      <c r="BN228" s="523"/>
      <c r="BO228" s="523"/>
      <c r="BP228" s="523"/>
      <c r="BQ228" s="523"/>
      <c r="BR228" s="523"/>
      <c r="BS228" s="523"/>
      <c r="BT228" s="523"/>
      <c r="BU228" s="523"/>
      <c r="BV228" s="523"/>
      <c r="BW228" s="523"/>
      <c r="BX228" s="523"/>
      <c r="BY228" s="523"/>
      <c r="BZ228" s="523"/>
      <c r="CA228" s="523"/>
      <c r="CB228" s="523"/>
      <c r="CC228" s="523"/>
      <c r="CD228" s="523"/>
      <c r="CE228" s="523"/>
      <c r="CF228" s="523"/>
      <c r="CG228" s="523"/>
      <c r="CH228" s="523"/>
      <c r="CI228" s="523"/>
      <c r="CJ228" s="523"/>
      <c r="CK228" s="523"/>
      <c r="CL228" s="523"/>
      <c r="CM228" s="523"/>
      <c r="CN228" s="523"/>
      <c r="CO228" s="523"/>
      <c r="CP228" s="523"/>
      <c r="CQ228" s="523"/>
      <c r="CR228" s="523"/>
      <c r="CS228" s="523"/>
      <c r="CT228" s="523"/>
      <c r="CU228" s="523"/>
      <c r="CV228" s="523"/>
      <c r="CW228" s="523"/>
      <c r="CX228" s="523"/>
      <c r="CY228" s="523"/>
      <c r="CZ228" s="523"/>
      <c r="DA228" s="523"/>
      <c r="DB228" s="523"/>
      <c r="DC228" s="523"/>
      <c r="DD228" s="523"/>
      <c r="DE228" s="523"/>
      <c r="DF228" s="524"/>
    </row>
    <row r="229" spans="2:110" ht="97.5" hidden="1" customHeight="1" x14ac:dyDescent="0.25">
      <c r="B229" s="177"/>
      <c r="C229" s="178"/>
      <c r="D229" s="201"/>
      <c r="E229" s="179"/>
      <c r="F229" s="180"/>
      <c r="G229" s="188">
        <v>2</v>
      </c>
      <c r="H229" s="171"/>
      <c r="I229" s="131"/>
      <c r="J229" s="162"/>
      <c r="K229" s="181"/>
      <c r="L229" s="158"/>
      <c r="M229" s="158"/>
      <c r="N229" s="13"/>
      <c r="O229" s="13"/>
      <c r="P229" s="13"/>
    </row>
    <row r="230" spans="2:110" ht="9.75" hidden="1" customHeight="1" x14ac:dyDescent="0.25">
      <c r="B230" s="172"/>
      <c r="C230" s="159"/>
      <c r="D230" s="201"/>
      <c r="E230" s="164"/>
      <c r="F230" s="174"/>
      <c r="G230" s="153">
        <v>3</v>
      </c>
      <c r="H230" s="140"/>
      <c r="I230" s="132"/>
      <c r="J230" s="162"/>
      <c r="K230" s="176"/>
      <c r="L230" s="138"/>
      <c r="M230" s="138"/>
      <c r="N230" s="13"/>
      <c r="O230" s="13"/>
      <c r="P230" s="13"/>
    </row>
    <row r="231" spans="2:110" ht="9" hidden="1" customHeight="1" x14ac:dyDescent="0.25">
      <c r="B231" s="172"/>
      <c r="C231" s="159"/>
      <c r="D231" s="201"/>
      <c r="E231" s="164"/>
      <c r="F231" s="174"/>
      <c r="G231" s="153">
        <v>4</v>
      </c>
      <c r="H231" s="140"/>
      <c r="I231" s="132"/>
      <c r="J231" s="162"/>
      <c r="K231" s="176"/>
      <c r="L231" s="138"/>
      <c r="M231" s="138"/>
      <c r="N231" s="13"/>
      <c r="O231" s="13"/>
      <c r="P231" s="13"/>
    </row>
    <row r="232" spans="2:110" ht="6" hidden="1" customHeight="1" x14ac:dyDescent="0.25">
      <c r="B232" s="172"/>
      <c r="C232" s="159"/>
      <c r="D232" s="201"/>
      <c r="E232" s="164"/>
      <c r="F232" s="174"/>
      <c r="G232" s="153">
        <v>5</v>
      </c>
      <c r="H232" s="140"/>
      <c r="I232" s="132"/>
      <c r="J232" s="162"/>
      <c r="K232" s="176"/>
      <c r="L232" s="138"/>
      <c r="M232" s="138"/>
      <c r="N232" s="13"/>
      <c r="O232" s="13"/>
      <c r="P232" s="13"/>
    </row>
    <row r="233" spans="2:110" ht="19.5" hidden="1" customHeight="1" x14ac:dyDescent="0.25">
      <c r="B233" s="172"/>
      <c r="C233" s="159"/>
      <c r="D233" s="201"/>
      <c r="E233" s="164"/>
      <c r="F233" s="174"/>
      <c r="G233" s="153">
        <v>6</v>
      </c>
      <c r="H233" s="140"/>
      <c r="I233" s="132"/>
      <c r="J233" s="162"/>
      <c r="K233" s="176"/>
      <c r="L233" s="138"/>
      <c r="M233" s="138"/>
      <c r="N233" s="13"/>
      <c r="O233" s="13"/>
      <c r="P233" s="13"/>
    </row>
    <row r="234" spans="2:110" ht="19.5" hidden="1" customHeight="1" x14ac:dyDescent="0.25">
      <c r="B234" s="172"/>
      <c r="C234" s="159"/>
      <c r="D234" s="201"/>
      <c r="E234" s="164"/>
      <c r="F234" s="174"/>
      <c r="G234" s="153">
        <v>7</v>
      </c>
      <c r="H234" s="140"/>
      <c r="I234" s="132"/>
      <c r="J234" s="162"/>
      <c r="K234" s="176"/>
      <c r="L234" s="138"/>
      <c r="M234" s="138"/>
      <c r="N234" s="13"/>
      <c r="O234" s="13"/>
      <c r="P234" s="13"/>
    </row>
    <row r="235" spans="2:110" ht="1.5" hidden="1" customHeight="1" thickBot="1" x14ac:dyDescent="0.3">
      <c r="B235" s="173"/>
      <c r="C235" s="160"/>
      <c r="D235" s="202"/>
      <c r="E235" s="165"/>
      <c r="F235" s="175"/>
      <c r="G235" s="187">
        <v>8</v>
      </c>
      <c r="H235" s="141"/>
      <c r="I235" s="133"/>
      <c r="J235" s="163"/>
      <c r="K235" s="176"/>
      <c r="L235" s="138"/>
      <c r="M235" s="138"/>
      <c r="N235" s="13"/>
      <c r="O235" s="13"/>
      <c r="P235" s="13"/>
    </row>
    <row r="236" spans="2:110" ht="22.5" customHeight="1" x14ac:dyDescent="0.25">
      <c r="E236" s="139"/>
      <c r="N236" s="13"/>
      <c r="O236" s="13"/>
      <c r="P236" s="13"/>
    </row>
    <row r="237" spans="2:110" ht="12" customHeight="1" x14ac:dyDescent="0.25">
      <c r="C237" s="142"/>
      <c r="E237" s="139"/>
      <c r="N237" s="13"/>
      <c r="O237" s="13"/>
      <c r="P237" s="13"/>
    </row>
    <row r="238" spans="2:110" ht="22.5" customHeight="1" x14ac:dyDescent="0.25">
      <c r="C238" s="142"/>
      <c r="E238" s="139"/>
      <c r="N238" s="13"/>
      <c r="O238" s="13"/>
      <c r="P238" s="13"/>
    </row>
    <row r="239" spans="2:110" ht="22.5" customHeight="1" x14ac:dyDescent="0.25">
      <c r="C239" s="142"/>
      <c r="E239" s="139"/>
      <c r="N239" s="13"/>
      <c r="O239" s="13"/>
      <c r="P239" s="13"/>
    </row>
    <row r="240" spans="2:110" ht="22.5" customHeight="1" x14ac:dyDescent="0.25">
      <c r="C240" s="142"/>
      <c r="E240" s="139"/>
      <c r="N240" s="13"/>
      <c r="O240" s="13"/>
      <c r="P240" s="13"/>
    </row>
    <row r="241" spans="3:16" ht="22.5" customHeight="1" x14ac:dyDescent="0.25">
      <c r="C241" s="142"/>
      <c r="E241" s="139"/>
      <c r="N241" s="13"/>
      <c r="O241" s="13"/>
      <c r="P241" s="13"/>
    </row>
    <row r="242" spans="3:16" ht="22.5" customHeight="1" x14ac:dyDescent="0.25">
      <c r="C242" s="142"/>
      <c r="E242" s="139"/>
      <c r="N242" s="13"/>
      <c r="O242" s="13"/>
      <c r="P242" s="13"/>
    </row>
    <row r="243" spans="3:16" ht="22.5" customHeight="1" x14ac:dyDescent="0.25">
      <c r="C243" s="142"/>
      <c r="E243" s="139"/>
      <c r="N243" s="13"/>
      <c r="O243" s="13"/>
      <c r="P243" s="13"/>
    </row>
    <row r="244" spans="3:16" ht="22.5" customHeight="1" x14ac:dyDescent="0.25">
      <c r="C244" s="142"/>
      <c r="E244" s="139"/>
      <c r="N244" s="13"/>
      <c r="O244" s="13"/>
      <c r="P244" s="13"/>
    </row>
    <row r="245" spans="3:16" ht="22.5" customHeight="1" x14ac:dyDescent="0.25">
      <c r="C245" s="142"/>
      <c r="E245" s="139"/>
      <c r="N245" s="13"/>
      <c r="O245" s="13"/>
      <c r="P245" s="13"/>
    </row>
    <row r="246" spans="3:16" ht="22.5" customHeight="1" x14ac:dyDescent="0.25">
      <c r="E246" s="139"/>
      <c r="N246" s="13"/>
      <c r="O246" s="13"/>
      <c r="P246" s="13"/>
    </row>
    <row r="247" spans="3:16" ht="22.5" customHeight="1" x14ac:dyDescent="0.25">
      <c r="E247" s="139"/>
      <c r="N247" s="13"/>
      <c r="O247" s="13"/>
      <c r="P247" s="13"/>
    </row>
    <row r="248" spans="3:16" ht="22.5" customHeight="1" x14ac:dyDescent="0.25">
      <c r="E248" s="139"/>
      <c r="N248" s="13"/>
      <c r="O248" s="13"/>
      <c r="P248" s="13"/>
    </row>
    <row r="249" spans="3:16" ht="22.5" customHeight="1" x14ac:dyDescent="0.25">
      <c r="E249" s="139"/>
      <c r="N249" s="13"/>
      <c r="O249" s="13"/>
      <c r="P249" s="13"/>
    </row>
    <row r="250" spans="3:16" ht="22.5" customHeight="1" x14ac:dyDescent="0.25">
      <c r="E250" s="139"/>
      <c r="N250" s="13"/>
      <c r="O250" s="13"/>
      <c r="P250" s="13"/>
    </row>
    <row r="251" spans="3:16" ht="22.5" customHeight="1" x14ac:dyDescent="0.25">
      <c r="E251" s="139"/>
      <c r="N251" s="13"/>
      <c r="O251" s="13"/>
      <c r="P251" s="13"/>
    </row>
    <row r="252" spans="3:16" ht="22.5" customHeight="1" x14ac:dyDescent="0.25">
      <c r="E252" s="139"/>
      <c r="N252" s="13"/>
      <c r="O252" s="13"/>
      <c r="P252" s="13"/>
    </row>
    <row r="253" spans="3:16" ht="22.5" customHeight="1" x14ac:dyDescent="0.25">
      <c r="E253" s="139"/>
      <c r="N253" s="13"/>
      <c r="O253" s="13"/>
      <c r="P253" s="13"/>
    </row>
    <row r="254" spans="3:16" ht="22.5" customHeight="1" x14ac:dyDescent="0.25">
      <c r="E254" s="139"/>
      <c r="N254" s="13"/>
      <c r="O254" s="13"/>
      <c r="P254" s="13"/>
    </row>
    <row r="255" spans="3:16" ht="22.5" customHeight="1" x14ac:dyDescent="0.25">
      <c r="E255" s="139"/>
      <c r="N255" s="13"/>
      <c r="O255" s="13"/>
      <c r="P255" s="13"/>
    </row>
    <row r="256" spans="3:16" ht="22.5" customHeight="1" x14ac:dyDescent="0.25">
      <c r="E256" s="139"/>
      <c r="N256" s="13"/>
      <c r="O256" s="13"/>
      <c r="P256" s="13"/>
    </row>
    <row r="257" spans="5:16" ht="22.5" customHeight="1" x14ac:dyDescent="0.25">
      <c r="E257" s="139"/>
      <c r="N257" s="13"/>
      <c r="O257" s="13"/>
      <c r="P257" s="13"/>
    </row>
    <row r="258" spans="5:16" ht="22.5" customHeight="1" x14ac:dyDescent="0.25">
      <c r="E258" s="139"/>
      <c r="N258" s="13"/>
      <c r="O258" s="13"/>
      <c r="P258" s="13"/>
    </row>
    <row r="259" spans="5:16" ht="22.5" customHeight="1" x14ac:dyDescent="0.25">
      <c r="E259" s="139"/>
      <c r="N259" s="13"/>
      <c r="O259" s="13"/>
      <c r="P259" s="13"/>
    </row>
    <row r="260" spans="5:16" ht="22.5" customHeight="1" x14ac:dyDescent="0.25">
      <c r="E260" s="139"/>
      <c r="N260" s="13"/>
      <c r="O260" s="13"/>
      <c r="P260" s="13"/>
    </row>
    <row r="261" spans="5:16" ht="22.5" customHeight="1" x14ac:dyDescent="0.25">
      <c r="E261" s="139"/>
      <c r="N261" s="13"/>
      <c r="O261" s="13"/>
      <c r="P261" s="13"/>
    </row>
    <row r="262" spans="5:16" ht="22.5" customHeight="1" x14ac:dyDescent="0.25">
      <c r="E262" s="139"/>
      <c r="N262" s="13"/>
      <c r="O262" s="13"/>
      <c r="P262" s="13"/>
    </row>
    <row r="263" spans="5:16" ht="22.5" customHeight="1" x14ac:dyDescent="0.25">
      <c r="E263" s="139"/>
      <c r="N263" s="13"/>
      <c r="O263" s="13"/>
      <c r="P263" s="13"/>
    </row>
    <row r="264" spans="5:16" ht="22.5" customHeight="1" x14ac:dyDescent="0.25">
      <c r="E264" s="139"/>
      <c r="N264" s="13"/>
      <c r="O264" s="13"/>
      <c r="P264" s="13"/>
    </row>
    <row r="265" spans="5:16" ht="22.5" customHeight="1" x14ac:dyDescent="0.25">
      <c r="E265" s="139"/>
      <c r="N265" s="13"/>
      <c r="O265" s="13"/>
      <c r="P265" s="13"/>
    </row>
    <row r="266" spans="5:16" ht="22.5" customHeight="1" x14ac:dyDescent="0.25">
      <c r="E266" s="139"/>
      <c r="N266" s="13"/>
      <c r="O266" s="13"/>
      <c r="P266" s="13"/>
    </row>
    <row r="267" spans="5:16" ht="22.5" customHeight="1" x14ac:dyDescent="0.25">
      <c r="E267" s="139"/>
      <c r="N267" s="13"/>
      <c r="O267" s="13"/>
      <c r="P267" s="13"/>
    </row>
    <row r="268" spans="5:16" ht="22.5" customHeight="1" x14ac:dyDescent="0.25">
      <c r="E268" s="139"/>
      <c r="N268" s="13"/>
      <c r="O268" s="13"/>
      <c r="P268" s="13"/>
    </row>
    <row r="269" spans="5:16" ht="22.5" customHeight="1" x14ac:dyDescent="0.25">
      <c r="E269" s="139"/>
      <c r="N269" s="13"/>
      <c r="O269" s="13"/>
      <c r="P269" s="13"/>
    </row>
    <row r="270" spans="5:16" ht="22.5" customHeight="1" x14ac:dyDescent="0.25">
      <c r="E270" s="139"/>
      <c r="N270" s="13"/>
      <c r="O270" s="13"/>
      <c r="P270" s="13"/>
    </row>
    <row r="271" spans="5:16" ht="22.5" customHeight="1" x14ac:dyDescent="0.25">
      <c r="E271" s="139"/>
      <c r="N271" s="13"/>
      <c r="O271" s="13"/>
      <c r="P271" s="13"/>
    </row>
    <row r="272" spans="5:16" ht="22.5" customHeight="1" x14ac:dyDescent="0.25">
      <c r="E272" s="139"/>
      <c r="N272" s="13"/>
      <c r="O272" s="13"/>
      <c r="P272" s="13"/>
    </row>
    <row r="273" spans="5:16" ht="22.5" customHeight="1" x14ac:dyDescent="0.25">
      <c r="E273" s="139"/>
      <c r="N273" s="13"/>
      <c r="O273" s="13"/>
      <c r="P273" s="13"/>
    </row>
    <row r="274" spans="5:16" ht="22.5" customHeight="1" x14ac:dyDescent="0.25">
      <c r="E274" s="139"/>
      <c r="N274" s="13"/>
      <c r="O274" s="13"/>
      <c r="P274" s="13"/>
    </row>
    <row r="275" spans="5:16" ht="22.5" customHeight="1" x14ac:dyDescent="0.25">
      <c r="E275" s="139"/>
      <c r="N275" s="13"/>
      <c r="O275" s="13"/>
      <c r="P275" s="13"/>
    </row>
    <row r="276" spans="5:16" ht="22.5" customHeight="1" x14ac:dyDescent="0.25">
      <c r="E276" s="139"/>
      <c r="N276" s="13"/>
      <c r="O276" s="13"/>
      <c r="P276" s="13"/>
    </row>
    <row r="277" spans="5:16" ht="22.5" customHeight="1" x14ac:dyDescent="0.25">
      <c r="E277" s="139"/>
      <c r="N277" s="13"/>
      <c r="O277" s="13"/>
      <c r="P277" s="13"/>
    </row>
    <row r="278" spans="5:16" ht="22.5" customHeight="1" x14ac:dyDescent="0.25">
      <c r="E278" s="139"/>
      <c r="N278" s="13"/>
      <c r="O278" s="13"/>
      <c r="P278" s="13"/>
    </row>
    <row r="279" spans="5:16" ht="22.5" customHeight="1" x14ac:dyDescent="0.25">
      <c r="E279" s="139"/>
      <c r="N279" s="13"/>
      <c r="O279" s="13"/>
      <c r="P279" s="13"/>
    </row>
    <row r="280" spans="5:16" ht="22.5" customHeight="1" x14ac:dyDescent="0.25">
      <c r="E280" s="139"/>
      <c r="N280" s="13"/>
      <c r="O280" s="13"/>
      <c r="P280" s="13"/>
    </row>
    <row r="281" spans="5:16" ht="22.5" customHeight="1" x14ac:dyDescent="0.25">
      <c r="E281" s="139"/>
      <c r="N281" s="13"/>
      <c r="O281" s="13"/>
      <c r="P281" s="13"/>
    </row>
    <row r="282" spans="5:16" ht="22.5" customHeight="1" x14ac:dyDescent="0.25">
      <c r="E282" s="139"/>
      <c r="N282" s="13"/>
      <c r="O282" s="13"/>
      <c r="P282" s="13"/>
    </row>
    <row r="283" spans="5:16" ht="22.5" customHeight="1" x14ac:dyDescent="0.25">
      <c r="E283" s="139"/>
      <c r="N283" s="13"/>
      <c r="O283" s="13"/>
      <c r="P283" s="13"/>
    </row>
    <row r="284" spans="5:16" ht="22.5" customHeight="1" x14ac:dyDescent="0.25">
      <c r="E284" s="139"/>
      <c r="N284" s="13"/>
      <c r="O284" s="13"/>
      <c r="P284" s="13"/>
    </row>
    <row r="285" spans="5:16" ht="22.5" customHeight="1" x14ac:dyDescent="0.25">
      <c r="E285" s="139"/>
      <c r="N285" s="13"/>
      <c r="O285" s="13"/>
      <c r="P285" s="13"/>
    </row>
    <row r="286" spans="5:16" ht="22.5" customHeight="1" x14ac:dyDescent="0.25">
      <c r="E286" s="139"/>
      <c r="N286" s="13"/>
      <c r="O286" s="13"/>
      <c r="P286" s="13"/>
    </row>
    <row r="287" spans="5:16" ht="22.5" customHeight="1" x14ac:dyDescent="0.25">
      <c r="E287" s="139"/>
      <c r="N287" s="13"/>
      <c r="O287" s="13"/>
      <c r="P287" s="13"/>
    </row>
    <row r="288" spans="5:16" ht="22.5" customHeight="1" x14ac:dyDescent="0.25">
      <c r="N288" s="13"/>
      <c r="O288" s="13"/>
      <c r="P288" s="13"/>
    </row>
    <row r="289" spans="14:16" ht="22.5" customHeight="1" x14ac:dyDescent="0.25">
      <c r="N289" s="13"/>
      <c r="O289" s="13"/>
      <c r="P289" s="13"/>
    </row>
    <row r="290" spans="14:16" ht="22.5" customHeight="1" x14ac:dyDescent="0.25">
      <c r="N290" s="13"/>
      <c r="O290" s="13"/>
      <c r="P290" s="13"/>
    </row>
    <row r="291" spans="14:16" ht="22.5" customHeight="1" x14ac:dyDescent="0.25">
      <c r="N291" s="13"/>
      <c r="O291" s="13"/>
      <c r="P291" s="13"/>
    </row>
    <row r="292" spans="14:16" ht="22.5" customHeight="1" x14ac:dyDescent="0.25">
      <c r="N292" s="13"/>
      <c r="O292" s="13"/>
      <c r="P292" s="13"/>
    </row>
    <row r="293" spans="14:16" ht="22.5" customHeight="1" x14ac:dyDescent="0.25">
      <c r="N293" s="13"/>
      <c r="O293" s="13"/>
      <c r="P293" s="13"/>
    </row>
    <row r="294" spans="14:16" ht="22.5" customHeight="1" x14ac:dyDescent="0.25">
      <c r="N294" s="13"/>
      <c r="O294" s="13"/>
      <c r="P294" s="13"/>
    </row>
    <row r="295" spans="14:16" ht="22.5" customHeight="1" x14ac:dyDescent="0.25">
      <c r="N295" s="13"/>
      <c r="O295" s="13"/>
      <c r="P295" s="13"/>
    </row>
    <row r="296" spans="14:16" ht="22.5" customHeight="1" x14ac:dyDescent="0.25">
      <c r="N296" s="13"/>
      <c r="O296" s="13"/>
      <c r="P296" s="13"/>
    </row>
    <row r="297" spans="14:16" ht="22.5" customHeight="1" x14ac:dyDescent="0.25">
      <c r="N297" s="13"/>
      <c r="O297" s="13"/>
      <c r="P297" s="13"/>
    </row>
    <row r="298" spans="14:16" ht="22.5" customHeight="1" x14ac:dyDescent="0.25">
      <c r="N298" s="13"/>
      <c r="O298" s="13"/>
      <c r="P298" s="13"/>
    </row>
    <row r="299" spans="14:16" ht="22.5" customHeight="1" x14ac:dyDescent="0.25">
      <c r="N299" s="13"/>
      <c r="O299" s="13"/>
      <c r="P299" s="13"/>
    </row>
    <row r="300" spans="14:16" ht="22.5" customHeight="1" x14ac:dyDescent="0.25">
      <c r="N300" s="13"/>
      <c r="O300" s="13"/>
      <c r="P300" s="13"/>
    </row>
    <row r="301" spans="14:16" ht="22.5" customHeight="1" x14ac:dyDescent="0.25">
      <c r="N301" s="13"/>
      <c r="O301" s="13"/>
      <c r="P301" s="13"/>
    </row>
    <row r="302" spans="14:16" ht="22.5" customHeight="1" x14ac:dyDescent="0.25">
      <c r="N302" s="13"/>
      <c r="O302" s="13"/>
      <c r="P302" s="13"/>
    </row>
    <row r="303" spans="14:16" ht="22.5" customHeight="1" x14ac:dyDescent="0.25">
      <c r="N303" s="13"/>
      <c r="O303" s="13"/>
      <c r="P303" s="13"/>
    </row>
    <row r="304" spans="14:16" ht="22.5" customHeight="1" x14ac:dyDescent="0.25">
      <c r="N304" s="13"/>
      <c r="O304" s="13"/>
      <c r="P304" s="13"/>
    </row>
    <row r="305" spans="14:16" ht="22.5" customHeight="1" x14ac:dyDescent="0.25">
      <c r="N305" s="13"/>
      <c r="O305" s="13"/>
      <c r="P305" s="13"/>
    </row>
    <row r="306" spans="14:16" ht="22.5" customHeight="1" x14ac:dyDescent="0.25">
      <c r="N306" s="13"/>
      <c r="O306" s="13"/>
      <c r="P306" s="13"/>
    </row>
    <row r="307" spans="14:16" ht="22.5" customHeight="1" x14ac:dyDescent="0.25">
      <c r="N307" s="13"/>
      <c r="O307" s="13"/>
      <c r="P307" s="13"/>
    </row>
    <row r="308" spans="14:16" ht="22.5" customHeight="1" x14ac:dyDescent="0.25">
      <c r="N308" s="13"/>
      <c r="O308" s="13"/>
      <c r="P308" s="13"/>
    </row>
    <row r="309" spans="14:16" ht="22.5" customHeight="1" x14ac:dyDescent="0.25">
      <c r="N309" s="13"/>
      <c r="O309" s="13"/>
      <c r="P309" s="13"/>
    </row>
    <row r="310" spans="14:16" ht="22.5" customHeight="1" x14ac:dyDescent="0.25">
      <c r="N310" s="13"/>
      <c r="O310" s="13"/>
      <c r="P310" s="13"/>
    </row>
    <row r="311" spans="14:16" ht="22.5" customHeight="1" x14ac:dyDescent="0.25">
      <c r="N311" s="13"/>
      <c r="O311" s="13"/>
      <c r="P311" s="13"/>
    </row>
    <row r="312" spans="14:16" ht="22.5" customHeight="1" x14ac:dyDescent="0.25">
      <c r="N312" s="13"/>
      <c r="O312" s="13"/>
      <c r="P312" s="13"/>
    </row>
    <row r="313" spans="14:16" ht="22.5" customHeight="1" x14ac:dyDescent="0.25">
      <c r="N313" s="13"/>
      <c r="O313" s="13"/>
      <c r="P313" s="13"/>
    </row>
    <row r="314" spans="14:16" ht="22.5" customHeight="1" x14ac:dyDescent="0.25">
      <c r="N314" s="13"/>
      <c r="O314" s="13"/>
      <c r="P314" s="13"/>
    </row>
    <row r="315" spans="14:16" ht="22.5" customHeight="1" x14ac:dyDescent="0.25">
      <c r="N315" s="13"/>
      <c r="O315" s="13"/>
      <c r="P315" s="13"/>
    </row>
    <row r="316" spans="14:16" ht="22.5" customHeight="1" x14ac:dyDescent="0.25">
      <c r="N316" s="13"/>
      <c r="O316" s="13"/>
      <c r="P316" s="13"/>
    </row>
    <row r="317" spans="14:16" ht="22.5" customHeight="1" x14ac:dyDescent="0.25">
      <c r="N317" s="13"/>
      <c r="O317" s="13"/>
      <c r="P317" s="13"/>
    </row>
    <row r="318" spans="14:16" ht="22.5" customHeight="1" x14ac:dyDescent="0.25">
      <c r="N318" s="13"/>
      <c r="O318" s="13"/>
      <c r="P318" s="13"/>
    </row>
    <row r="319" spans="14:16" ht="22.5" customHeight="1" x14ac:dyDescent="0.25">
      <c r="N319" s="13"/>
      <c r="O319" s="13"/>
      <c r="P319" s="13"/>
    </row>
    <row r="320" spans="14:16" ht="22.5" customHeight="1" x14ac:dyDescent="0.25">
      <c r="N320" s="13"/>
      <c r="O320" s="13"/>
      <c r="P320" s="13"/>
    </row>
    <row r="321" spans="14:16" ht="22.5" customHeight="1" x14ac:dyDescent="0.25">
      <c r="N321" s="13"/>
      <c r="O321" s="13"/>
      <c r="P321" s="13"/>
    </row>
    <row r="322" spans="14:16" ht="22.5" customHeight="1" x14ac:dyDescent="0.25">
      <c r="N322" s="13"/>
      <c r="O322" s="13"/>
      <c r="P322" s="13"/>
    </row>
    <row r="323" spans="14:16" ht="22.5" customHeight="1" x14ac:dyDescent="0.25">
      <c r="N323" s="13"/>
      <c r="O323" s="13"/>
      <c r="P323" s="13"/>
    </row>
    <row r="324" spans="14:16" ht="22.5" customHeight="1" x14ac:dyDescent="0.25">
      <c r="N324" s="13"/>
      <c r="O324" s="13"/>
      <c r="P324" s="13"/>
    </row>
    <row r="325" spans="14:16" ht="22.5" customHeight="1" x14ac:dyDescent="0.25">
      <c r="N325" s="13"/>
      <c r="O325" s="13"/>
      <c r="P325" s="13"/>
    </row>
    <row r="326" spans="14:16" ht="22.5" customHeight="1" x14ac:dyDescent="0.25">
      <c r="N326" s="13"/>
      <c r="O326" s="13"/>
      <c r="P326" s="13"/>
    </row>
    <row r="327" spans="14:16" ht="22.5" customHeight="1" x14ac:dyDescent="0.25">
      <c r="N327" s="13"/>
      <c r="O327" s="13"/>
      <c r="P327" s="13"/>
    </row>
    <row r="328" spans="14:16" ht="22.5" customHeight="1" x14ac:dyDescent="0.25">
      <c r="N328" s="13"/>
      <c r="O328" s="13"/>
      <c r="P328" s="13"/>
    </row>
    <row r="329" spans="14:16" ht="22.5" customHeight="1" x14ac:dyDescent="0.25">
      <c r="N329" s="13"/>
      <c r="O329" s="13"/>
      <c r="P329" s="13"/>
    </row>
    <row r="330" spans="14:16" ht="22.5" customHeight="1" x14ac:dyDescent="0.25">
      <c r="N330" s="13"/>
      <c r="O330" s="13"/>
      <c r="P330" s="13"/>
    </row>
    <row r="331" spans="14:16" ht="22.5" customHeight="1" x14ac:dyDescent="0.25">
      <c r="N331" s="13"/>
      <c r="O331" s="13"/>
      <c r="P331" s="13"/>
    </row>
    <row r="332" spans="14:16" ht="22.5" customHeight="1" x14ac:dyDescent="0.25">
      <c r="N332" s="13"/>
      <c r="O332" s="13"/>
      <c r="P332" s="13"/>
    </row>
    <row r="333" spans="14:16" ht="22.5" customHeight="1" x14ac:dyDescent="0.25">
      <c r="N333" s="13"/>
      <c r="O333" s="13"/>
      <c r="P333" s="13"/>
    </row>
    <row r="334" spans="14:16" ht="22.5" customHeight="1" x14ac:dyDescent="0.25">
      <c r="N334" s="13"/>
      <c r="O334" s="13"/>
      <c r="P334" s="13"/>
    </row>
    <row r="335" spans="14:16" ht="22.5" customHeight="1" x14ac:dyDescent="0.25">
      <c r="N335" s="13"/>
      <c r="O335" s="13"/>
      <c r="P335" s="13"/>
    </row>
    <row r="336" spans="14:16" ht="22.5" customHeight="1" x14ac:dyDescent="0.25">
      <c r="N336" s="13"/>
      <c r="O336" s="13"/>
      <c r="P336" s="13"/>
    </row>
    <row r="337" spans="14:16" ht="22.5" customHeight="1" x14ac:dyDescent="0.25">
      <c r="N337" s="13"/>
      <c r="O337" s="13"/>
      <c r="P337" s="13"/>
    </row>
    <row r="338" spans="14:16" ht="22.5" customHeight="1" x14ac:dyDescent="0.25">
      <c r="N338" s="13"/>
      <c r="O338" s="13"/>
      <c r="P338" s="13"/>
    </row>
    <row r="339" spans="14:16" ht="22.5" customHeight="1" x14ac:dyDescent="0.25">
      <c r="N339" s="13"/>
      <c r="O339" s="13"/>
      <c r="P339" s="13"/>
    </row>
    <row r="340" spans="14:16" ht="22.5" customHeight="1" x14ac:dyDescent="0.25">
      <c r="N340" s="13"/>
      <c r="O340" s="13"/>
      <c r="P340" s="13"/>
    </row>
    <row r="341" spans="14:16" ht="22.5" customHeight="1" x14ac:dyDescent="0.25">
      <c r="N341" s="13"/>
      <c r="O341" s="13"/>
      <c r="P341" s="13"/>
    </row>
    <row r="342" spans="14:16" ht="22.5" customHeight="1" x14ac:dyDescent="0.25">
      <c r="N342" s="13"/>
      <c r="O342" s="13"/>
      <c r="P342" s="13"/>
    </row>
    <row r="343" spans="14:16" ht="22.5" customHeight="1" x14ac:dyDescent="0.25">
      <c r="N343" s="13"/>
      <c r="O343" s="13"/>
      <c r="P343" s="13"/>
    </row>
    <row r="344" spans="14:16" ht="22.5" customHeight="1" x14ac:dyDescent="0.25">
      <c r="N344" s="13"/>
      <c r="O344" s="13"/>
      <c r="P344" s="13"/>
    </row>
    <row r="345" spans="14:16" ht="22.5" customHeight="1" x14ac:dyDescent="0.25">
      <c r="N345" s="13"/>
      <c r="O345" s="13"/>
      <c r="P345" s="13"/>
    </row>
    <row r="346" spans="14:16" ht="22.5" customHeight="1" x14ac:dyDescent="0.25">
      <c r="N346" s="13"/>
      <c r="O346" s="13"/>
      <c r="P346" s="13"/>
    </row>
    <row r="347" spans="14:16" ht="22.5" customHeight="1" x14ac:dyDescent="0.25">
      <c r="N347" s="13"/>
      <c r="O347" s="13"/>
      <c r="P347" s="13"/>
    </row>
    <row r="348" spans="14:16" ht="22.5" customHeight="1" x14ac:dyDescent="0.25">
      <c r="N348" s="13"/>
      <c r="O348" s="13"/>
      <c r="P348" s="13"/>
    </row>
    <row r="349" spans="14:16" ht="22.5" customHeight="1" x14ac:dyDescent="0.25">
      <c r="N349" s="13"/>
      <c r="O349" s="13"/>
      <c r="P349" s="13"/>
    </row>
    <row r="350" spans="14:16" ht="22.5" customHeight="1" x14ac:dyDescent="0.25">
      <c r="N350" s="13"/>
      <c r="O350" s="13"/>
      <c r="P350" s="13"/>
    </row>
    <row r="351" spans="14:16" ht="22.5" customHeight="1" x14ac:dyDescent="0.25">
      <c r="N351" s="13"/>
      <c r="O351" s="13"/>
      <c r="P351" s="13"/>
    </row>
    <row r="352" spans="14:16" ht="22.5" customHeight="1" x14ac:dyDescent="0.25">
      <c r="N352" s="13"/>
      <c r="O352" s="13"/>
      <c r="P352" s="13"/>
    </row>
  </sheetData>
  <mergeCells count="314">
    <mergeCell ref="N25:DJ25"/>
    <mergeCell ref="N32:DH32"/>
    <mergeCell ref="N24:DF24"/>
    <mergeCell ref="N228:DF228"/>
    <mergeCell ref="N33:CR33"/>
    <mergeCell ref="L129:L136"/>
    <mergeCell ref="M129:M136"/>
    <mergeCell ref="L24:L26"/>
    <mergeCell ref="M118:M120"/>
    <mergeCell ref="M145:M151"/>
    <mergeCell ref="M154:M158"/>
    <mergeCell ref="M169:M170"/>
    <mergeCell ref="M177:M180"/>
    <mergeCell ref="M188:M189"/>
    <mergeCell ref="M32:M34"/>
    <mergeCell ref="M40:M42"/>
    <mergeCell ref="M48:M51"/>
    <mergeCell ref="M64:M65"/>
    <mergeCell ref="M75:M76"/>
    <mergeCell ref="M91:M94"/>
    <mergeCell ref="M102:M103"/>
    <mergeCell ref="L169:L170"/>
    <mergeCell ref="L48:L51"/>
    <mergeCell ref="L64:L65"/>
    <mergeCell ref="L91:L94"/>
    <mergeCell ref="L118:L120"/>
    <mergeCell ref="M56:M63"/>
    <mergeCell ref="K220:K227"/>
    <mergeCell ref="L75:L76"/>
    <mergeCell ref="L102:L103"/>
    <mergeCell ref="L110:L111"/>
    <mergeCell ref="L204:L206"/>
    <mergeCell ref="L212:L213"/>
    <mergeCell ref="K56:K63"/>
    <mergeCell ref="K212:K219"/>
    <mergeCell ref="K204:K211"/>
    <mergeCell ref="K188:K195"/>
    <mergeCell ref="K145:K152"/>
    <mergeCell ref="K126:K128"/>
    <mergeCell ref="K118:K125"/>
    <mergeCell ref="M212:M213"/>
    <mergeCell ref="K153:K160"/>
    <mergeCell ref="L145:L151"/>
    <mergeCell ref="L154:L158"/>
    <mergeCell ref="L137:L144"/>
    <mergeCell ref="L99:L101"/>
    <mergeCell ref="B220:B227"/>
    <mergeCell ref="C220:C227"/>
    <mergeCell ref="D220:D227"/>
    <mergeCell ref="E220:E227"/>
    <mergeCell ref="F220:F227"/>
    <mergeCell ref="J220:J227"/>
    <mergeCell ref="F212:F219"/>
    <mergeCell ref="B204:B211"/>
    <mergeCell ref="C204:C211"/>
    <mergeCell ref="D204:D211"/>
    <mergeCell ref="E204:E211"/>
    <mergeCell ref="F204:F211"/>
    <mergeCell ref="J204:J211"/>
    <mergeCell ref="J212:J219"/>
    <mergeCell ref="I204:I206"/>
    <mergeCell ref="I212:I213"/>
    <mergeCell ref="B212:B219"/>
    <mergeCell ref="C212:C219"/>
    <mergeCell ref="D212:D219"/>
    <mergeCell ref="E212:E219"/>
    <mergeCell ref="B196:B203"/>
    <mergeCell ref="C196:C203"/>
    <mergeCell ref="D196:D203"/>
    <mergeCell ref="E196:E203"/>
    <mergeCell ref="F196:F203"/>
    <mergeCell ref="B188:B195"/>
    <mergeCell ref="C188:C195"/>
    <mergeCell ref="D188:D195"/>
    <mergeCell ref="E188:E195"/>
    <mergeCell ref="F188:F195"/>
    <mergeCell ref="J188:J195"/>
    <mergeCell ref="H188:H189"/>
    <mergeCell ref="I188:I191"/>
    <mergeCell ref="J196:J203"/>
    <mergeCell ref="K196:K203"/>
    <mergeCell ref="I196:I197"/>
    <mergeCell ref="L188:L189"/>
    <mergeCell ref="M204:M206"/>
    <mergeCell ref="J185:J187"/>
    <mergeCell ref="K185:K187"/>
    <mergeCell ref="L196:L200"/>
    <mergeCell ref="M196:M200"/>
    <mergeCell ref="I177:I183"/>
    <mergeCell ref="J177:J184"/>
    <mergeCell ref="K177:K184"/>
    <mergeCell ref="H177:H183"/>
    <mergeCell ref="L177:L180"/>
    <mergeCell ref="B177:B184"/>
    <mergeCell ref="C177:C184"/>
    <mergeCell ref="D177:D184"/>
    <mergeCell ref="E177:E184"/>
    <mergeCell ref="F177:F184"/>
    <mergeCell ref="G186:G187"/>
    <mergeCell ref="H186:H187"/>
    <mergeCell ref="I186:I187"/>
    <mergeCell ref="B185:B187"/>
    <mergeCell ref="C185:C187"/>
    <mergeCell ref="D185:D187"/>
    <mergeCell ref="E185:E187"/>
    <mergeCell ref="F185:F187"/>
    <mergeCell ref="G185:I185"/>
    <mergeCell ref="B169:B176"/>
    <mergeCell ref="C169:C176"/>
    <mergeCell ref="D169:D176"/>
    <mergeCell ref="E169:E176"/>
    <mergeCell ref="F169:F176"/>
    <mergeCell ref="I169:I176"/>
    <mergeCell ref="J169:J176"/>
    <mergeCell ref="H161:H166"/>
    <mergeCell ref="K169:K176"/>
    <mergeCell ref="B161:B168"/>
    <mergeCell ref="C161:C168"/>
    <mergeCell ref="D161:D168"/>
    <mergeCell ref="E161:E168"/>
    <mergeCell ref="F161:F168"/>
    <mergeCell ref="I161:I168"/>
    <mergeCell ref="J161:J168"/>
    <mergeCell ref="K161:K168"/>
    <mergeCell ref="B145:B152"/>
    <mergeCell ref="C145:C152"/>
    <mergeCell ref="D145:D152"/>
    <mergeCell ref="E145:E152"/>
    <mergeCell ref="F145:F152"/>
    <mergeCell ref="H145:H152"/>
    <mergeCell ref="I145:I152"/>
    <mergeCell ref="J145:J152"/>
    <mergeCell ref="B153:B160"/>
    <mergeCell ref="C153:C160"/>
    <mergeCell ref="D153:D160"/>
    <mergeCell ref="I153:I160"/>
    <mergeCell ref="J153:J160"/>
    <mergeCell ref="E153:E160"/>
    <mergeCell ref="F153:F160"/>
    <mergeCell ref="H153:H160"/>
    <mergeCell ref="B137:B144"/>
    <mergeCell ref="C137:C144"/>
    <mergeCell ref="D137:D144"/>
    <mergeCell ref="E137:E144"/>
    <mergeCell ref="F137:F144"/>
    <mergeCell ref="I137:I144"/>
    <mergeCell ref="J137:J144"/>
    <mergeCell ref="K137:K144"/>
    <mergeCell ref="M137:M144"/>
    <mergeCell ref="H141:H142"/>
    <mergeCell ref="I129:I136"/>
    <mergeCell ref="J129:J136"/>
    <mergeCell ref="K129:K136"/>
    <mergeCell ref="B129:B136"/>
    <mergeCell ref="C129:C136"/>
    <mergeCell ref="D129:D136"/>
    <mergeCell ref="E129:E136"/>
    <mergeCell ref="F129:F136"/>
    <mergeCell ref="H129:H136"/>
    <mergeCell ref="B118:B125"/>
    <mergeCell ref="C118:C125"/>
    <mergeCell ref="D118:D125"/>
    <mergeCell ref="E118:E125"/>
    <mergeCell ref="F118:F125"/>
    <mergeCell ref="J118:J125"/>
    <mergeCell ref="I118:I121"/>
    <mergeCell ref="G127:G128"/>
    <mergeCell ref="H127:H128"/>
    <mergeCell ref="I127:I128"/>
    <mergeCell ref="G126:I126"/>
    <mergeCell ref="J126:J128"/>
    <mergeCell ref="B126:B128"/>
    <mergeCell ref="C126:C128"/>
    <mergeCell ref="D126:D128"/>
    <mergeCell ref="E126:E128"/>
    <mergeCell ref="F126:F128"/>
    <mergeCell ref="B110:B117"/>
    <mergeCell ref="C110:C117"/>
    <mergeCell ref="D110:D117"/>
    <mergeCell ref="E110:E117"/>
    <mergeCell ref="F110:F117"/>
    <mergeCell ref="I110:I117"/>
    <mergeCell ref="M110:M111"/>
    <mergeCell ref="B102:B109"/>
    <mergeCell ref="C102:C109"/>
    <mergeCell ref="D102:D109"/>
    <mergeCell ref="E102:E109"/>
    <mergeCell ref="F102:F109"/>
    <mergeCell ref="I102:I109"/>
    <mergeCell ref="J102:J109"/>
    <mergeCell ref="K102:K109"/>
    <mergeCell ref="J110:J117"/>
    <mergeCell ref="K110:K117"/>
    <mergeCell ref="J99:J101"/>
    <mergeCell ref="K99:K101"/>
    <mergeCell ref="B91:B98"/>
    <mergeCell ref="C91:C98"/>
    <mergeCell ref="D91:D98"/>
    <mergeCell ref="E91:E98"/>
    <mergeCell ref="F91:F98"/>
    <mergeCell ref="I91:I98"/>
    <mergeCell ref="J91:J98"/>
    <mergeCell ref="K91:K98"/>
    <mergeCell ref="B99:B101"/>
    <mergeCell ref="C99:C101"/>
    <mergeCell ref="D99:D101"/>
    <mergeCell ref="E99:E101"/>
    <mergeCell ref="F99:F101"/>
    <mergeCell ref="G99:I99"/>
    <mergeCell ref="G100:G101"/>
    <mergeCell ref="H100:H101"/>
    <mergeCell ref="I100:I101"/>
    <mergeCell ref="B83:B90"/>
    <mergeCell ref="C83:C90"/>
    <mergeCell ref="D83:D90"/>
    <mergeCell ref="E83:E90"/>
    <mergeCell ref="F83:F90"/>
    <mergeCell ref="I83:I90"/>
    <mergeCell ref="B75:B82"/>
    <mergeCell ref="C75:C82"/>
    <mergeCell ref="D75:D82"/>
    <mergeCell ref="E75:E82"/>
    <mergeCell ref="F75:F82"/>
    <mergeCell ref="I75:I82"/>
    <mergeCell ref="B64:B71"/>
    <mergeCell ref="C64:C71"/>
    <mergeCell ref="D64:D71"/>
    <mergeCell ref="E64:E71"/>
    <mergeCell ref="F64:F71"/>
    <mergeCell ref="I64:I71"/>
    <mergeCell ref="B48:B55"/>
    <mergeCell ref="C48:C55"/>
    <mergeCell ref="J72:J74"/>
    <mergeCell ref="B72:B74"/>
    <mergeCell ref="C72:C74"/>
    <mergeCell ref="D72:D74"/>
    <mergeCell ref="E72:E74"/>
    <mergeCell ref="F72:F74"/>
    <mergeCell ref="G72:I72"/>
    <mergeCell ref="G73:G74"/>
    <mergeCell ref="H73:H74"/>
    <mergeCell ref="I73:I74"/>
    <mergeCell ref="B56:B63"/>
    <mergeCell ref="C56:C63"/>
    <mergeCell ref="D56:D63"/>
    <mergeCell ref="E56:E63"/>
    <mergeCell ref="F56:F63"/>
    <mergeCell ref="H56:H63"/>
    <mergeCell ref="B32:B39"/>
    <mergeCell ref="C32:C39"/>
    <mergeCell ref="D32:D39"/>
    <mergeCell ref="E32:E39"/>
    <mergeCell ref="F32:F39"/>
    <mergeCell ref="I32:I39"/>
    <mergeCell ref="J32:J39"/>
    <mergeCell ref="K32:K39"/>
    <mergeCell ref="B40:B47"/>
    <mergeCell ref="C40:C47"/>
    <mergeCell ref="D40:D47"/>
    <mergeCell ref="E40:E47"/>
    <mergeCell ref="F40:F47"/>
    <mergeCell ref="I40:I47"/>
    <mergeCell ref="J40:J47"/>
    <mergeCell ref="K40:K47"/>
    <mergeCell ref="H32:H33"/>
    <mergeCell ref="H41:H42"/>
    <mergeCell ref="J83:J90"/>
    <mergeCell ref="K83:K90"/>
    <mergeCell ref="A24:A31"/>
    <mergeCell ref="B24:B31"/>
    <mergeCell ref="C24:C31"/>
    <mergeCell ref="D24:D31"/>
    <mergeCell ref="E24:E31"/>
    <mergeCell ref="F24:F31"/>
    <mergeCell ref="G21:I21"/>
    <mergeCell ref="J21:J23"/>
    <mergeCell ref="K21:K23"/>
    <mergeCell ref="B21:B23"/>
    <mergeCell ref="C21:C23"/>
    <mergeCell ref="D21:D23"/>
    <mergeCell ref="E21:E23"/>
    <mergeCell ref="F21:F23"/>
    <mergeCell ref="I24:I31"/>
    <mergeCell ref="J24:J31"/>
    <mergeCell ref="K24:K31"/>
    <mergeCell ref="G22:G23"/>
    <mergeCell ref="H22:H23"/>
    <mergeCell ref="I22:I23"/>
    <mergeCell ref="H24:H26"/>
    <mergeCell ref="J64:J71"/>
    <mergeCell ref="M21:M23"/>
    <mergeCell ref="L21:L23"/>
    <mergeCell ref="E13:E14"/>
    <mergeCell ref="F13:J14"/>
    <mergeCell ref="F15:J15"/>
    <mergeCell ref="C18:K18"/>
    <mergeCell ref="C19:K19"/>
    <mergeCell ref="J75:J82"/>
    <mergeCell ref="K75:K82"/>
    <mergeCell ref="K64:K71"/>
    <mergeCell ref="L32:L34"/>
    <mergeCell ref="L40:L42"/>
    <mergeCell ref="H50:H51"/>
    <mergeCell ref="J56:J62"/>
    <mergeCell ref="D48:D55"/>
    <mergeCell ref="E48:E55"/>
    <mergeCell ref="F48:F55"/>
    <mergeCell ref="K72:K74"/>
    <mergeCell ref="L56:L63"/>
    <mergeCell ref="I56:I63"/>
    <mergeCell ref="I48:I55"/>
    <mergeCell ref="J48:J55"/>
    <mergeCell ref="K48:K55"/>
    <mergeCell ref="M24:M26"/>
  </mergeCells>
  <dataValidations count="1">
    <dataValidation type="list" allowBlank="1" showInputMessage="1" showErrorMessage="1" sqref="F177:F184 J75:J98 J102:J125 F75:F98 J177 F102:F125 J228 F40:F71 F228:F235 F129:F145 J169 F188:F196 F204 F212:F220 J129 J137 J145 J153 J161 J188 J196 J204 J212 J220 F24:F32 J24:J32 F169 J40:J56 J64:J71 F153 F161" xr:uid="{00000000-0002-0000-0200-000000000000}">
      <formula1>"1,2,3"</formula1>
    </dataValidation>
  </dataValidations>
  <pageMargins left="0.7" right="0.7" top="0.75" bottom="0.75" header="0.3" footer="0.3"/>
  <pageSetup orientation="portrait"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tabColor rgb="FF83A343"/>
  </sheetPr>
  <dimension ref="A5:P160"/>
  <sheetViews>
    <sheetView showGridLines="0" tabSelected="1" topLeftCell="F129" zoomScale="78" zoomScaleNormal="78" workbookViewId="0">
      <selection activeCell="H75" sqref="H75"/>
    </sheetView>
  </sheetViews>
  <sheetFormatPr baseColWidth="10" defaultColWidth="3.109375" defaultRowHeight="22.5" customHeight="1" x14ac:dyDescent="0.25"/>
  <cols>
    <col min="1" max="1" width="2.5546875" style="13" customWidth="1"/>
    <col min="2" max="2" width="5.5546875" style="13" customWidth="1"/>
    <col min="3" max="3" width="42.5546875" style="13" customWidth="1"/>
    <col min="4" max="4" width="27.5546875" style="13" customWidth="1"/>
    <col min="5" max="5" width="145.6640625" style="13" customWidth="1"/>
    <col min="6" max="6" width="7.44140625" style="13" customWidth="1"/>
    <col min="7" max="7" width="3.5546875" style="13" bestFit="1" customWidth="1"/>
    <col min="8" max="8" width="65.5546875" style="13" customWidth="1"/>
    <col min="9" max="9" width="134" style="13" customWidth="1"/>
    <col min="10" max="10" width="7.44140625" style="13" customWidth="1"/>
    <col min="11" max="11" width="13.5546875" style="13" customWidth="1"/>
    <col min="12" max="12" width="35.5546875" style="75" customWidth="1"/>
    <col min="13" max="13" width="7.5546875" style="75" customWidth="1"/>
    <col min="14" max="14" width="6.33203125" style="76" customWidth="1"/>
    <col min="15" max="15" width="6.33203125" style="101" customWidth="1"/>
    <col min="16" max="16" width="3.109375" style="102" customWidth="1"/>
    <col min="17" max="16364" width="3.109375" style="13" customWidth="1"/>
    <col min="16365" max="16384" width="3.109375" style="13"/>
  </cols>
  <sheetData>
    <row r="5" spans="2:16" ht="9.9" customHeight="1" x14ac:dyDescent="0.25"/>
    <row r="6" spans="2:16" ht="31.5" customHeight="1" x14ac:dyDescent="0.25"/>
    <row r="7" spans="2:16" ht="30.75" customHeight="1" x14ac:dyDescent="0.25">
      <c r="E7" s="17"/>
      <c r="F7" s="17"/>
    </row>
    <row r="8" spans="2:16" ht="20.25" customHeight="1" x14ac:dyDescent="0.25"/>
    <row r="9" spans="2:16" ht="9.9" customHeight="1" x14ac:dyDescent="0.25"/>
    <row r="10" spans="2:16" ht="19.649999999999999" customHeight="1" x14ac:dyDescent="0.25">
      <c r="C10" s="602" t="s">
        <v>152</v>
      </c>
      <c r="D10" s="602"/>
      <c r="E10" s="602"/>
      <c r="F10" s="602"/>
      <c r="G10" s="602"/>
      <c r="H10" s="602"/>
      <c r="I10" s="602"/>
      <c r="J10" s="602"/>
      <c r="K10" s="602"/>
    </row>
    <row r="11" spans="2:16" ht="71.25" customHeight="1" x14ac:dyDescent="0.25">
      <c r="C11" s="603" t="s">
        <v>153</v>
      </c>
      <c r="D11" s="603"/>
      <c r="E11" s="603"/>
      <c r="F11" s="603"/>
      <c r="G11" s="603"/>
      <c r="H11" s="603"/>
      <c r="I11" s="603"/>
      <c r="J11" s="603"/>
      <c r="K11" s="603"/>
    </row>
    <row r="12" spans="2:16" ht="9.75" customHeight="1" x14ac:dyDescent="0.25">
      <c r="C12" s="14"/>
      <c r="D12" s="14"/>
      <c r="F12" s="15"/>
    </row>
    <row r="13" spans="2:16" ht="36.75" customHeight="1" x14ac:dyDescent="0.25">
      <c r="B13" s="616" t="s">
        <v>111</v>
      </c>
      <c r="C13" s="574" t="s">
        <v>154</v>
      </c>
      <c r="D13" s="596" t="s">
        <v>8</v>
      </c>
      <c r="E13" s="596" t="s">
        <v>155</v>
      </c>
      <c r="F13" s="599" t="s">
        <v>156</v>
      </c>
      <c r="G13" s="609" t="s">
        <v>113</v>
      </c>
      <c r="H13" s="610"/>
      <c r="I13" s="610"/>
      <c r="J13" s="599" t="s">
        <v>157</v>
      </c>
      <c r="K13" s="599" t="s">
        <v>124</v>
      </c>
      <c r="L13" s="553"/>
      <c r="M13" s="552"/>
      <c r="N13" s="614"/>
      <c r="O13" s="548"/>
      <c r="P13" s="546"/>
    </row>
    <row r="14" spans="2:16" ht="29.25" customHeight="1" x14ac:dyDescent="0.25">
      <c r="B14" s="617"/>
      <c r="C14" s="575"/>
      <c r="D14" s="597"/>
      <c r="E14" s="597"/>
      <c r="F14" s="599"/>
      <c r="G14" s="572" t="s">
        <v>13</v>
      </c>
      <c r="H14" s="596" t="s">
        <v>15</v>
      </c>
      <c r="I14" s="596" t="s">
        <v>17</v>
      </c>
      <c r="J14" s="599"/>
      <c r="K14" s="599"/>
      <c r="L14" s="553"/>
      <c r="M14" s="552"/>
      <c r="N14" s="614"/>
      <c r="O14" s="548"/>
      <c r="P14" s="546"/>
    </row>
    <row r="15" spans="2:16" ht="99.75" customHeight="1" thickBot="1" x14ac:dyDescent="0.3">
      <c r="B15" s="618"/>
      <c r="C15" s="576"/>
      <c r="D15" s="598"/>
      <c r="E15" s="598"/>
      <c r="F15" s="600"/>
      <c r="G15" s="573"/>
      <c r="H15" s="601"/>
      <c r="I15" s="601"/>
      <c r="J15" s="600"/>
      <c r="K15" s="600"/>
      <c r="L15" s="553"/>
      <c r="M15" s="552"/>
      <c r="N15" s="614"/>
      <c r="O15" s="548"/>
      <c r="P15" s="546"/>
    </row>
    <row r="16" spans="2:16" ht="81.75" customHeight="1" x14ac:dyDescent="0.25">
      <c r="B16" s="474" t="str">
        <f>+LEFT(C16,3)</f>
        <v>6.1</v>
      </c>
      <c r="C16" s="623" t="s">
        <v>158</v>
      </c>
      <c r="D16" s="559" t="s">
        <v>159</v>
      </c>
      <c r="E16" s="365" t="s">
        <v>666</v>
      </c>
      <c r="F16" s="368">
        <v>3</v>
      </c>
      <c r="G16" s="106">
        <v>1</v>
      </c>
      <c r="H16" s="246" t="s">
        <v>617</v>
      </c>
      <c r="I16" s="373" t="s">
        <v>619</v>
      </c>
      <c r="J16" s="347">
        <v>3</v>
      </c>
      <c r="K16" s="350" t="str">
        <f t="shared" ref="K16" si="0">+IF(OR(ISBLANK(F16),ISBLANK(J16)),"",IF(OR(AND(F16=1,J16=1),AND(F16=1,J16=2),AND(F16=1,J16=3)),"Deficiencia de control mayor (diseño y ejecución)",IF(OR(AND(F16=2,J16=2),AND(F16=3,J16=1),AND(F16=3,J16=2),AND(F16=2,J16=1)),"Deficiencia de control (diseño o ejecución)",IF(AND(F16=2,J16=3),"Oportunidad de mejora","Mantenimiento del control"))))</f>
        <v>Mantenimiento del control</v>
      </c>
      <c r="L16" s="554">
        <f>+IF(K16="",75,IF(K16="Deficiencia de control mayor (diseño y ejecución)",80,IF(K16="Deficiencia de control (diseño o ejecución)",100,IF(K16="Oportunidad de mejora",120,140))))</f>
        <v>140</v>
      </c>
      <c r="M16" s="547">
        <v>1.7896000000000001</v>
      </c>
      <c r="N16" s="549">
        <f>+L16+M16</f>
        <v>141.78960000000001</v>
      </c>
      <c r="P16" s="545"/>
    </row>
    <row r="17" spans="2:16" ht="88.2" customHeight="1" thickBot="1" x14ac:dyDescent="0.3">
      <c r="B17" s="475"/>
      <c r="C17" s="624"/>
      <c r="D17" s="560"/>
      <c r="E17" s="448"/>
      <c r="F17" s="369"/>
      <c r="G17" s="104">
        <v>2</v>
      </c>
      <c r="H17" s="251" t="s">
        <v>618</v>
      </c>
      <c r="I17" s="376"/>
      <c r="J17" s="348"/>
      <c r="K17" s="351"/>
      <c r="L17" s="554"/>
      <c r="M17" s="547"/>
      <c r="N17" s="549"/>
      <c r="P17" s="545"/>
    </row>
    <row r="18" spans="2:16" ht="26.25" hidden="1" customHeight="1" thickBot="1" x14ac:dyDescent="0.3">
      <c r="B18" s="475"/>
      <c r="C18" s="624"/>
      <c r="D18" s="560"/>
      <c r="E18" s="448"/>
      <c r="F18" s="369"/>
      <c r="G18" s="104">
        <v>3</v>
      </c>
      <c r="H18" s="104"/>
      <c r="I18" s="376"/>
      <c r="J18" s="348"/>
      <c r="K18" s="351"/>
      <c r="L18" s="554"/>
      <c r="M18" s="547"/>
      <c r="N18" s="549"/>
      <c r="P18" s="545"/>
    </row>
    <row r="19" spans="2:16" ht="26.25" hidden="1" customHeight="1" thickBot="1" x14ac:dyDescent="0.3">
      <c r="B19" s="475"/>
      <c r="C19" s="624"/>
      <c r="D19" s="560"/>
      <c r="E19" s="448"/>
      <c r="F19" s="369"/>
      <c r="G19" s="104">
        <v>4</v>
      </c>
      <c r="H19" s="104"/>
      <c r="I19" s="376"/>
      <c r="J19" s="348"/>
      <c r="K19" s="351"/>
      <c r="L19" s="554"/>
      <c r="M19" s="547"/>
      <c r="N19" s="549"/>
      <c r="P19" s="545"/>
    </row>
    <row r="20" spans="2:16" ht="26.25" hidden="1" customHeight="1" thickBot="1" x14ac:dyDescent="0.3">
      <c r="B20" s="475"/>
      <c r="C20" s="624"/>
      <c r="D20" s="560"/>
      <c r="E20" s="448"/>
      <c r="F20" s="369"/>
      <c r="G20" s="104">
        <v>5</v>
      </c>
      <c r="H20" s="104"/>
      <c r="I20" s="376"/>
      <c r="J20" s="348"/>
      <c r="K20" s="351"/>
      <c r="L20" s="554"/>
      <c r="M20" s="547"/>
      <c r="N20" s="549"/>
      <c r="P20" s="545"/>
    </row>
    <row r="21" spans="2:16" ht="24" hidden="1" customHeight="1" thickBot="1" x14ac:dyDescent="0.3">
      <c r="B21" s="475"/>
      <c r="C21" s="624"/>
      <c r="D21" s="560"/>
      <c r="E21" s="448"/>
      <c r="F21" s="369"/>
      <c r="G21" s="104">
        <v>6</v>
      </c>
      <c r="H21" s="104"/>
      <c r="I21" s="376"/>
      <c r="J21" s="348"/>
      <c r="K21" s="351"/>
      <c r="L21" s="554"/>
      <c r="M21" s="547"/>
      <c r="N21" s="549"/>
      <c r="P21" s="545"/>
    </row>
    <row r="22" spans="2:16" ht="26.25" hidden="1" customHeight="1" thickBot="1" x14ac:dyDescent="0.3">
      <c r="B22" s="475"/>
      <c r="C22" s="624"/>
      <c r="D22" s="560"/>
      <c r="E22" s="448"/>
      <c r="F22" s="369"/>
      <c r="G22" s="104">
        <v>7</v>
      </c>
      <c r="H22" s="104"/>
      <c r="I22" s="376"/>
      <c r="J22" s="348"/>
      <c r="K22" s="351"/>
      <c r="L22" s="554"/>
      <c r="M22" s="547"/>
      <c r="N22" s="549"/>
      <c r="P22" s="545"/>
    </row>
    <row r="23" spans="2:16" ht="0.75" hidden="1" customHeight="1" thickBot="1" x14ac:dyDescent="0.3">
      <c r="B23" s="476"/>
      <c r="C23" s="625"/>
      <c r="D23" s="561"/>
      <c r="E23" s="449"/>
      <c r="F23" s="370"/>
      <c r="G23" s="105">
        <v>8</v>
      </c>
      <c r="H23" s="105"/>
      <c r="I23" s="377"/>
      <c r="J23" s="349"/>
      <c r="K23" s="352"/>
      <c r="L23" s="554"/>
      <c r="M23" s="547"/>
      <c r="N23" s="549"/>
      <c r="P23" s="545"/>
    </row>
    <row r="24" spans="2:16" ht="81.599999999999994" customHeight="1" x14ac:dyDescent="0.25">
      <c r="B24" s="619" t="str">
        <f>+LEFT(C24,3)</f>
        <v>6.2</v>
      </c>
      <c r="C24" s="556" t="s">
        <v>160</v>
      </c>
      <c r="D24" s="559" t="s">
        <v>161</v>
      </c>
      <c r="E24" s="365" t="s">
        <v>620</v>
      </c>
      <c r="F24" s="368">
        <v>3</v>
      </c>
      <c r="G24" s="106">
        <v>1</v>
      </c>
      <c r="H24" s="246" t="s">
        <v>623</v>
      </c>
      <c r="I24" s="373" t="s">
        <v>624</v>
      </c>
      <c r="J24" s="368">
        <v>3</v>
      </c>
      <c r="K24" s="350" t="str">
        <f t="shared" ref="K24:K32" si="1">+IF(OR(ISBLANK(F24),ISBLANK(J24)),"",IF(OR(AND(F24=1,J24=1),AND(F24=1,J24=2),AND(F24=1,J24=3)),"Deficiencia de control mayor (diseño y ejecución)",IF(OR(AND(F24=2,J24=2),AND(F24=3,J24=1),AND(F24=3,J24=2),AND(F24=2,J24=1)),"Deficiencia de control (diseño o ejecución)",IF(AND(F24=2,J24=3),"Oportunidad de mejora","Mantenimiento del control"))))</f>
        <v>Mantenimiento del control</v>
      </c>
      <c r="L24" s="554">
        <f t="shared" ref="L24" si="2">+IF(K24="",75,IF(K24="Deficiencia de control mayor (diseño y ejecución)",80,IF(K24="Deficiencia de control (diseño o ejecución)",100,IF(K24="Oportunidad de mejora",120,140))))</f>
        <v>140</v>
      </c>
      <c r="M24" s="547">
        <v>1.8895999999999999</v>
      </c>
      <c r="N24" s="549">
        <f t="shared" ref="N24" si="3">+L24+M24</f>
        <v>141.8896</v>
      </c>
      <c r="O24" s="550"/>
      <c r="P24" s="545"/>
    </row>
    <row r="25" spans="2:16" ht="58.8" customHeight="1" x14ac:dyDescent="0.25">
      <c r="B25" s="620"/>
      <c r="C25" s="557"/>
      <c r="D25" s="560"/>
      <c r="E25" s="448"/>
      <c r="F25" s="369"/>
      <c r="G25" s="104">
        <v>2</v>
      </c>
      <c r="H25" s="251" t="s">
        <v>621</v>
      </c>
      <c r="I25" s="436"/>
      <c r="J25" s="369"/>
      <c r="K25" s="351"/>
      <c r="L25" s="554"/>
      <c r="M25" s="547"/>
      <c r="N25" s="549"/>
      <c r="O25" s="550"/>
      <c r="P25" s="545"/>
    </row>
    <row r="26" spans="2:16" ht="69.599999999999994" customHeight="1" thickBot="1" x14ac:dyDescent="0.3">
      <c r="B26" s="620"/>
      <c r="C26" s="557"/>
      <c r="D26" s="560"/>
      <c r="E26" s="448"/>
      <c r="F26" s="369"/>
      <c r="G26" s="104">
        <v>3</v>
      </c>
      <c r="H26" s="251" t="s">
        <v>622</v>
      </c>
      <c r="I26" s="436"/>
      <c r="J26" s="369"/>
      <c r="K26" s="351"/>
      <c r="L26" s="554"/>
      <c r="M26" s="547"/>
      <c r="N26" s="549"/>
      <c r="O26" s="550"/>
      <c r="P26" s="545"/>
    </row>
    <row r="27" spans="2:16" ht="0.75" hidden="1" customHeight="1" thickBot="1" x14ac:dyDescent="0.3">
      <c r="B27" s="620"/>
      <c r="C27" s="557"/>
      <c r="D27" s="560"/>
      <c r="E27" s="448"/>
      <c r="F27" s="369"/>
      <c r="G27" s="104">
        <v>4</v>
      </c>
      <c r="H27" s="104"/>
      <c r="I27" s="436"/>
      <c r="J27" s="369"/>
      <c r="K27" s="351"/>
      <c r="L27" s="554"/>
      <c r="M27" s="547"/>
      <c r="N27" s="549"/>
      <c r="O27" s="550"/>
      <c r="P27" s="545"/>
    </row>
    <row r="28" spans="2:16" ht="22.5" hidden="1" customHeight="1" thickBot="1" x14ac:dyDescent="0.3">
      <c r="B28" s="620"/>
      <c r="C28" s="557"/>
      <c r="D28" s="560"/>
      <c r="E28" s="448"/>
      <c r="F28" s="369"/>
      <c r="G28" s="104">
        <v>5</v>
      </c>
      <c r="H28" s="104"/>
      <c r="I28" s="436"/>
      <c r="J28" s="369"/>
      <c r="K28" s="351"/>
      <c r="L28" s="554"/>
      <c r="M28" s="547"/>
      <c r="N28" s="549"/>
      <c r="O28" s="550"/>
      <c r="P28" s="545"/>
    </row>
    <row r="29" spans="2:16" ht="22.5" hidden="1" customHeight="1" thickBot="1" x14ac:dyDescent="0.3">
      <c r="B29" s="620"/>
      <c r="C29" s="557"/>
      <c r="D29" s="560"/>
      <c r="E29" s="448"/>
      <c r="F29" s="369"/>
      <c r="G29" s="104">
        <v>6</v>
      </c>
      <c r="H29" s="104"/>
      <c r="I29" s="436"/>
      <c r="J29" s="369"/>
      <c r="K29" s="351"/>
      <c r="L29" s="554"/>
      <c r="M29" s="547"/>
      <c r="N29" s="549"/>
      <c r="O29" s="550"/>
      <c r="P29" s="545"/>
    </row>
    <row r="30" spans="2:16" ht="22.5" hidden="1" customHeight="1" thickBot="1" x14ac:dyDescent="0.3">
      <c r="B30" s="620"/>
      <c r="C30" s="557"/>
      <c r="D30" s="560"/>
      <c r="E30" s="448"/>
      <c r="F30" s="369"/>
      <c r="G30" s="104">
        <v>7</v>
      </c>
      <c r="H30" s="104"/>
      <c r="I30" s="436"/>
      <c r="J30" s="369"/>
      <c r="K30" s="351"/>
      <c r="L30" s="554"/>
      <c r="M30" s="547"/>
      <c r="N30" s="549"/>
      <c r="O30" s="550"/>
      <c r="P30" s="545"/>
    </row>
    <row r="31" spans="2:16" ht="22.5" hidden="1" customHeight="1" thickBot="1" x14ac:dyDescent="0.3">
      <c r="B31" s="621"/>
      <c r="C31" s="558"/>
      <c r="D31" s="561"/>
      <c r="E31" s="449"/>
      <c r="F31" s="370"/>
      <c r="G31" s="105">
        <v>8</v>
      </c>
      <c r="H31" s="105"/>
      <c r="I31" s="437"/>
      <c r="J31" s="370"/>
      <c r="K31" s="352"/>
      <c r="L31" s="554"/>
      <c r="M31" s="547"/>
      <c r="N31" s="549"/>
      <c r="O31" s="550"/>
      <c r="P31" s="545"/>
    </row>
    <row r="32" spans="2:16" ht="71.400000000000006" customHeight="1" x14ac:dyDescent="0.25">
      <c r="B32" s="556" t="str">
        <f>+LEFT(C32,3)</f>
        <v>6.3</v>
      </c>
      <c r="C32" s="556" t="s">
        <v>162</v>
      </c>
      <c r="D32" s="559" t="s">
        <v>163</v>
      </c>
      <c r="E32" s="365" t="s">
        <v>625</v>
      </c>
      <c r="F32" s="368">
        <v>3</v>
      </c>
      <c r="G32" s="106">
        <v>1</v>
      </c>
      <c r="H32" s="246" t="s">
        <v>626</v>
      </c>
      <c r="I32" s="373" t="s">
        <v>628</v>
      </c>
      <c r="J32" s="368">
        <v>3</v>
      </c>
      <c r="K32" s="350" t="str">
        <f t="shared" si="1"/>
        <v>Mantenimiento del control</v>
      </c>
      <c r="L32" s="554">
        <f t="shared" ref="L32" si="4">+IF(K32="",75,IF(K32="Deficiencia de control mayor (diseño y ejecución)",80,IF(K32="Deficiencia de control (diseño o ejecución)",100,IF(K32="Oportunidad de mejora",120,140))))</f>
        <v>140</v>
      </c>
      <c r="M32" s="547">
        <v>1.9754</v>
      </c>
      <c r="N32" s="549">
        <f t="shared" ref="N32" si="5">+L32+M32</f>
        <v>141.97540000000001</v>
      </c>
      <c r="O32" s="550"/>
      <c r="P32" s="545"/>
    </row>
    <row r="33" spans="1:16" ht="73.8" customHeight="1" x14ac:dyDescent="0.25">
      <c r="B33" s="557"/>
      <c r="C33" s="557"/>
      <c r="D33" s="560"/>
      <c r="E33" s="583"/>
      <c r="F33" s="369"/>
      <c r="G33" s="104">
        <v>2</v>
      </c>
      <c r="H33" s="251" t="s">
        <v>627</v>
      </c>
      <c r="I33" s="436"/>
      <c r="J33" s="369"/>
      <c r="K33" s="351"/>
      <c r="L33" s="554"/>
      <c r="M33" s="547"/>
      <c r="N33" s="549"/>
      <c r="O33" s="550"/>
      <c r="P33" s="545"/>
    </row>
    <row r="34" spans="1:16" ht="2.25" hidden="1" customHeight="1" x14ac:dyDescent="0.25">
      <c r="B34" s="557"/>
      <c r="C34" s="557"/>
      <c r="D34" s="560"/>
      <c r="E34" s="583"/>
      <c r="F34" s="369"/>
      <c r="G34" s="104">
        <v>3</v>
      </c>
      <c r="H34" s="104"/>
      <c r="I34" s="436"/>
      <c r="J34" s="369"/>
      <c r="K34" s="351"/>
      <c r="L34" s="554"/>
      <c r="M34" s="547"/>
      <c r="N34" s="549"/>
      <c r="O34" s="550"/>
      <c r="P34" s="545"/>
    </row>
    <row r="35" spans="1:16" ht="22.5" hidden="1" customHeight="1" x14ac:dyDescent="0.25">
      <c r="B35" s="557"/>
      <c r="C35" s="557"/>
      <c r="D35" s="560"/>
      <c r="E35" s="583"/>
      <c r="F35" s="369"/>
      <c r="G35" s="104">
        <v>4</v>
      </c>
      <c r="H35" s="104"/>
      <c r="I35" s="436"/>
      <c r="J35" s="369"/>
      <c r="K35" s="351"/>
      <c r="L35" s="554"/>
      <c r="M35" s="547"/>
      <c r="N35" s="549"/>
      <c r="O35" s="550"/>
      <c r="P35" s="545"/>
    </row>
    <row r="36" spans="1:16" ht="2.25" hidden="1" customHeight="1" x14ac:dyDescent="0.25">
      <c r="B36" s="557"/>
      <c r="C36" s="557"/>
      <c r="D36" s="560"/>
      <c r="E36" s="583"/>
      <c r="F36" s="369"/>
      <c r="G36" s="104">
        <v>5</v>
      </c>
      <c r="H36" s="104"/>
      <c r="I36" s="436"/>
      <c r="J36" s="369"/>
      <c r="K36" s="351"/>
      <c r="L36" s="554"/>
      <c r="M36" s="547"/>
      <c r="N36" s="549"/>
      <c r="O36" s="550"/>
      <c r="P36" s="545"/>
    </row>
    <row r="37" spans="1:16" ht="2.25" customHeight="1" x14ac:dyDescent="0.25">
      <c r="B37" s="557"/>
      <c r="C37" s="557"/>
      <c r="D37" s="560"/>
      <c r="E37" s="583"/>
      <c r="F37" s="369"/>
      <c r="G37" s="104">
        <v>6</v>
      </c>
      <c r="H37" s="104"/>
      <c r="I37" s="436"/>
      <c r="J37" s="369"/>
      <c r="K37" s="351"/>
      <c r="L37" s="554"/>
      <c r="M37" s="547"/>
      <c r="N37" s="549"/>
      <c r="O37" s="550"/>
      <c r="P37" s="545"/>
    </row>
    <row r="38" spans="1:16" ht="22.5" hidden="1" customHeight="1" x14ac:dyDescent="0.25">
      <c r="B38" s="557"/>
      <c r="C38" s="557"/>
      <c r="D38" s="560"/>
      <c r="E38" s="583"/>
      <c r="F38" s="369"/>
      <c r="G38" s="104">
        <v>7</v>
      </c>
      <c r="H38" s="104"/>
      <c r="I38" s="436"/>
      <c r="J38" s="369"/>
      <c r="K38" s="351"/>
      <c r="L38" s="554"/>
      <c r="M38" s="547"/>
      <c r="N38" s="549"/>
      <c r="O38" s="550"/>
      <c r="P38" s="545"/>
    </row>
    <row r="39" spans="1:16" ht="22.5" hidden="1" customHeight="1" thickBot="1" x14ac:dyDescent="0.3">
      <c r="B39" s="558"/>
      <c r="C39" s="558"/>
      <c r="D39" s="561"/>
      <c r="E39" s="584"/>
      <c r="F39" s="370"/>
      <c r="G39" s="105">
        <v>8</v>
      </c>
      <c r="H39" s="105"/>
      <c r="I39" s="437"/>
      <c r="J39" s="370"/>
      <c r="K39" s="352"/>
      <c r="L39" s="554"/>
      <c r="M39" s="547"/>
      <c r="N39" s="549"/>
      <c r="O39" s="550"/>
      <c r="P39" s="545"/>
    </row>
    <row r="40" spans="1:16" ht="22.5" customHeight="1" x14ac:dyDescent="0.25">
      <c r="B40" s="588"/>
      <c r="C40" s="588" t="s">
        <v>499</v>
      </c>
      <c r="D40" s="580" t="s">
        <v>8</v>
      </c>
      <c r="E40" s="540" t="s">
        <v>500</v>
      </c>
      <c r="F40" s="562" t="s">
        <v>501</v>
      </c>
      <c r="G40" s="585" t="s">
        <v>113</v>
      </c>
      <c r="H40" s="586"/>
      <c r="I40" s="586"/>
      <c r="J40" s="562" t="s">
        <v>504</v>
      </c>
      <c r="K40" s="604" t="s">
        <v>124</v>
      </c>
      <c r="L40" s="555"/>
      <c r="M40" s="551"/>
      <c r="N40" s="615"/>
      <c r="O40" s="548"/>
      <c r="P40" s="546"/>
    </row>
    <row r="41" spans="1:16" ht="22.5" customHeight="1" x14ac:dyDescent="0.25">
      <c r="B41" s="589"/>
      <c r="C41" s="589"/>
      <c r="D41" s="581"/>
      <c r="E41" s="568"/>
      <c r="F41" s="562"/>
      <c r="G41" s="570" t="s">
        <v>13</v>
      </c>
      <c r="H41" s="540" t="s">
        <v>15</v>
      </c>
      <c r="I41" s="540" t="s">
        <v>17</v>
      </c>
      <c r="J41" s="562"/>
      <c r="K41" s="604"/>
      <c r="L41" s="555"/>
      <c r="M41" s="551"/>
      <c r="N41" s="615"/>
      <c r="O41" s="548"/>
      <c r="P41" s="546"/>
    </row>
    <row r="42" spans="1:16" ht="51" customHeight="1" thickBot="1" x14ac:dyDescent="0.3">
      <c r="B42" s="590"/>
      <c r="C42" s="590"/>
      <c r="D42" s="582"/>
      <c r="E42" s="569"/>
      <c r="F42" s="563"/>
      <c r="G42" s="571"/>
      <c r="H42" s="541"/>
      <c r="I42" s="541"/>
      <c r="J42" s="563"/>
      <c r="K42" s="605"/>
      <c r="L42" s="555"/>
      <c r="M42" s="551"/>
      <c r="N42" s="615"/>
      <c r="O42" s="548"/>
      <c r="P42" s="546"/>
    </row>
    <row r="43" spans="1:16" ht="21" customHeight="1" x14ac:dyDescent="0.25">
      <c r="B43" s="611" t="str">
        <f>+LEFT(C43,3)</f>
        <v>7.1</v>
      </c>
      <c r="C43" s="556" t="s">
        <v>164</v>
      </c>
      <c r="D43" s="593" t="s">
        <v>159</v>
      </c>
      <c r="E43" s="365" t="s">
        <v>629</v>
      </c>
      <c r="F43" s="368">
        <v>3</v>
      </c>
      <c r="G43" s="106">
        <v>1</v>
      </c>
      <c r="H43" s="252"/>
      <c r="I43" s="373" t="s">
        <v>638</v>
      </c>
      <c r="J43" s="368">
        <v>3</v>
      </c>
      <c r="K43" s="350" t="str">
        <f t="shared" ref="K43:K75" si="6">+IF(OR(ISBLANK(F43),ISBLANK(J43)),"",IF(OR(AND(F43=1,J43=1),AND(F43=1,J43=2),AND(F43=1,J43=3)),"Deficiencia de control mayor (diseño y ejecución)",IF(OR(AND(F43=2,J43=2),AND(F43=3,J43=1),AND(F43=3,J43=2),AND(F43=2,J43=1)),"Deficiencia de control (diseño o ejecución)",IF(AND(F43=2,J43=3),"Oportunidad de mejora","Mantenimiento del control"))))</f>
        <v>Mantenimiento del control</v>
      </c>
      <c r="L43" s="554">
        <f t="shared" ref="L43:L75" si="7">+IF(K43="",75,IF(K43="Deficiencia de control mayor (diseño y ejecución)",80,IF(K43="Deficiencia de control (diseño o ejecución)",100,IF(K43="Oportunidad de mejora",120,140))))</f>
        <v>140</v>
      </c>
      <c r="M43" s="547">
        <v>2.0895999999999999</v>
      </c>
      <c r="N43" s="549">
        <f>+L43+M43</f>
        <v>142.08959999999999</v>
      </c>
      <c r="O43" s="550"/>
      <c r="P43" s="545"/>
    </row>
    <row r="44" spans="1:16" s="190" customFormat="1" ht="72" customHeight="1" thickBot="1" x14ac:dyDescent="0.3">
      <c r="A44" s="13"/>
      <c r="B44" s="612"/>
      <c r="C44" s="557"/>
      <c r="D44" s="594"/>
      <c r="E44" s="448"/>
      <c r="F44" s="369"/>
      <c r="G44" s="104">
        <v>2</v>
      </c>
      <c r="H44" s="251" t="s">
        <v>630</v>
      </c>
      <c r="I44" s="436"/>
      <c r="J44" s="369"/>
      <c r="K44" s="351"/>
      <c r="L44" s="554"/>
      <c r="M44" s="547"/>
      <c r="N44" s="549"/>
      <c r="O44" s="550"/>
      <c r="P44" s="545"/>
    </row>
    <row r="45" spans="1:16" ht="62.25" hidden="1" customHeight="1" thickBot="1" x14ac:dyDescent="0.3">
      <c r="B45" s="612"/>
      <c r="C45" s="557"/>
      <c r="D45" s="594"/>
      <c r="E45" s="448"/>
      <c r="F45" s="369"/>
      <c r="G45" s="104">
        <v>3</v>
      </c>
      <c r="H45" s="253"/>
      <c r="I45" s="436"/>
      <c r="J45" s="369"/>
      <c r="K45" s="351"/>
      <c r="L45" s="554"/>
      <c r="M45" s="547"/>
      <c r="N45" s="549"/>
      <c r="O45" s="550"/>
      <c r="P45" s="545"/>
    </row>
    <row r="46" spans="1:16" ht="0.75" hidden="1" customHeight="1" thickBot="1" x14ac:dyDescent="0.3">
      <c r="B46" s="612"/>
      <c r="C46" s="557"/>
      <c r="D46" s="594"/>
      <c r="E46" s="448"/>
      <c r="F46" s="369"/>
      <c r="G46" s="104">
        <v>4</v>
      </c>
      <c r="H46" s="104"/>
      <c r="I46" s="436"/>
      <c r="J46" s="369"/>
      <c r="K46" s="351"/>
      <c r="L46" s="554"/>
      <c r="M46" s="547"/>
      <c r="N46" s="549"/>
      <c r="O46" s="550"/>
      <c r="P46" s="545"/>
    </row>
    <row r="47" spans="1:16" ht="22.5" hidden="1" customHeight="1" thickBot="1" x14ac:dyDescent="0.3">
      <c r="B47" s="612"/>
      <c r="C47" s="557"/>
      <c r="D47" s="594"/>
      <c r="E47" s="448"/>
      <c r="F47" s="369"/>
      <c r="G47" s="104">
        <v>5</v>
      </c>
      <c r="H47" s="104"/>
      <c r="I47" s="436"/>
      <c r="J47" s="369"/>
      <c r="K47" s="351"/>
      <c r="L47" s="554"/>
      <c r="M47" s="547"/>
      <c r="N47" s="549"/>
      <c r="O47" s="550"/>
      <c r="P47" s="545"/>
    </row>
    <row r="48" spans="1:16" ht="22.5" hidden="1" customHeight="1" thickBot="1" x14ac:dyDescent="0.3">
      <c r="B48" s="612"/>
      <c r="C48" s="557"/>
      <c r="D48" s="594"/>
      <c r="E48" s="448"/>
      <c r="F48" s="369"/>
      <c r="G48" s="104">
        <v>6</v>
      </c>
      <c r="H48" s="104"/>
      <c r="I48" s="436"/>
      <c r="J48" s="369"/>
      <c r="K48" s="351"/>
      <c r="L48" s="554"/>
      <c r="M48" s="547"/>
      <c r="N48" s="549"/>
      <c r="O48" s="550"/>
      <c r="P48" s="545"/>
    </row>
    <row r="49" spans="2:16" ht="134.25" hidden="1" customHeight="1" thickBot="1" x14ac:dyDescent="0.3">
      <c r="B49" s="612"/>
      <c r="C49" s="557"/>
      <c r="D49" s="594"/>
      <c r="E49" s="448"/>
      <c r="F49" s="369"/>
      <c r="G49" s="104">
        <v>7</v>
      </c>
      <c r="H49" s="104"/>
      <c r="I49" s="436"/>
      <c r="J49" s="369"/>
      <c r="K49" s="351"/>
      <c r="L49" s="554"/>
      <c r="M49" s="547"/>
      <c r="N49" s="549"/>
      <c r="O49" s="550"/>
      <c r="P49" s="545"/>
    </row>
    <row r="50" spans="2:16" ht="115.5" hidden="1" customHeight="1" thickBot="1" x14ac:dyDescent="0.3">
      <c r="B50" s="613"/>
      <c r="C50" s="558"/>
      <c r="D50" s="595"/>
      <c r="E50" s="449"/>
      <c r="F50" s="370"/>
      <c r="G50" s="105">
        <v>8</v>
      </c>
      <c r="H50" s="105"/>
      <c r="I50" s="437"/>
      <c r="J50" s="370"/>
      <c r="K50" s="352"/>
      <c r="L50" s="554"/>
      <c r="M50" s="547"/>
      <c r="N50" s="549"/>
      <c r="O50" s="550"/>
      <c r="P50" s="545"/>
    </row>
    <row r="51" spans="2:16" ht="63" customHeight="1" x14ac:dyDescent="0.25">
      <c r="B51" s="611" t="str">
        <f>+LEFT(C51,3)</f>
        <v>7.2</v>
      </c>
      <c r="C51" s="556" t="s">
        <v>165</v>
      </c>
      <c r="D51" s="559" t="s">
        <v>166</v>
      </c>
      <c r="E51" s="365" t="s">
        <v>631</v>
      </c>
      <c r="F51" s="368">
        <v>3</v>
      </c>
      <c r="G51" s="106">
        <v>1</v>
      </c>
      <c r="H51" s="246" t="s">
        <v>632</v>
      </c>
      <c r="I51" s="373" t="s">
        <v>633</v>
      </c>
      <c r="J51" s="368">
        <v>3</v>
      </c>
      <c r="K51" s="350" t="str">
        <f t="shared" si="6"/>
        <v>Mantenimiento del control</v>
      </c>
      <c r="L51" s="554">
        <f t="shared" si="7"/>
        <v>140</v>
      </c>
      <c r="M51" s="547">
        <v>2.1456</v>
      </c>
      <c r="N51" s="549">
        <f t="shared" ref="N51:N75" si="8">+L51+M51</f>
        <v>142.1456</v>
      </c>
      <c r="O51" s="550"/>
      <c r="P51" s="545"/>
    </row>
    <row r="52" spans="2:16" ht="69.599999999999994" customHeight="1" thickBot="1" x14ac:dyDescent="0.3">
      <c r="B52" s="612"/>
      <c r="C52" s="557"/>
      <c r="D52" s="560"/>
      <c r="E52" s="448"/>
      <c r="F52" s="369"/>
      <c r="G52" s="104">
        <v>2</v>
      </c>
      <c r="H52" s="251" t="s">
        <v>635</v>
      </c>
      <c r="I52" s="376"/>
      <c r="J52" s="369"/>
      <c r="K52" s="351"/>
      <c r="L52" s="554"/>
      <c r="M52" s="547"/>
      <c r="N52" s="549"/>
      <c r="O52" s="550"/>
      <c r="P52" s="545"/>
    </row>
    <row r="53" spans="2:16" ht="38.25" hidden="1" customHeight="1" thickBot="1" x14ac:dyDescent="0.3">
      <c r="B53" s="612"/>
      <c r="C53" s="557"/>
      <c r="D53" s="560"/>
      <c r="E53" s="448"/>
      <c r="F53" s="369"/>
      <c r="G53" s="104">
        <v>3</v>
      </c>
      <c r="H53" s="104"/>
      <c r="I53" s="376"/>
      <c r="J53" s="369"/>
      <c r="K53" s="351"/>
      <c r="L53" s="554"/>
      <c r="M53" s="547"/>
      <c r="N53" s="549"/>
      <c r="O53" s="550"/>
      <c r="P53" s="545"/>
    </row>
    <row r="54" spans="2:16" ht="7.5" hidden="1" customHeight="1" thickBot="1" x14ac:dyDescent="0.3">
      <c r="B54" s="612"/>
      <c r="C54" s="557"/>
      <c r="D54" s="560"/>
      <c r="E54" s="448"/>
      <c r="F54" s="369"/>
      <c r="G54" s="104">
        <v>4</v>
      </c>
      <c r="H54" s="104"/>
      <c r="I54" s="376"/>
      <c r="J54" s="369"/>
      <c r="K54" s="351"/>
      <c r="L54" s="554"/>
      <c r="M54" s="547"/>
      <c r="N54" s="549"/>
      <c r="O54" s="550"/>
      <c r="P54" s="545"/>
    </row>
    <row r="55" spans="2:16" ht="38.25" hidden="1" customHeight="1" thickBot="1" x14ac:dyDescent="0.3">
      <c r="B55" s="612"/>
      <c r="C55" s="557"/>
      <c r="D55" s="560"/>
      <c r="E55" s="448"/>
      <c r="F55" s="369"/>
      <c r="G55" s="104">
        <v>5</v>
      </c>
      <c r="H55" s="104"/>
      <c r="I55" s="376"/>
      <c r="J55" s="369"/>
      <c r="K55" s="351"/>
      <c r="L55" s="554"/>
      <c r="M55" s="547"/>
      <c r="N55" s="549"/>
      <c r="O55" s="550"/>
      <c r="P55" s="545"/>
    </row>
    <row r="56" spans="2:16" ht="38.25" hidden="1" customHeight="1" thickBot="1" x14ac:dyDescent="0.3">
      <c r="B56" s="612"/>
      <c r="C56" s="557"/>
      <c r="D56" s="560"/>
      <c r="E56" s="448"/>
      <c r="F56" s="369"/>
      <c r="G56" s="104">
        <v>6</v>
      </c>
      <c r="H56" s="104"/>
      <c r="I56" s="376"/>
      <c r="J56" s="369"/>
      <c r="K56" s="351"/>
      <c r="L56" s="554"/>
      <c r="M56" s="547"/>
      <c r="N56" s="549"/>
      <c r="O56" s="550"/>
      <c r="P56" s="545"/>
    </row>
    <row r="57" spans="2:16" ht="38.25" hidden="1" customHeight="1" thickBot="1" x14ac:dyDescent="0.3">
      <c r="B57" s="612"/>
      <c r="C57" s="557"/>
      <c r="D57" s="560"/>
      <c r="E57" s="448"/>
      <c r="F57" s="369"/>
      <c r="G57" s="104">
        <v>7</v>
      </c>
      <c r="H57" s="104"/>
      <c r="I57" s="376"/>
      <c r="J57" s="369"/>
      <c r="K57" s="351"/>
      <c r="L57" s="554"/>
      <c r="M57" s="547"/>
      <c r="N57" s="549"/>
      <c r="O57" s="550"/>
      <c r="P57" s="545"/>
    </row>
    <row r="58" spans="2:16" ht="38.25" hidden="1" customHeight="1" thickBot="1" x14ac:dyDescent="0.3">
      <c r="B58" s="613"/>
      <c r="C58" s="558"/>
      <c r="D58" s="561"/>
      <c r="E58" s="449"/>
      <c r="F58" s="370"/>
      <c r="G58" s="169">
        <v>8</v>
      </c>
      <c r="H58" s="169"/>
      <c r="I58" s="377"/>
      <c r="J58" s="370"/>
      <c r="K58" s="352"/>
      <c r="L58" s="554"/>
      <c r="M58" s="547"/>
      <c r="N58" s="549"/>
      <c r="O58" s="550"/>
      <c r="P58" s="545"/>
    </row>
    <row r="59" spans="2:16" s="186" customFormat="1" ht="87" customHeight="1" thickBot="1" x14ac:dyDescent="0.3">
      <c r="B59" s="611" t="str">
        <f>+LEFT(C59,3)</f>
        <v>7.3</v>
      </c>
      <c r="C59" s="556" t="s">
        <v>167</v>
      </c>
      <c r="D59" s="559" t="s">
        <v>166</v>
      </c>
      <c r="E59" s="365" t="s">
        <v>636</v>
      </c>
      <c r="F59" s="368">
        <v>3</v>
      </c>
      <c r="G59" s="185">
        <v>1</v>
      </c>
      <c r="H59" s="262" t="s">
        <v>477</v>
      </c>
      <c r="I59" s="373" t="s">
        <v>637</v>
      </c>
      <c r="J59" s="368">
        <v>3</v>
      </c>
      <c r="K59" s="350" t="str">
        <f t="shared" si="6"/>
        <v>Mantenimiento del control</v>
      </c>
      <c r="L59" s="554">
        <f t="shared" si="7"/>
        <v>140</v>
      </c>
      <c r="M59" s="547">
        <v>2.2364999999999999</v>
      </c>
      <c r="N59" s="549">
        <f t="shared" si="8"/>
        <v>142.23650000000001</v>
      </c>
      <c r="O59" s="550"/>
      <c r="P59" s="545"/>
    </row>
    <row r="60" spans="2:16" ht="27" hidden="1" customHeight="1" x14ac:dyDescent="0.25">
      <c r="B60" s="612"/>
      <c r="C60" s="557"/>
      <c r="D60" s="560"/>
      <c r="E60" s="448"/>
      <c r="F60" s="369"/>
      <c r="G60" s="103">
        <v>2</v>
      </c>
      <c r="H60" s="103"/>
      <c r="I60" s="436"/>
      <c r="J60" s="369"/>
      <c r="K60" s="351"/>
      <c r="L60" s="554"/>
      <c r="M60" s="547"/>
      <c r="N60" s="549"/>
      <c r="O60" s="550"/>
      <c r="P60" s="545"/>
    </row>
    <row r="61" spans="2:16" ht="24" hidden="1" customHeight="1" x14ac:dyDescent="0.25">
      <c r="B61" s="612"/>
      <c r="C61" s="557"/>
      <c r="D61" s="560"/>
      <c r="E61" s="448"/>
      <c r="F61" s="369"/>
      <c r="G61" s="104">
        <v>3</v>
      </c>
      <c r="H61" s="104"/>
      <c r="I61" s="436"/>
      <c r="J61" s="369"/>
      <c r="K61" s="351"/>
      <c r="L61" s="554"/>
      <c r="M61" s="547"/>
      <c r="N61" s="549"/>
      <c r="O61" s="550"/>
      <c r="P61" s="545"/>
    </row>
    <row r="62" spans="2:16" ht="27" hidden="1" customHeight="1" x14ac:dyDescent="0.25">
      <c r="B62" s="612"/>
      <c r="C62" s="557"/>
      <c r="D62" s="560"/>
      <c r="E62" s="448"/>
      <c r="F62" s="369"/>
      <c r="G62" s="104">
        <v>4</v>
      </c>
      <c r="H62" s="104"/>
      <c r="I62" s="436"/>
      <c r="J62" s="369"/>
      <c r="K62" s="351"/>
      <c r="L62" s="554"/>
      <c r="M62" s="547"/>
      <c r="N62" s="549"/>
      <c r="O62" s="550"/>
      <c r="P62" s="545"/>
    </row>
    <row r="63" spans="2:16" ht="27" hidden="1" customHeight="1" x14ac:dyDescent="0.25">
      <c r="B63" s="612"/>
      <c r="C63" s="557"/>
      <c r="D63" s="560"/>
      <c r="E63" s="448"/>
      <c r="F63" s="369"/>
      <c r="G63" s="104">
        <v>5</v>
      </c>
      <c r="H63" s="104"/>
      <c r="I63" s="436"/>
      <c r="J63" s="369"/>
      <c r="K63" s="351"/>
      <c r="L63" s="554"/>
      <c r="M63" s="547"/>
      <c r="N63" s="549"/>
      <c r="O63" s="550"/>
      <c r="P63" s="545"/>
    </row>
    <row r="64" spans="2:16" ht="27" hidden="1" customHeight="1" x14ac:dyDescent="0.25">
      <c r="B64" s="612"/>
      <c r="C64" s="557"/>
      <c r="D64" s="560"/>
      <c r="E64" s="448"/>
      <c r="F64" s="369"/>
      <c r="G64" s="104">
        <v>6</v>
      </c>
      <c r="H64" s="104"/>
      <c r="I64" s="436"/>
      <c r="J64" s="369"/>
      <c r="K64" s="351"/>
      <c r="L64" s="554"/>
      <c r="M64" s="547"/>
      <c r="N64" s="549"/>
      <c r="O64" s="550"/>
      <c r="P64" s="545"/>
    </row>
    <row r="65" spans="2:16" ht="27" hidden="1" customHeight="1" x14ac:dyDescent="0.25">
      <c r="B65" s="612"/>
      <c r="C65" s="557"/>
      <c r="D65" s="560"/>
      <c r="E65" s="448"/>
      <c r="F65" s="369"/>
      <c r="G65" s="104">
        <v>7</v>
      </c>
      <c r="H65" s="104"/>
      <c r="I65" s="436"/>
      <c r="J65" s="369"/>
      <c r="K65" s="351"/>
      <c r="L65" s="554"/>
      <c r="M65" s="547"/>
      <c r="N65" s="549"/>
      <c r="O65" s="550"/>
      <c r="P65" s="545"/>
    </row>
    <row r="66" spans="2:16" ht="34.799999999999997" customHeight="1" thickBot="1" x14ac:dyDescent="0.3">
      <c r="B66" s="622"/>
      <c r="C66" s="591"/>
      <c r="D66" s="587"/>
      <c r="E66" s="592"/>
      <c r="F66" s="370"/>
      <c r="G66" s="105">
        <v>8</v>
      </c>
      <c r="H66" s="105"/>
      <c r="I66" s="437"/>
      <c r="J66" s="370"/>
      <c r="K66" s="352"/>
      <c r="L66" s="554"/>
      <c r="M66" s="547"/>
      <c r="N66" s="549"/>
      <c r="O66" s="550"/>
      <c r="P66" s="545"/>
    </row>
    <row r="67" spans="2:16" ht="12.75" customHeight="1" x14ac:dyDescent="0.25">
      <c r="B67" s="612" t="str">
        <f>+LEFT(C67,3)</f>
        <v>7.4</v>
      </c>
      <c r="C67" s="565" t="s">
        <v>168</v>
      </c>
      <c r="D67" s="560" t="s">
        <v>169</v>
      </c>
      <c r="E67" s="444" t="s">
        <v>639</v>
      </c>
      <c r="F67" s="368">
        <v>3</v>
      </c>
      <c r="G67" s="106">
        <v>1</v>
      </c>
      <c r="H67" s="106"/>
      <c r="I67" s="542" t="s">
        <v>641</v>
      </c>
      <c r="J67" s="368">
        <v>3</v>
      </c>
      <c r="K67" s="350" t="str">
        <f t="shared" si="6"/>
        <v>Mantenimiento del control</v>
      </c>
      <c r="L67" s="554">
        <f t="shared" si="7"/>
        <v>140</v>
      </c>
      <c r="M67" s="547">
        <v>2.3896000000000002</v>
      </c>
      <c r="N67" s="549">
        <f t="shared" si="8"/>
        <v>142.3896</v>
      </c>
      <c r="O67" s="550"/>
      <c r="P67" s="545"/>
    </row>
    <row r="68" spans="2:16" ht="8.25" customHeight="1" x14ac:dyDescent="0.25">
      <c r="B68" s="612"/>
      <c r="C68" s="566"/>
      <c r="D68" s="560"/>
      <c r="E68" s="448"/>
      <c r="F68" s="369"/>
      <c r="G68" s="104">
        <v>2</v>
      </c>
      <c r="H68" s="104"/>
      <c r="I68" s="543"/>
      <c r="J68" s="369"/>
      <c r="K68" s="351"/>
      <c r="L68" s="554"/>
      <c r="M68" s="547"/>
      <c r="N68" s="549"/>
      <c r="O68" s="550"/>
      <c r="P68" s="545"/>
    </row>
    <row r="69" spans="2:16" ht="27" hidden="1" customHeight="1" x14ac:dyDescent="0.25">
      <c r="B69" s="612"/>
      <c r="C69" s="566"/>
      <c r="D69" s="560"/>
      <c r="E69" s="448"/>
      <c r="F69" s="369"/>
      <c r="G69" s="104">
        <v>3</v>
      </c>
      <c r="H69" s="104"/>
      <c r="I69" s="543"/>
      <c r="J69" s="369"/>
      <c r="K69" s="351"/>
      <c r="L69" s="554"/>
      <c r="M69" s="547"/>
      <c r="N69" s="549"/>
      <c r="O69" s="550"/>
      <c r="P69" s="545"/>
    </row>
    <row r="70" spans="2:16" ht="97.8" customHeight="1" thickBot="1" x14ac:dyDescent="0.3">
      <c r="B70" s="612"/>
      <c r="C70" s="566"/>
      <c r="D70" s="560"/>
      <c r="E70" s="448"/>
      <c r="F70" s="369"/>
      <c r="G70" s="104">
        <v>4</v>
      </c>
      <c r="H70" s="251" t="s">
        <v>640</v>
      </c>
      <c r="I70" s="543"/>
      <c r="J70" s="369"/>
      <c r="K70" s="351"/>
      <c r="L70" s="554"/>
      <c r="M70" s="547"/>
      <c r="N70" s="549"/>
      <c r="O70" s="550"/>
      <c r="P70" s="545"/>
    </row>
    <row r="71" spans="2:16" ht="3.75" hidden="1" customHeight="1" thickBot="1" x14ac:dyDescent="0.3">
      <c r="B71" s="612"/>
      <c r="C71" s="566"/>
      <c r="D71" s="560"/>
      <c r="E71" s="448"/>
      <c r="F71" s="369"/>
      <c r="G71" s="104">
        <v>5</v>
      </c>
      <c r="H71" s="104"/>
      <c r="I71" s="543"/>
      <c r="J71" s="369"/>
      <c r="K71" s="351"/>
      <c r="L71" s="554"/>
      <c r="M71" s="547"/>
      <c r="N71" s="549"/>
      <c r="O71" s="550"/>
      <c r="P71" s="545"/>
    </row>
    <row r="72" spans="2:16" ht="27" hidden="1" customHeight="1" thickBot="1" x14ac:dyDescent="0.3">
      <c r="B72" s="612"/>
      <c r="C72" s="566"/>
      <c r="D72" s="560"/>
      <c r="E72" s="448"/>
      <c r="F72" s="369"/>
      <c r="G72" s="104">
        <v>6</v>
      </c>
      <c r="H72" s="104"/>
      <c r="I72" s="543"/>
      <c r="J72" s="369"/>
      <c r="K72" s="351"/>
      <c r="L72" s="554"/>
      <c r="M72" s="547"/>
      <c r="N72" s="549"/>
      <c r="O72" s="550"/>
      <c r="P72" s="545"/>
    </row>
    <row r="73" spans="2:16" ht="27" hidden="1" customHeight="1" thickBot="1" x14ac:dyDescent="0.3">
      <c r="B73" s="612"/>
      <c r="C73" s="566"/>
      <c r="D73" s="560"/>
      <c r="E73" s="448"/>
      <c r="F73" s="369"/>
      <c r="G73" s="104">
        <v>7</v>
      </c>
      <c r="H73" s="104"/>
      <c r="I73" s="543"/>
      <c r="J73" s="369"/>
      <c r="K73" s="351"/>
      <c r="L73" s="554"/>
      <c r="M73" s="547"/>
      <c r="N73" s="549"/>
      <c r="O73" s="550"/>
      <c r="P73" s="545"/>
    </row>
    <row r="74" spans="2:16" ht="15.75" hidden="1" customHeight="1" thickBot="1" x14ac:dyDescent="0.3">
      <c r="B74" s="613"/>
      <c r="C74" s="567"/>
      <c r="D74" s="561"/>
      <c r="E74" s="449"/>
      <c r="F74" s="370"/>
      <c r="G74" s="105">
        <v>8</v>
      </c>
      <c r="H74" s="105"/>
      <c r="I74" s="544"/>
      <c r="J74" s="370"/>
      <c r="K74" s="352"/>
      <c r="L74" s="554"/>
      <c r="M74" s="547"/>
      <c r="N74" s="549"/>
      <c r="O74" s="550"/>
      <c r="P74" s="545"/>
    </row>
    <row r="75" spans="2:16" ht="127.2" customHeight="1" x14ac:dyDescent="0.25">
      <c r="B75" s="611" t="str">
        <f>+LEFT(C75,3)</f>
        <v>7.5</v>
      </c>
      <c r="C75" s="556" t="s">
        <v>170</v>
      </c>
      <c r="D75" s="559" t="s">
        <v>171</v>
      </c>
      <c r="E75" s="365" t="s">
        <v>642</v>
      </c>
      <c r="F75" s="368">
        <v>3</v>
      </c>
      <c r="G75" s="106">
        <v>1</v>
      </c>
      <c r="H75" s="246" t="s">
        <v>478</v>
      </c>
      <c r="I75" s="373" t="s">
        <v>517</v>
      </c>
      <c r="J75" s="368">
        <v>3</v>
      </c>
      <c r="K75" s="350" t="str">
        <f t="shared" si="6"/>
        <v>Mantenimiento del control</v>
      </c>
      <c r="L75" s="554">
        <f t="shared" si="7"/>
        <v>140</v>
      </c>
      <c r="M75" s="547">
        <v>2.4563000000000001</v>
      </c>
      <c r="N75" s="549">
        <f t="shared" si="8"/>
        <v>142.4563</v>
      </c>
      <c r="O75" s="550"/>
      <c r="P75" s="545"/>
    </row>
    <row r="76" spans="2:16" ht="0.75" hidden="1" customHeight="1" x14ac:dyDescent="0.25">
      <c r="B76" s="612"/>
      <c r="C76" s="557"/>
      <c r="D76" s="560"/>
      <c r="E76" s="448"/>
      <c r="F76" s="369"/>
      <c r="G76" s="104">
        <v>2</v>
      </c>
      <c r="H76" s="104"/>
      <c r="I76" s="376"/>
      <c r="J76" s="369"/>
      <c r="K76" s="351"/>
      <c r="L76" s="554"/>
      <c r="M76" s="547"/>
      <c r="N76" s="549"/>
      <c r="O76" s="550"/>
      <c r="P76" s="545"/>
    </row>
    <row r="77" spans="2:16" ht="27.75" hidden="1" customHeight="1" x14ac:dyDescent="0.25">
      <c r="B77" s="612"/>
      <c r="C77" s="557"/>
      <c r="D77" s="560"/>
      <c r="E77" s="448"/>
      <c r="F77" s="369"/>
      <c r="G77" s="104">
        <v>3</v>
      </c>
      <c r="H77" s="248"/>
      <c r="I77" s="376"/>
      <c r="J77" s="369"/>
      <c r="K77" s="351"/>
      <c r="L77" s="554"/>
      <c r="M77" s="547"/>
      <c r="N77" s="549"/>
      <c r="O77" s="550"/>
      <c r="P77" s="545"/>
    </row>
    <row r="78" spans="2:16" ht="2.25" hidden="1" customHeight="1" x14ac:dyDescent="0.25">
      <c r="B78" s="612"/>
      <c r="C78" s="557"/>
      <c r="D78" s="560"/>
      <c r="E78" s="448"/>
      <c r="F78" s="369"/>
      <c r="G78" s="104">
        <v>4</v>
      </c>
      <c r="H78" s="251"/>
      <c r="I78" s="376"/>
      <c r="J78" s="369"/>
      <c r="K78" s="351"/>
      <c r="L78" s="554"/>
      <c r="M78" s="547"/>
      <c r="N78" s="549"/>
      <c r="O78" s="550"/>
      <c r="P78" s="545"/>
    </row>
    <row r="79" spans="2:16" ht="3" customHeight="1" x14ac:dyDescent="0.25">
      <c r="B79" s="612"/>
      <c r="C79" s="557"/>
      <c r="D79" s="560"/>
      <c r="E79" s="448"/>
      <c r="F79" s="369"/>
      <c r="G79" s="104">
        <v>5</v>
      </c>
      <c r="H79" s="104"/>
      <c r="I79" s="376"/>
      <c r="J79" s="369"/>
      <c r="K79" s="351"/>
      <c r="L79" s="554"/>
      <c r="M79" s="547"/>
      <c r="N79" s="549"/>
      <c r="O79" s="550"/>
      <c r="P79" s="545"/>
    </row>
    <row r="80" spans="2:16" ht="27.75" hidden="1" customHeight="1" x14ac:dyDescent="0.25">
      <c r="B80" s="612"/>
      <c r="C80" s="557"/>
      <c r="D80" s="560"/>
      <c r="E80" s="448"/>
      <c r="F80" s="369"/>
      <c r="G80" s="104">
        <v>6</v>
      </c>
      <c r="H80" s="104"/>
      <c r="I80" s="376"/>
      <c r="J80" s="369"/>
      <c r="K80" s="351"/>
      <c r="L80" s="554"/>
      <c r="M80" s="547"/>
      <c r="N80" s="549"/>
      <c r="O80" s="550"/>
      <c r="P80" s="545"/>
    </row>
    <row r="81" spans="2:16" ht="27.75" hidden="1" customHeight="1" x14ac:dyDescent="0.25">
      <c r="B81" s="612"/>
      <c r="C81" s="557"/>
      <c r="D81" s="560"/>
      <c r="E81" s="448"/>
      <c r="F81" s="369"/>
      <c r="G81" s="104">
        <v>7</v>
      </c>
      <c r="H81" s="104"/>
      <c r="I81" s="376"/>
      <c r="J81" s="369"/>
      <c r="K81" s="351"/>
      <c r="L81" s="554"/>
      <c r="M81" s="547"/>
      <c r="N81" s="549"/>
      <c r="O81" s="550"/>
      <c r="P81" s="545"/>
    </row>
    <row r="82" spans="2:16" ht="27.75" hidden="1" customHeight="1" thickBot="1" x14ac:dyDescent="0.3">
      <c r="B82" s="613"/>
      <c r="C82" s="558"/>
      <c r="D82" s="561"/>
      <c r="E82" s="449"/>
      <c r="F82" s="370"/>
      <c r="G82" s="105">
        <v>8</v>
      </c>
      <c r="H82" s="105"/>
      <c r="I82" s="377"/>
      <c r="J82" s="370"/>
      <c r="K82" s="352"/>
      <c r="L82" s="554"/>
      <c r="M82" s="547"/>
      <c r="N82" s="549"/>
      <c r="O82" s="550"/>
      <c r="P82" s="545"/>
    </row>
    <row r="83" spans="2:16" ht="22.5" customHeight="1" x14ac:dyDescent="0.25">
      <c r="B83" s="577"/>
      <c r="C83" s="577" t="s">
        <v>502</v>
      </c>
      <c r="D83" s="580" t="s">
        <v>8</v>
      </c>
      <c r="E83" s="540" t="s">
        <v>500</v>
      </c>
      <c r="F83" s="562" t="s">
        <v>501</v>
      </c>
      <c r="G83" s="585" t="s">
        <v>113</v>
      </c>
      <c r="H83" s="586"/>
      <c r="I83" s="586"/>
      <c r="J83" s="562" t="s">
        <v>504</v>
      </c>
      <c r="K83" s="604" t="s">
        <v>124</v>
      </c>
      <c r="L83" s="555"/>
      <c r="M83" s="551"/>
      <c r="N83" s="615"/>
      <c r="O83" s="548"/>
      <c r="P83" s="546"/>
    </row>
    <row r="84" spans="2:16" ht="22.5" customHeight="1" x14ac:dyDescent="0.25">
      <c r="B84" s="578"/>
      <c r="C84" s="578"/>
      <c r="D84" s="581"/>
      <c r="E84" s="568"/>
      <c r="F84" s="562"/>
      <c r="G84" s="570" t="s">
        <v>13</v>
      </c>
      <c r="H84" s="540" t="s">
        <v>15</v>
      </c>
      <c r="I84" s="540" t="s">
        <v>17</v>
      </c>
      <c r="J84" s="562"/>
      <c r="K84" s="604"/>
      <c r="L84" s="555"/>
      <c r="M84" s="551"/>
      <c r="N84" s="615"/>
      <c r="O84" s="548"/>
      <c r="P84" s="546"/>
    </row>
    <row r="85" spans="2:16" ht="65.25" customHeight="1" thickBot="1" x14ac:dyDescent="0.3">
      <c r="B85" s="579"/>
      <c r="C85" s="579"/>
      <c r="D85" s="582"/>
      <c r="E85" s="569"/>
      <c r="F85" s="563"/>
      <c r="G85" s="571"/>
      <c r="H85" s="541"/>
      <c r="I85" s="541"/>
      <c r="J85" s="563"/>
      <c r="K85" s="605"/>
      <c r="L85" s="555"/>
      <c r="M85" s="551"/>
      <c r="N85" s="615"/>
      <c r="O85" s="548"/>
      <c r="P85" s="546"/>
    </row>
    <row r="86" spans="2:16" ht="136.80000000000001" customHeight="1" thickBot="1" x14ac:dyDescent="0.3">
      <c r="B86" s="611" t="str">
        <f>+LEFT(C86,3)</f>
        <v>8.1</v>
      </c>
      <c r="C86" s="556" t="s">
        <v>172</v>
      </c>
      <c r="D86" s="559" t="s">
        <v>159</v>
      </c>
      <c r="E86" s="365" t="s">
        <v>643</v>
      </c>
      <c r="F86" s="368">
        <v>3</v>
      </c>
      <c r="G86" s="106">
        <v>1</v>
      </c>
      <c r="H86" s="246" t="s">
        <v>644</v>
      </c>
      <c r="I86" s="373" t="s">
        <v>645</v>
      </c>
      <c r="J86" s="368">
        <v>3</v>
      </c>
      <c r="K86" s="350" t="str">
        <f t="shared" ref="K86:K110" si="9">+IF(OR(ISBLANK(F86),ISBLANK(J86)),"",IF(OR(AND(F86=1,J86=1),AND(F86=1,J86=2),AND(F86=1,J86=3)),"Deficiencia de control mayor (diseño y ejecución)",IF(OR(AND(F86=2,J86=2),AND(F86=3,J86=1),AND(F86=3,J86=2),AND(F86=2,J86=1)),"Deficiencia de control (diseño o ejecución)",IF(AND(F86=2,J86=3),"Oportunidad de mejora","Mantenimiento del control"))))</f>
        <v>Mantenimiento del control</v>
      </c>
      <c r="L86" s="554">
        <f t="shared" ref="L86:L110" si="10">+IF(K86="",75,IF(K86="Deficiencia de control mayor (diseño y ejecución)",80,IF(K86="Deficiencia de control (diseño o ejecución)",100,IF(K86="Oportunidad de mejora",120,140))))</f>
        <v>140</v>
      </c>
      <c r="M86" s="547">
        <v>2.5457999999999998</v>
      </c>
      <c r="N86" s="549">
        <f t="shared" ref="N86:N110" si="11">+L86+M86</f>
        <v>142.54579999999999</v>
      </c>
      <c r="O86" s="550"/>
      <c r="P86" s="545"/>
    </row>
    <row r="87" spans="2:16" ht="33.6" hidden="1" customHeight="1" thickBot="1" x14ac:dyDescent="0.3">
      <c r="B87" s="612"/>
      <c r="C87" s="557"/>
      <c r="D87" s="560"/>
      <c r="E87" s="448"/>
      <c r="F87" s="369"/>
      <c r="G87" s="104">
        <v>2</v>
      </c>
      <c r="H87" s="124"/>
      <c r="I87" s="436"/>
      <c r="J87" s="369"/>
      <c r="K87" s="351"/>
      <c r="L87" s="554"/>
      <c r="M87" s="547"/>
      <c r="N87" s="549"/>
      <c r="O87" s="550"/>
      <c r="P87" s="545"/>
    </row>
    <row r="88" spans="2:16" ht="0.75" hidden="1" customHeight="1" thickBot="1" x14ac:dyDescent="0.3">
      <c r="B88" s="612"/>
      <c r="C88" s="557"/>
      <c r="D88" s="560"/>
      <c r="E88" s="448"/>
      <c r="F88" s="369"/>
      <c r="G88" s="104">
        <v>3</v>
      </c>
      <c r="H88" s="104"/>
      <c r="I88" s="436"/>
      <c r="J88" s="369"/>
      <c r="K88" s="351"/>
      <c r="L88" s="554"/>
      <c r="M88" s="547"/>
      <c r="N88" s="549"/>
      <c r="O88" s="550"/>
      <c r="P88" s="545"/>
    </row>
    <row r="89" spans="2:16" ht="28.5" hidden="1" customHeight="1" thickBot="1" x14ac:dyDescent="0.3">
      <c r="B89" s="612"/>
      <c r="C89" s="557"/>
      <c r="D89" s="560"/>
      <c r="E89" s="448"/>
      <c r="F89" s="369"/>
      <c r="G89" s="104">
        <v>4</v>
      </c>
      <c r="H89" s="104"/>
      <c r="I89" s="436"/>
      <c r="J89" s="369"/>
      <c r="K89" s="351"/>
      <c r="L89" s="554"/>
      <c r="M89" s="547"/>
      <c r="N89" s="549"/>
      <c r="O89" s="550"/>
      <c r="P89" s="545"/>
    </row>
    <row r="90" spans="2:16" ht="28.5" hidden="1" customHeight="1" thickBot="1" x14ac:dyDescent="0.3">
      <c r="B90" s="612"/>
      <c r="C90" s="557"/>
      <c r="D90" s="560"/>
      <c r="E90" s="448"/>
      <c r="F90" s="369"/>
      <c r="G90" s="104">
        <v>5</v>
      </c>
      <c r="H90" s="104"/>
      <c r="I90" s="436"/>
      <c r="J90" s="369"/>
      <c r="K90" s="351"/>
      <c r="L90" s="554"/>
      <c r="M90" s="547"/>
      <c r="N90" s="549"/>
      <c r="O90" s="550"/>
      <c r="P90" s="545"/>
    </row>
    <row r="91" spans="2:16" ht="28.5" hidden="1" customHeight="1" thickBot="1" x14ac:dyDescent="0.3">
      <c r="B91" s="612"/>
      <c r="C91" s="557"/>
      <c r="D91" s="560"/>
      <c r="E91" s="448"/>
      <c r="F91" s="369"/>
      <c r="G91" s="104">
        <v>6</v>
      </c>
      <c r="H91" s="104"/>
      <c r="I91" s="436"/>
      <c r="J91" s="369"/>
      <c r="K91" s="351"/>
      <c r="L91" s="554"/>
      <c r="M91" s="547"/>
      <c r="N91" s="549"/>
      <c r="O91" s="550"/>
      <c r="P91" s="545"/>
    </row>
    <row r="92" spans="2:16" ht="28.5" hidden="1" customHeight="1" thickBot="1" x14ac:dyDescent="0.3">
      <c r="B92" s="612"/>
      <c r="C92" s="557"/>
      <c r="D92" s="560"/>
      <c r="E92" s="448"/>
      <c r="F92" s="369"/>
      <c r="G92" s="104">
        <v>7</v>
      </c>
      <c r="H92" s="104"/>
      <c r="I92" s="436"/>
      <c r="J92" s="369"/>
      <c r="K92" s="351"/>
      <c r="L92" s="554"/>
      <c r="M92" s="547"/>
      <c r="N92" s="549"/>
      <c r="O92" s="550"/>
      <c r="P92" s="545"/>
    </row>
    <row r="93" spans="2:16" ht="28.5" hidden="1" customHeight="1" thickBot="1" x14ac:dyDescent="0.3">
      <c r="B93" s="613"/>
      <c r="C93" s="558"/>
      <c r="D93" s="561"/>
      <c r="E93" s="449"/>
      <c r="F93" s="370"/>
      <c r="G93" s="105">
        <v>8</v>
      </c>
      <c r="H93" s="105"/>
      <c r="I93" s="437"/>
      <c r="J93" s="370"/>
      <c r="K93" s="352"/>
      <c r="L93" s="554"/>
      <c r="M93" s="547"/>
      <c r="N93" s="549"/>
      <c r="O93" s="550"/>
      <c r="P93" s="545"/>
    </row>
    <row r="94" spans="2:16" ht="95.4" customHeight="1" x14ac:dyDescent="0.25">
      <c r="B94" s="611" t="str">
        <f>+LEFT(C94,3)</f>
        <v>8.2</v>
      </c>
      <c r="C94" s="556" t="s">
        <v>173</v>
      </c>
      <c r="D94" s="559" t="s">
        <v>174</v>
      </c>
      <c r="E94" s="365" t="s">
        <v>646</v>
      </c>
      <c r="F94" s="368">
        <v>3</v>
      </c>
      <c r="G94" s="106">
        <v>1</v>
      </c>
      <c r="H94" s="246" t="s">
        <v>647</v>
      </c>
      <c r="I94" s="373" t="s">
        <v>648</v>
      </c>
      <c r="J94" s="368">
        <v>3</v>
      </c>
      <c r="K94" s="606" t="str">
        <f t="shared" si="9"/>
        <v>Mantenimiento del control</v>
      </c>
      <c r="L94" s="554">
        <f t="shared" si="10"/>
        <v>140</v>
      </c>
      <c r="M94" s="547">
        <v>2.6320999999999999</v>
      </c>
      <c r="N94" s="549">
        <f t="shared" si="11"/>
        <v>142.63210000000001</v>
      </c>
      <c r="O94" s="550"/>
      <c r="P94" s="545"/>
    </row>
    <row r="95" spans="2:16" ht="0.75" customHeight="1" thickBot="1" x14ac:dyDescent="0.3">
      <c r="B95" s="612"/>
      <c r="C95" s="557"/>
      <c r="D95" s="560"/>
      <c r="E95" s="448"/>
      <c r="F95" s="369"/>
      <c r="G95" s="104">
        <v>2</v>
      </c>
      <c r="H95" s="104"/>
      <c r="I95" s="436"/>
      <c r="J95" s="369"/>
      <c r="K95" s="607"/>
      <c r="L95" s="554"/>
      <c r="M95" s="547"/>
      <c r="N95" s="549"/>
      <c r="O95" s="550"/>
      <c r="P95" s="545"/>
    </row>
    <row r="96" spans="2:16" ht="28.5" hidden="1" customHeight="1" thickBot="1" x14ac:dyDescent="0.3">
      <c r="B96" s="612"/>
      <c r="C96" s="557"/>
      <c r="D96" s="560"/>
      <c r="E96" s="448"/>
      <c r="F96" s="369"/>
      <c r="G96" s="104">
        <v>3</v>
      </c>
      <c r="H96" s="104"/>
      <c r="I96" s="436"/>
      <c r="J96" s="369"/>
      <c r="K96" s="607"/>
      <c r="L96" s="554"/>
      <c r="M96" s="547"/>
      <c r="N96" s="549"/>
      <c r="O96" s="550"/>
      <c r="P96" s="545"/>
    </row>
    <row r="97" spans="2:16" ht="28.5" hidden="1" customHeight="1" thickBot="1" x14ac:dyDescent="0.3">
      <c r="B97" s="612"/>
      <c r="C97" s="557"/>
      <c r="D97" s="560"/>
      <c r="E97" s="448"/>
      <c r="F97" s="369"/>
      <c r="G97" s="104">
        <v>4</v>
      </c>
      <c r="H97" s="104"/>
      <c r="I97" s="436"/>
      <c r="J97" s="369"/>
      <c r="K97" s="607"/>
      <c r="L97" s="554"/>
      <c r="M97" s="547"/>
      <c r="N97" s="549"/>
      <c r="O97" s="550"/>
      <c r="P97" s="545"/>
    </row>
    <row r="98" spans="2:16" ht="28.5" hidden="1" customHeight="1" thickBot="1" x14ac:dyDescent="0.3">
      <c r="B98" s="612"/>
      <c r="C98" s="557"/>
      <c r="D98" s="560"/>
      <c r="E98" s="448"/>
      <c r="F98" s="369"/>
      <c r="G98" s="104">
        <v>5</v>
      </c>
      <c r="H98" s="104"/>
      <c r="I98" s="436"/>
      <c r="J98" s="369"/>
      <c r="K98" s="607"/>
      <c r="L98" s="554"/>
      <c r="M98" s="547"/>
      <c r="N98" s="549"/>
      <c r="O98" s="550"/>
      <c r="P98" s="545"/>
    </row>
    <row r="99" spans="2:16" ht="28.5" hidden="1" customHeight="1" thickBot="1" x14ac:dyDescent="0.3">
      <c r="B99" s="612"/>
      <c r="C99" s="557"/>
      <c r="D99" s="560"/>
      <c r="E99" s="448"/>
      <c r="F99" s="369"/>
      <c r="G99" s="104">
        <v>6</v>
      </c>
      <c r="H99" s="104"/>
      <c r="I99" s="436"/>
      <c r="J99" s="369"/>
      <c r="K99" s="607"/>
      <c r="L99" s="554"/>
      <c r="M99" s="547"/>
      <c r="N99" s="549"/>
      <c r="O99" s="550"/>
      <c r="P99" s="545"/>
    </row>
    <row r="100" spans="2:16" ht="28.5" hidden="1" customHeight="1" thickBot="1" x14ac:dyDescent="0.3">
      <c r="B100" s="612"/>
      <c r="C100" s="557"/>
      <c r="D100" s="560"/>
      <c r="E100" s="448"/>
      <c r="F100" s="369"/>
      <c r="G100" s="104">
        <v>7</v>
      </c>
      <c r="H100" s="104"/>
      <c r="I100" s="436"/>
      <c r="J100" s="369"/>
      <c r="K100" s="607"/>
      <c r="L100" s="554"/>
      <c r="M100" s="547"/>
      <c r="N100" s="549"/>
      <c r="O100" s="550"/>
      <c r="P100" s="545"/>
    </row>
    <row r="101" spans="2:16" ht="28.5" hidden="1" customHeight="1" thickBot="1" x14ac:dyDescent="0.3">
      <c r="B101" s="613"/>
      <c r="C101" s="558"/>
      <c r="D101" s="561"/>
      <c r="E101" s="449"/>
      <c r="F101" s="370"/>
      <c r="G101" s="105">
        <v>8</v>
      </c>
      <c r="H101" s="105"/>
      <c r="I101" s="437"/>
      <c r="J101" s="370"/>
      <c r="K101" s="608"/>
      <c r="L101" s="554"/>
      <c r="M101" s="547"/>
      <c r="N101" s="549"/>
      <c r="O101" s="550"/>
      <c r="P101" s="545"/>
    </row>
    <row r="102" spans="2:16" ht="88.2" customHeight="1" x14ac:dyDescent="0.25">
      <c r="B102" s="611" t="str">
        <f>+LEFT(C102,3)</f>
        <v>8.3</v>
      </c>
      <c r="C102" s="556" t="s">
        <v>175</v>
      </c>
      <c r="D102" s="559" t="s">
        <v>176</v>
      </c>
      <c r="E102" s="365" t="s">
        <v>649</v>
      </c>
      <c r="F102" s="368">
        <v>3</v>
      </c>
      <c r="G102" s="106">
        <v>1</v>
      </c>
      <c r="H102" s="246" t="s">
        <v>650</v>
      </c>
      <c r="I102" s="373" t="s">
        <v>479</v>
      </c>
      <c r="J102" s="368">
        <v>3</v>
      </c>
      <c r="K102" s="350" t="str">
        <f t="shared" si="9"/>
        <v>Mantenimiento del control</v>
      </c>
      <c r="L102" s="554">
        <f t="shared" si="10"/>
        <v>140</v>
      </c>
      <c r="M102" s="547">
        <v>2.7456</v>
      </c>
      <c r="N102" s="549">
        <f t="shared" si="11"/>
        <v>142.7456</v>
      </c>
      <c r="O102" s="550"/>
      <c r="P102" s="545"/>
    </row>
    <row r="103" spans="2:16" ht="2.25" customHeight="1" thickBot="1" x14ac:dyDescent="0.3">
      <c r="B103" s="612"/>
      <c r="C103" s="557"/>
      <c r="D103" s="560"/>
      <c r="E103" s="448"/>
      <c r="F103" s="369"/>
      <c r="G103" s="104">
        <v>2</v>
      </c>
      <c r="H103" s="104"/>
      <c r="I103" s="436"/>
      <c r="J103" s="369"/>
      <c r="K103" s="351"/>
      <c r="L103" s="554"/>
      <c r="M103" s="547"/>
      <c r="N103" s="549"/>
      <c r="O103" s="550"/>
      <c r="P103" s="545"/>
    </row>
    <row r="104" spans="2:16" ht="28.5" hidden="1" customHeight="1" thickBot="1" x14ac:dyDescent="0.3">
      <c r="B104" s="612"/>
      <c r="C104" s="557"/>
      <c r="D104" s="560"/>
      <c r="E104" s="448"/>
      <c r="F104" s="369"/>
      <c r="G104" s="104">
        <v>3</v>
      </c>
      <c r="H104" s="104"/>
      <c r="I104" s="436"/>
      <c r="J104" s="369"/>
      <c r="K104" s="351"/>
      <c r="L104" s="554"/>
      <c r="M104" s="547"/>
      <c r="N104" s="549"/>
      <c r="O104" s="550"/>
      <c r="P104" s="545"/>
    </row>
    <row r="105" spans="2:16" ht="28.5" hidden="1" customHeight="1" thickBot="1" x14ac:dyDescent="0.3">
      <c r="B105" s="612"/>
      <c r="C105" s="557"/>
      <c r="D105" s="560"/>
      <c r="E105" s="448"/>
      <c r="F105" s="369"/>
      <c r="G105" s="104">
        <v>4</v>
      </c>
      <c r="H105" s="104"/>
      <c r="I105" s="436"/>
      <c r="J105" s="369"/>
      <c r="K105" s="351"/>
      <c r="L105" s="554"/>
      <c r="M105" s="547"/>
      <c r="N105" s="549"/>
      <c r="O105" s="550"/>
      <c r="P105" s="545"/>
    </row>
    <row r="106" spans="2:16" ht="28.5" hidden="1" customHeight="1" thickBot="1" x14ac:dyDescent="0.3">
      <c r="B106" s="612"/>
      <c r="C106" s="557"/>
      <c r="D106" s="560"/>
      <c r="E106" s="448"/>
      <c r="F106" s="369"/>
      <c r="G106" s="104">
        <v>5</v>
      </c>
      <c r="H106" s="104"/>
      <c r="I106" s="436"/>
      <c r="J106" s="369"/>
      <c r="K106" s="351"/>
      <c r="L106" s="554"/>
      <c r="M106" s="547"/>
      <c r="N106" s="549"/>
      <c r="O106" s="550"/>
      <c r="P106" s="545"/>
    </row>
    <row r="107" spans="2:16" ht="28.5" hidden="1" customHeight="1" thickBot="1" x14ac:dyDescent="0.3">
      <c r="B107" s="612"/>
      <c r="C107" s="557"/>
      <c r="D107" s="560"/>
      <c r="E107" s="448"/>
      <c r="F107" s="369"/>
      <c r="G107" s="104">
        <v>6</v>
      </c>
      <c r="H107" s="104"/>
      <c r="I107" s="436"/>
      <c r="J107" s="369"/>
      <c r="K107" s="351"/>
      <c r="L107" s="554"/>
      <c r="M107" s="547"/>
      <c r="N107" s="549"/>
      <c r="O107" s="550"/>
      <c r="P107" s="545"/>
    </row>
    <row r="108" spans="2:16" ht="28.5" hidden="1" customHeight="1" thickBot="1" x14ac:dyDescent="0.3">
      <c r="B108" s="612"/>
      <c r="C108" s="557"/>
      <c r="D108" s="560"/>
      <c r="E108" s="448"/>
      <c r="F108" s="369"/>
      <c r="G108" s="104">
        <v>7</v>
      </c>
      <c r="H108" s="104"/>
      <c r="I108" s="436"/>
      <c r="J108" s="369"/>
      <c r="K108" s="351"/>
      <c r="L108" s="554"/>
      <c r="M108" s="547"/>
      <c r="N108" s="549"/>
      <c r="O108" s="550"/>
      <c r="P108" s="545"/>
    </row>
    <row r="109" spans="2:16" ht="28.5" hidden="1" customHeight="1" thickBot="1" x14ac:dyDescent="0.3">
      <c r="B109" s="613"/>
      <c r="C109" s="558"/>
      <c r="D109" s="561"/>
      <c r="E109" s="449"/>
      <c r="F109" s="370"/>
      <c r="G109" s="105">
        <v>8</v>
      </c>
      <c r="H109" s="105"/>
      <c r="I109" s="437"/>
      <c r="J109" s="370"/>
      <c r="K109" s="352"/>
      <c r="L109" s="554"/>
      <c r="M109" s="547"/>
      <c r="N109" s="549"/>
      <c r="O109" s="550"/>
      <c r="P109" s="545"/>
    </row>
    <row r="110" spans="2:16" ht="89.4" customHeight="1" x14ac:dyDescent="0.25">
      <c r="B110" s="611" t="str">
        <f>+LEFT(C110,3)</f>
        <v>8.4</v>
      </c>
      <c r="C110" s="556" t="s">
        <v>177</v>
      </c>
      <c r="D110" s="559" t="s">
        <v>174</v>
      </c>
      <c r="E110" s="365" t="s">
        <v>651</v>
      </c>
      <c r="F110" s="368">
        <v>3</v>
      </c>
      <c r="G110" s="106">
        <v>1</v>
      </c>
      <c r="H110" s="246" t="s">
        <v>652</v>
      </c>
      <c r="I110" s="373" t="s">
        <v>653</v>
      </c>
      <c r="J110" s="368">
        <v>3</v>
      </c>
      <c r="K110" s="350" t="str">
        <f t="shared" si="9"/>
        <v>Mantenimiento del control</v>
      </c>
      <c r="L110" s="554">
        <f t="shared" si="10"/>
        <v>140</v>
      </c>
      <c r="M110" s="547">
        <v>2.8744999999999998</v>
      </c>
      <c r="N110" s="549">
        <f t="shared" si="11"/>
        <v>142.87450000000001</v>
      </c>
      <c r="O110" s="550"/>
      <c r="P110" s="545"/>
    </row>
    <row r="111" spans="2:16" ht="2.25" hidden="1" customHeight="1" x14ac:dyDescent="0.25">
      <c r="B111" s="612"/>
      <c r="C111" s="557"/>
      <c r="D111" s="560"/>
      <c r="E111" s="448"/>
      <c r="F111" s="369"/>
      <c r="G111" s="104">
        <v>2</v>
      </c>
      <c r="H111" s="104"/>
      <c r="I111" s="436"/>
      <c r="J111" s="369"/>
      <c r="K111" s="351"/>
      <c r="L111" s="554"/>
      <c r="M111" s="547"/>
      <c r="N111" s="549"/>
      <c r="O111" s="550"/>
      <c r="P111" s="545"/>
    </row>
    <row r="112" spans="2:16" ht="30" hidden="1" customHeight="1" x14ac:dyDescent="0.25">
      <c r="B112" s="612"/>
      <c r="C112" s="557"/>
      <c r="D112" s="560"/>
      <c r="E112" s="448"/>
      <c r="F112" s="369"/>
      <c r="G112" s="104">
        <v>3</v>
      </c>
      <c r="H112" s="104"/>
      <c r="I112" s="436"/>
      <c r="J112" s="369"/>
      <c r="K112" s="351"/>
      <c r="L112" s="554"/>
      <c r="M112" s="547"/>
      <c r="N112" s="549"/>
      <c r="O112" s="550"/>
      <c r="P112" s="545"/>
    </row>
    <row r="113" spans="2:16" ht="2.25" hidden="1" customHeight="1" x14ac:dyDescent="0.25">
      <c r="B113" s="612"/>
      <c r="C113" s="557"/>
      <c r="D113" s="560"/>
      <c r="E113" s="448"/>
      <c r="F113" s="369"/>
      <c r="G113" s="104">
        <v>4</v>
      </c>
      <c r="H113" s="104"/>
      <c r="I113" s="436"/>
      <c r="J113" s="369"/>
      <c r="K113" s="351"/>
      <c r="L113" s="554"/>
      <c r="M113" s="547"/>
      <c r="N113" s="549"/>
      <c r="O113" s="550"/>
      <c r="P113" s="545"/>
    </row>
    <row r="114" spans="2:16" ht="30" hidden="1" customHeight="1" x14ac:dyDescent="0.25">
      <c r="B114" s="612"/>
      <c r="C114" s="557"/>
      <c r="D114" s="560"/>
      <c r="E114" s="448"/>
      <c r="F114" s="369"/>
      <c r="G114" s="104">
        <v>5</v>
      </c>
      <c r="H114" s="104"/>
      <c r="I114" s="436"/>
      <c r="J114" s="369"/>
      <c r="K114" s="351"/>
      <c r="L114" s="554"/>
      <c r="M114" s="547"/>
      <c r="N114" s="549"/>
      <c r="O114" s="550"/>
      <c r="P114" s="545"/>
    </row>
    <row r="115" spans="2:16" ht="30" hidden="1" customHeight="1" x14ac:dyDescent="0.25">
      <c r="B115" s="612"/>
      <c r="C115" s="557"/>
      <c r="D115" s="560"/>
      <c r="E115" s="448"/>
      <c r="F115" s="369"/>
      <c r="G115" s="104">
        <v>6</v>
      </c>
      <c r="H115" s="104"/>
      <c r="I115" s="436"/>
      <c r="J115" s="369"/>
      <c r="K115" s="351"/>
      <c r="L115" s="554"/>
      <c r="M115" s="547"/>
      <c r="N115" s="549"/>
      <c r="O115" s="550"/>
      <c r="P115" s="545"/>
    </row>
    <row r="116" spans="2:16" ht="30" hidden="1" customHeight="1" x14ac:dyDescent="0.25">
      <c r="B116" s="612"/>
      <c r="C116" s="557"/>
      <c r="D116" s="560"/>
      <c r="E116" s="448"/>
      <c r="F116" s="369"/>
      <c r="G116" s="104">
        <v>7</v>
      </c>
      <c r="H116" s="104"/>
      <c r="I116" s="436"/>
      <c r="J116" s="369"/>
      <c r="K116" s="351"/>
      <c r="L116" s="554"/>
      <c r="M116" s="547"/>
      <c r="N116" s="549"/>
      <c r="O116" s="550"/>
      <c r="P116" s="545"/>
    </row>
    <row r="117" spans="2:16" ht="49.5" hidden="1" customHeight="1" thickBot="1" x14ac:dyDescent="0.3">
      <c r="B117" s="613"/>
      <c r="C117" s="558"/>
      <c r="D117" s="561"/>
      <c r="E117" s="449"/>
      <c r="F117" s="370"/>
      <c r="G117" s="105">
        <v>8</v>
      </c>
      <c r="H117" s="105"/>
      <c r="I117" s="437"/>
      <c r="J117" s="370"/>
      <c r="K117" s="352"/>
      <c r="L117" s="554"/>
      <c r="M117" s="547"/>
      <c r="N117" s="549"/>
      <c r="O117" s="550"/>
      <c r="P117" s="545"/>
    </row>
    <row r="118" spans="2:16" ht="22.5" customHeight="1" x14ac:dyDescent="0.25">
      <c r="B118" s="589"/>
      <c r="C118" s="578" t="s">
        <v>503</v>
      </c>
      <c r="D118" s="580" t="s">
        <v>8</v>
      </c>
      <c r="E118" s="540" t="s">
        <v>500</v>
      </c>
      <c r="F118" s="562" t="s">
        <v>501</v>
      </c>
      <c r="G118" s="585" t="s">
        <v>113</v>
      </c>
      <c r="H118" s="586"/>
      <c r="I118" s="586"/>
      <c r="J118" s="562" t="s">
        <v>504</v>
      </c>
      <c r="K118" s="604" t="s">
        <v>124</v>
      </c>
      <c r="L118" s="555"/>
      <c r="M118" s="551"/>
      <c r="N118" s="615"/>
      <c r="O118" s="548"/>
      <c r="P118" s="546"/>
    </row>
    <row r="119" spans="2:16" ht="22.5" customHeight="1" x14ac:dyDescent="0.25">
      <c r="B119" s="589"/>
      <c r="C119" s="578"/>
      <c r="D119" s="581"/>
      <c r="E119" s="568"/>
      <c r="F119" s="562"/>
      <c r="G119" s="570" t="s">
        <v>13</v>
      </c>
      <c r="H119" s="540" t="s">
        <v>15</v>
      </c>
      <c r="I119" s="540" t="s">
        <v>17</v>
      </c>
      <c r="J119" s="562"/>
      <c r="K119" s="604"/>
      <c r="L119" s="555"/>
      <c r="M119" s="551"/>
      <c r="N119" s="615"/>
      <c r="O119" s="548"/>
      <c r="P119" s="546"/>
    </row>
    <row r="120" spans="2:16" ht="120.75" customHeight="1" thickBot="1" x14ac:dyDescent="0.3">
      <c r="B120" s="590"/>
      <c r="C120" s="579"/>
      <c r="D120" s="582"/>
      <c r="E120" s="569"/>
      <c r="F120" s="563"/>
      <c r="G120" s="571"/>
      <c r="H120" s="541"/>
      <c r="I120" s="541"/>
      <c r="J120" s="563"/>
      <c r="K120" s="605"/>
      <c r="L120" s="555"/>
      <c r="M120" s="551"/>
      <c r="N120" s="615"/>
      <c r="O120" s="548"/>
      <c r="P120" s="546"/>
    </row>
    <row r="121" spans="2:16" ht="106.8" customHeight="1" thickBot="1" x14ac:dyDescent="0.3">
      <c r="B121" s="611" t="str">
        <f>+LEFT(C121,3)</f>
        <v>9.1</v>
      </c>
      <c r="C121" s="556" t="s">
        <v>178</v>
      </c>
      <c r="D121" s="559" t="s">
        <v>179</v>
      </c>
      <c r="E121" s="365" t="s">
        <v>654</v>
      </c>
      <c r="F121" s="368">
        <v>3</v>
      </c>
      <c r="G121" s="106">
        <v>1</v>
      </c>
      <c r="H121" s="246" t="s">
        <v>655</v>
      </c>
      <c r="I121" s="373" t="s">
        <v>656</v>
      </c>
      <c r="J121" s="368">
        <v>3</v>
      </c>
      <c r="K121" s="350" t="str">
        <f t="shared" ref="K121:K153" si="12">+IF(OR(ISBLANK(F121),ISBLANK(J121)),"",IF(OR(AND(F121=1,J121=1),AND(F121=1,J121=2),AND(F121=1,J121=3)),"Deficiencia de control mayor (diseño y ejecución)",IF(OR(AND(F121=2,J121=2),AND(F121=3,J121=1),AND(F121=3,J121=2),AND(F121=2,J121=1)),"Deficiencia de control (diseño o ejecución)",IF(AND(F121=2,J121=3),"Oportunidad de mejora","Mantenimiento del control"))))</f>
        <v>Mantenimiento del control</v>
      </c>
      <c r="L121" s="554">
        <f t="shared" ref="L121:L153" si="13">+IF(K121="",75,IF(K121="Deficiencia de control mayor (diseño y ejecución)",80,IF(K121="Deficiencia de control (diseño o ejecución)",100,IF(K121="Oportunidad de mejora",120,140))))</f>
        <v>140</v>
      </c>
      <c r="M121" s="547">
        <v>2.9634999999999998</v>
      </c>
      <c r="N121" s="549">
        <f t="shared" ref="N121:N153" si="14">+L121+M121</f>
        <v>142.96350000000001</v>
      </c>
      <c r="O121" s="550"/>
      <c r="P121" s="545"/>
    </row>
    <row r="122" spans="2:16" ht="0.75" hidden="1" customHeight="1" thickBot="1" x14ac:dyDescent="0.3">
      <c r="B122" s="612"/>
      <c r="C122" s="557"/>
      <c r="D122" s="560"/>
      <c r="E122" s="448"/>
      <c r="F122" s="369"/>
      <c r="G122" s="104">
        <v>2</v>
      </c>
      <c r="H122" s="104"/>
      <c r="I122" s="436"/>
      <c r="J122" s="369"/>
      <c r="K122" s="351"/>
      <c r="L122" s="554"/>
      <c r="M122" s="547"/>
      <c r="N122" s="549"/>
      <c r="O122" s="550"/>
      <c r="P122" s="545"/>
    </row>
    <row r="123" spans="2:16" ht="114.75" hidden="1" customHeight="1" thickBot="1" x14ac:dyDescent="0.3">
      <c r="B123" s="612"/>
      <c r="C123" s="557"/>
      <c r="D123" s="560"/>
      <c r="E123" s="448"/>
      <c r="F123" s="369"/>
      <c r="G123" s="104">
        <v>3</v>
      </c>
      <c r="H123" s="104"/>
      <c r="I123" s="436"/>
      <c r="J123" s="369"/>
      <c r="K123" s="351"/>
      <c r="L123" s="554"/>
      <c r="M123" s="547"/>
      <c r="N123" s="549"/>
      <c r="O123" s="550"/>
      <c r="P123" s="545"/>
    </row>
    <row r="124" spans="2:16" ht="17.25" hidden="1" customHeight="1" thickBot="1" x14ac:dyDescent="0.3">
      <c r="B124" s="612"/>
      <c r="C124" s="557"/>
      <c r="D124" s="560"/>
      <c r="E124" s="448"/>
      <c r="F124" s="369"/>
      <c r="G124" s="104">
        <v>4</v>
      </c>
      <c r="H124" s="104"/>
      <c r="I124" s="436"/>
      <c r="J124" s="369"/>
      <c r="K124" s="351"/>
      <c r="L124" s="554"/>
      <c r="M124" s="547"/>
      <c r="N124" s="549"/>
      <c r="O124" s="550"/>
      <c r="P124" s="545"/>
    </row>
    <row r="125" spans="2:16" ht="17.25" hidden="1" customHeight="1" thickBot="1" x14ac:dyDescent="0.3">
      <c r="B125" s="612"/>
      <c r="C125" s="557"/>
      <c r="D125" s="560"/>
      <c r="E125" s="448"/>
      <c r="F125" s="369"/>
      <c r="G125" s="104">
        <v>5</v>
      </c>
      <c r="H125" s="104"/>
      <c r="I125" s="436"/>
      <c r="J125" s="369"/>
      <c r="K125" s="351"/>
      <c r="L125" s="554"/>
      <c r="M125" s="547"/>
      <c r="N125" s="549"/>
      <c r="O125" s="550"/>
      <c r="P125" s="545"/>
    </row>
    <row r="126" spans="2:16" ht="17.25" hidden="1" customHeight="1" thickBot="1" x14ac:dyDescent="0.3">
      <c r="B126" s="612"/>
      <c r="C126" s="557"/>
      <c r="D126" s="560"/>
      <c r="E126" s="448"/>
      <c r="F126" s="369"/>
      <c r="G126" s="104">
        <v>6</v>
      </c>
      <c r="H126" s="104"/>
      <c r="I126" s="436"/>
      <c r="J126" s="369"/>
      <c r="K126" s="351"/>
      <c r="L126" s="554"/>
      <c r="M126" s="547"/>
      <c r="N126" s="549"/>
      <c r="O126" s="550"/>
      <c r="P126" s="545"/>
    </row>
    <row r="127" spans="2:16" ht="17.25" hidden="1" customHeight="1" thickBot="1" x14ac:dyDescent="0.3">
      <c r="B127" s="612"/>
      <c r="C127" s="557"/>
      <c r="D127" s="560"/>
      <c r="E127" s="448"/>
      <c r="F127" s="369"/>
      <c r="G127" s="104">
        <v>7</v>
      </c>
      <c r="H127" s="104"/>
      <c r="I127" s="436"/>
      <c r="J127" s="369"/>
      <c r="K127" s="351"/>
      <c r="L127" s="554"/>
      <c r="M127" s="547"/>
      <c r="N127" s="549"/>
      <c r="O127" s="550"/>
      <c r="P127" s="545"/>
    </row>
    <row r="128" spans="2:16" ht="42.75" hidden="1" customHeight="1" thickBot="1" x14ac:dyDescent="0.3">
      <c r="B128" s="613"/>
      <c r="C128" s="558"/>
      <c r="D128" s="561"/>
      <c r="E128" s="449"/>
      <c r="F128" s="370"/>
      <c r="G128" s="105">
        <v>8</v>
      </c>
      <c r="H128" s="105"/>
      <c r="I128" s="437"/>
      <c r="J128" s="370"/>
      <c r="K128" s="352"/>
      <c r="L128" s="554"/>
      <c r="M128" s="547"/>
      <c r="N128" s="549"/>
      <c r="O128" s="550"/>
      <c r="P128" s="545"/>
    </row>
    <row r="129" spans="2:16" ht="99" customHeight="1" x14ac:dyDescent="0.25">
      <c r="B129" s="611" t="str">
        <f>+LEFT(C129,3)</f>
        <v>9.2</v>
      </c>
      <c r="C129" s="556" t="s">
        <v>180</v>
      </c>
      <c r="D129" s="559" t="s">
        <v>181</v>
      </c>
      <c r="E129" s="365" t="s">
        <v>657</v>
      </c>
      <c r="F129" s="368">
        <v>3</v>
      </c>
      <c r="G129" s="106">
        <v>1</v>
      </c>
      <c r="H129" s="246" t="s">
        <v>658</v>
      </c>
      <c r="I129" s="373" t="s">
        <v>659</v>
      </c>
      <c r="J129" s="368">
        <v>3</v>
      </c>
      <c r="K129" s="350" t="str">
        <f t="shared" si="12"/>
        <v>Mantenimiento del control</v>
      </c>
      <c r="L129" s="554">
        <f t="shared" si="13"/>
        <v>140</v>
      </c>
      <c r="M129" s="547">
        <v>3.0125000000000002</v>
      </c>
      <c r="N129" s="549">
        <f t="shared" si="14"/>
        <v>143.01249999999999</v>
      </c>
      <c r="O129" s="550"/>
      <c r="P129" s="545"/>
    </row>
    <row r="130" spans="2:16" ht="9" hidden="1" customHeight="1" x14ac:dyDescent="0.25">
      <c r="B130" s="612"/>
      <c r="C130" s="557"/>
      <c r="D130" s="560"/>
      <c r="E130" s="448"/>
      <c r="F130" s="369"/>
      <c r="G130" s="104">
        <v>2</v>
      </c>
      <c r="H130" s="124"/>
      <c r="I130" s="436"/>
      <c r="J130" s="369"/>
      <c r="K130" s="351"/>
      <c r="L130" s="554"/>
      <c r="M130" s="547"/>
      <c r="N130" s="549"/>
      <c r="O130" s="550"/>
      <c r="P130" s="545"/>
    </row>
    <row r="131" spans="2:16" ht="0.75" customHeight="1" thickBot="1" x14ac:dyDescent="0.3">
      <c r="B131" s="612"/>
      <c r="C131" s="557"/>
      <c r="D131" s="560"/>
      <c r="E131" s="448"/>
      <c r="F131" s="369"/>
      <c r="G131" s="104">
        <v>3</v>
      </c>
      <c r="H131" s="104"/>
      <c r="I131" s="436"/>
      <c r="J131" s="369"/>
      <c r="K131" s="351"/>
      <c r="L131" s="554"/>
      <c r="M131" s="547"/>
      <c r="N131" s="549"/>
      <c r="O131" s="550"/>
      <c r="P131" s="545"/>
    </row>
    <row r="132" spans="2:16" ht="22.5" hidden="1" customHeight="1" thickBot="1" x14ac:dyDescent="0.3">
      <c r="B132" s="612"/>
      <c r="C132" s="557"/>
      <c r="D132" s="560"/>
      <c r="E132" s="448"/>
      <c r="F132" s="369"/>
      <c r="G132" s="104">
        <v>4</v>
      </c>
      <c r="H132" s="104"/>
      <c r="I132" s="436"/>
      <c r="J132" s="369"/>
      <c r="K132" s="351"/>
      <c r="L132" s="554"/>
      <c r="M132" s="547"/>
      <c r="N132" s="549"/>
      <c r="O132" s="550"/>
      <c r="P132" s="545"/>
    </row>
    <row r="133" spans="2:16" ht="22.5" hidden="1" customHeight="1" thickBot="1" x14ac:dyDescent="0.3">
      <c r="B133" s="612"/>
      <c r="C133" s="557"/>
      <c r="D133" s="560"/>
      <c r="E133" s="448"/>
      <c r="F133" s="369"/>
      <c r="G133" s="104">
        <v>5</v>
      </c>
      <c r="H133" s="104"/>
      <c r="I133" s="436"/>
      <c r="J133" s="369"/>
      <c r="K133" s="351"/>
      <c r="L133" s="554"/>
      <c r="M133" s="547"/>
      <c r="N133" s="549"/>
      <c r="O133" s="550"/>
      <c r="P133" s="545"/>
    </row>
    <row r="134" spans="2:16" ht="22.5" hidden="1" customHeight="1" thickBot="1" x14ac:dyDescent="0.3">
      <c r="B134" s="612"/>
      <c r="C134" s="557"/>
      <c r="D134" s="560"/>
      <c r="E134" s="448"/>
      <c r="F134" s="369"/>
      <c r="G134" s="104">
        <v>6</v>
      </c>
      <c r="H134" s="104"/>
      <c r="I134" s="436"/>
      <c r="J134" s="369"/>
      <c r="K134" s="351"/>
      <c r="L134" s="554"/>
      <c r="M134" s="547"/>
      <c r="N134" s="549"/>
      <c r="O134" s="550"/>
      <c r="P134" s="545"/>
    </row>
    <row r="135" spans="2:16" ht="22.5" hidden="1" customHeight="1" thickBot="1" x14ac:dyDescent="0.3">
      <c r="B135" s="612"/>
      <c r="C135" s="557"/>
      <c r="D135" s="560"/>
      <c r="E135" s="448"/>
      <c r="F135" s="369"/>
      <c r="G135" s="104">
        <v>7</v>
      </c>
      <c r="H135" s="104"/>
      <c r="I135" s="436"/>
      <c r="J135" s="369"/>
      <c r="K135" s="351"/>
      <c r="L135" s="554"/>
      <c r="M135" s="547"/>
      <c r="N135" s="549"/>
      <c r="O135" s="550"/>
      <c r="P135" s="545"/>
    </row>
    <row r="136" spans="2:16" ht="22.5" hidden="1" customHeight="1" thickBot="1" x14ac:dyDescent="0.3">
      <c r="B136" s="613"/>
      <c r="C136" s="558"/>
      <c r="D136" s="561"/>
      <c r="E136" s="449"/>
      <c r="F136" s="370"/>
      <c r="G136" s="105">
        <v>8</v>
      </c>
      <c r="H136" s="105"/>
      <c r="I136" s="437"/>
      <c r="J136" s="370"/>
      <c r="K136" s="352"/>
      <c r="L136" s="554"/>
      <c r="M136" s="547"/>
      <c r="N136" s="549"/>
      <c r="O136" s="550"/>
      <c r="P136" s="545"/>
    </row>
    <row r="137" spans="2:16" ht="87" customHeight="1" x14ac:dyDescent="0.25">
      <c r="B137" s="611" t="str">
        <f>+LEFT(C137,3)</f>
        <v>9.3</v>
      </c>
      <c r="C137" s="556" t="s">
        <v>182</v>
      </c>
      <c r="D137" s="564" t="s">
        <v>174</v>
      </c>
      <c r="E137" s="365" t="s">
        <v>660</v>
      </c>
      <c r="F137" s="368">
        <v>3</v>
      </c>
      <c r="G137" s="106">
        <v>1</v>
      </c>
      <c r="H137" s="246" t="s">
        <v>457</v>
      </c>
      <c r="I137" s="373" t="s">
        <v>661</v>
      </c>
      <c r="J137" s="368">
        <v>3</v>
      </c>
      <c r="K137" s="350" t="str">
        <f t="shared" si="12"/>
        <v>Mantenimiento del control</v>
      </c>
      <c r="L137" s="554">
        <f t="shared" si="13"/>
        <v>140</v>
      </c>
      <c r="M137" s="547">
        <v>3.1236000000000002</v>
      </c>
      <c r="N137" s="549">
        <f t="shared" si="14"/>
        <v>143.12360000000001</v>
      </c>
      <c r="O137" s="550"/>
      <c r="P137" s="545"/>
    </row>
    <row r="138" spans="2:16" ht="6" hidden="1" customHeight="1" x14ac:dyDescent="0.25">
      <c r="B138" s="612"/>
      <c r="C138" s="557"/>
      <c r="D138" s="560"/>
      <c r="E138" s="448"/>
      <c r="F138" s="369"/>
      <c r="G138" s="104">
        <v>2</v>
      </c>
      <c r="H138" s="104"/>
      <c r="I138" s="436"/>
      <c r="J138" s="369"/>
      <c r="K138" s="351"/>
      <c r="L138" s="554"/>
      <c r="M138" s="547"/>
      <c r="N138" s="549"/>
      <c r="O138" s="550"/>
      <c r="P138" s="545"/>
    </row>
    <row r="139" spans="2:16" ht="0.75" customHeight="1" thickBot="1" x14ac:dyDescent="0.3">
      <c r="B139" s="612"/>
      <c r="C139" s="557"/>
      <c r="D139" s="560"/>
      <c r="E139" s="448"/>
      <c r="F139" s="369"/>
      <c r="G139" s="104">
        <v>3</v>
      </c>
      <c r="H139" s="104"/>
      <c r="I139" s="436"/>
      <c r="J139" s="369"/>
      <c r="K139" s="351"/>
      <c r="L139" s="554"/>
      <c r="M139" s="547"/>
      <c r="N139" s="549"/>
      <c r="O139" s="550"/>
      <c r="P139" s="545"/>
    </row>
    <row r="140" spans="2:16" ht="22.5" hidden="1" customHeight="1" thickBot="1" x14ac:dyDescent="0.3">
      <c r="B140" s="612"/>
      <c r="C140" s="557"/>
      <c r="D140" s="560"/>
      <c r="E140" s="448"/>
      <c r="F140" s="369"/>
      <c r="G140" s="104">
        <v>4</v>
      </c>
      <c r="H140" s="104"/>
      <c r="I140" s="436"/>
      <c r="J140" s="369"/>
      <c r="K140" s="351"/>
      <c r="L140" s="554"/>
      <c r="M140" s="547"/>
      <c r="N140" s="549"/>
      <c r="O140" s="550"/>
      <c r="P140" s="545"/>
    </row>
    <row r="141" spans="2:16" ht="22.5" hidden="1" customHeight="1" thickBot="1" x14ac:dyDescent="0.3">
      <c r="B141" s="612"/>
      <c r="C141" s="557"/>
      <c r="D141" s="560"/>
      <c r="E141" s="448"/>
      <c r="F141" s="369"/>
      <c r="G141" s="104">
        <v>5</v>
      </c>
      <c r="H141" s="104"/>
      <c r="I141" s="436"/>
      <c r="J141" s="369"/>
      <c r="K141" s="351"/>
      <c r="L141" s="554"/>
      <c r="M141" s="547"/>
      <c r="N141" s="549"/>
      <c r="O141" s="550"/>
      <c r="P141" s="545"/>
    </row>
    <row r="142" spans="2:16" ht="22.5" hidden="1" customHeight="1" thickBot="1" x14ac:dyDescent="0.3">
      <c r="B142" s="612"/>
      <c r="C142" s="557"/>
      <c r="D142" s="560"/>
      <c r="E142" s="448"/>
      <c r="F142" s="369"/>
      <c r="G142" s="104">
        <v>6</v>
      </c>
      <c r="H142" s="104"/>
      <c r="I142" s="436"/>
      <c r="J142" s="369"/>
      <c r="K142" s="351"/>
      <c r="L142" s="554"/>
      <c r="M142" s="547"/>
      <c r="N142" s="549"/>
      <c r="O142" s="550"/>
      <c r="P142" s="545"/>
    </row>
    <row r="143" spans="2:16" ht="22.5" hidden="1" customHeight="1" thickBot="1" x14ac:dyDescent="0.3">
      <c r="B143" s="612"/>
      <c r="C143" s="557"/>
      <c r="D143" s="560"/>
      <c r="E143" s="448"/>
      <c r="F143" s="369"/>
      <c r="G143" s="104">
        <v>7</v>
      </c>
      <c r="H143" s="104"/>
      <c r="I143" s="436"/>
      <c r="J143" s="369"/>
      <c r="K143" s="351"/>
      <c r="L143" s="554"/>
      <c r="M143" s="547"/>
      <c r="N143" s="549"/>
      <c r="O143" s="550"/>
      <c r="P143" s="545"/>
    </row>
    <row r="144" spans="2:16" ht="22.5" hidden="1" customHeight="1" thickBot="1" x14ac:dyDescent="0.3">
      <c r="B144" s="613"/>
      <c r="C144" s="558"/>
      <c r="D144" s="561"/>
      <c r="E144" s="449"/>
      <c r="F144" s="370"/>
      <c r="G144" s="105">
        <v>8</v>
      </c>
      <c r="H144" s="105"/>
      <c r="I144" s="437"/>
      <c r="J144" s="370"/>
      <c r="K144" s="352"/>
      <c r="L144" s="554"/>
      <c r="M144" s="547"/>
      <c r="N144" s="549"/>
      <c r="O144" s="550"/>
      <c r="P144" s="545"/>
    </row>
    <row r="145" spans="2:16" ht="97.8" customHeight="1" x14ac:dyDescent="0.25">
      <c r="B145" s="611" t="str">
        <f>+LEFT(C145,3)</f>
        <v>9.4</v>
      </c>
      <c r="C145" s="556" t="s">
        <v>183</v>
      </c>
      <c r="D145" s="564" t="s">
        <v>181</v>
      </c>
      <c r="E145" s="365" t="s">
        <v>662</v>
      </c>
      <c r="F145" s="368">
        <v>3</v>
      </c>
      <c r="G145" s="106">
        <v>1</v>
      </c>
      <c r="H145" s="246" t="s">
        <v>480</v>
      </c>
      <c r="I145" s="373" t="s">
        <v>663</v>
      </c>
      <c r="J145" s="368">
        <v>3</v>
      </c>
      <c r="K145" s="350" t="str">
        <f t="shared" si="12"/>
        <v>Mantenimiento del control</v>
      </c>
      <c r="L145" s="554">
        <f t="shared" si="13"/>
        <v>140</v>
      </c>
      <c r="M145" s="547">
        <v>3.2456</v>
      </c>
      <c r="N145" s="549">
        <f t="shared" si="14"/>
        <v>143.2456</v>
      </c>
      <c r="O145" s="550"/>
      <c r="P145" s="545"/>
    </row>
    <row r="146" spans="2:16" ht="1.5" customHeight="1" thickBot="1" x14ac:dyDescent="0.3">
      <c r="B146" s="612"/>
      <c r="C146" s="557"/>
      <c r="D146" s="560"/>
      <c r="E146" s="448"/>
      <c r="F146" s="369"/>
      <c r="G146" s="104">
        <v>2</v>
      </c>
      <c r="H146" s="104"/>
      <c r="I146" s="436"/>
      <c r="J146" s="369"/>
      <c r="K146" s="351"/>
      <c r="L146" s="554"/>
      <c r="M146" s="547"/>
      <c r="N146" s="549"/>
      <c r="O146" s="550"/>
      <c r="P146" s="545"/>
    </row>
    <row r="147" spans="2:16" ht="22.5" hidden="1" customHeight="1" thickBot="1" x14ac:dyDescent="0.3">
      <c r="B147" s="612"/>
      <c r="C147" s="557"/>
      <c r="D147" s="560"/>
      <c r="E147" s="448"/>
      <c r="F147" s="369"/>
      <c r="G147" s="104">
        <v>3</v>
      </c>
      <c r="H147" s="104"/>
      <c r="I147" s="436"/>
      <c r="J147" s="369"/>
      <c r="K147" s="351"/>
      <c r="L147" s="554"/>
      <c r="M147" s="547"/>
      <c r="N147" s="549"/>
      <c r="O147" s="550"/>
      <c r="P147" s="545"/>
    </row>
    <row r="148" spans="2:16" ht="22.5" hidden="1" customHeight="1" thickBot="1" x14ac:dyDescent="0.3">
      <c r="B148" s="612"/>
      <c r="C148" s="557"/>
      <c r="D148" s="560"/>
      <c r="E148" s="448"/>
      <c r="F148" s="369"/>
      <c r="G148" s="104">
        <v>4</v>
      </c>
      <c r="H148" s="104"/>
      <c r="I148" s="436"/>
      <c r="J148" s="369"/>
      <c r="K148" s="351"/>
      <c r="L148" s="554"/>
      <c r="M148" s="547"/>
      <c r="N148" s="549"/>
      <c r="O148" s="550"/>
      <c r="P148" s="545"/>
    </row>
    <row r="149" spans="2:16" ht="22.5" hidden="1" customHeight="1" thickBot="1" x14ac:dyDescent="0.3">
      <c r="B149" s="612"/>
      <c r="C149" s="557"/>
      <c r="D149" s="560"/>
      <c r="E149" s="448"/>
      <c r="F149" s="369"/>
      <c r="G149" s="104">
        <v>5</v>
      </c>
      <c r="H149" s="104"/>
      <c r="I149" s="436"/>
      <c r="J149" s="369"/>
      <c r="K149" s="351"/>
      <c r="L149" s="554"/>
      <c r="M149" s="547"/>
      <c r="N149" s="549"/>
      <c r="O149" s="550"/>
      <c r="P149" s="545"/>
    </row>
    <row r="150" spans="2:16" ht="22.5" hidden="1" customHeight="1" thickBot="1" x14ac:dyDescent="0.3">
      <c r="B150" s="612"/>
      <c r="C150" s="557"/>
      <c r="D150" s="560"/>
      <c r="E150" s="448"/>
      <c r="F150" s="369"/>
      <c r="G150" s="104">
        <v>6</v>
      </c>
      <c r="H150" s="104"/>
      <c r="I150" s="436"/>
      <c r="J150" s="369"/>
      <c r="K150" s="351"/>
      <c r="L150" s="554"/>
      <c r="M150" s="547"/>
      <c r="N150" s="549"/>
      <c r="O150" s="550"/>
      <c r="P150" s="545"/>
    </row>
    <row r="151" spans="2:16" ht="22.5" hidden="1" customHeight="1" thickBot="1" x14ac:dyDescent="0.3">
      <c r="B151" s="612"/>
      <c r="C151" s="557"/>
      <c r="D151" s="560"/>
      <c r="E151" s="448"/>
      <c r="F151" s="369"/>
      <c r="G151" s="104">
        <v>7</v>
      </c>
      <c r="H151" s="104"/>
      <c r="I151" s="436"/>
      <c r="J151" s="369"/>
      <c r="K151" s="351"/>
      <c r="L151" s="554"/>
      <c r="M151" s="547"/>
      <c r="N151" s="549"/>
      <c r="O151" s="550"/>
      <c r="P151" s="545"/>
    </row>
    <row r="152" spans="2:16" ht="22.5" hidden="1" customHeight="1" thickBot="1" x14ac:dyDescent="0.3">
      <c r="B152" s="613"/>
      <c r="C152" s="558"/>
      <c r="D152" s="561"/>
      <c r="E152" s="449"/>
      <c r="F152" s="370"/>
      <c r="G152" s="105">
        <v>8</v>
      </c>
      <c r="H152" s="105"/>
      <c r="I152" s="437"/>
      <c r="J152" s="370"/>
      <c r="K152" s="352"/>
      <c r="L152" s="554"/>
      <c r="M152" s="547"/>
      <c r="N152" s="549"/>
      <c r="O152" s="550"/>
      <c r="P152" s="545"/>
    </row>
    <row r="153" spans="2:16" s="130" customFormat="1" ht="110.4" customHeight="1" x14ac:dyDescent="0.25">
      <c r="B153" s="611" t="str">
        <f>+LEFT(C153,3)</f>
        <v>9.5</v>
      </c>
      <c r="C153" s="556" t="s">
        <v>184</v>
      </c>
      <c r="D153" s="564" t="s">
        <v>185</v>
      </c>
      <c r="E153" s="365" t="s">
        <v>481</v>
      </c>
      <c r="F153" s="368">
        <v>3</v>
      </c>
      <c r="G153" s="129">
        <v>1</v>
      </c>
      <c r="H153" s="261" t="s">
        <v>664</v>
      </c>
      <c r="I153" s="373" t="s">
        <v>665</v>
      </c>
      <c r="J153" s="368">
        <v>3</v>
      </c>
      <c r="K153" s="350" t="str">
        <f t="shared" si="12"/>
        <v>Mantenimiento del control</v>
      </c>
      <c r="L153" s="554">
        <f t="shared" si="13"/>
        <v>140</v>
      </c>
      <c r="M153" s="547">
        <v>3.3654000000000002</v>
      </c>
      <c r="N153" s="549">
        <f t="shared" si="14"/>
        <v>143.36539999999999</v>
      </c>
      <c r="O153" s="550"/>
      <c r="P153" s="545"/>
    </row>
    <row r="154" spans="2:16" ht="1.5" hidden="1" customHeight="1" x14ac:dyDescent="0.25">
      <c r="B154" s="612"/>
      <c r="C154" s="557"/>
      <c r="D154" s="560"/>
      <c r="E154" s="448"/>
      <c r="F154" s="369"/>
      <c r="G154" s="103">
        <v>2</v>
      </c>
      <c r="H154" s="103"/>
      <c r="I154" s="436"/>
      <c r="J154" s="369"/>
      <c r="K154" s="351"/>
      <c r="L154" s="554"/>
      <c r="M154" s="547"/>
      <c r="N154" s="549"/>
      <c r="O154" s="550"/>
      <c r="P154" s="545"/>
    </row>
    <row r="155" spans="2:16" ht="17.25" hidden="1" customHeight="1" x14ac:dyDescent="0.25">
      <c r="B155" s="612"/>
      <c r="C155" s="557"/>
      <c r="D155" s="560"/>
      <c r="E155" s="448"/>
      <c r="F155" s="369"/>
      <c r="G155" s="104">
        <v>3</v>
      </c>
      <c r="H155" s="104"/>
      <c r="I155" s="436"/>
      <c r="J155" s="369"/>
      <c r="K155" s="351"/>
      <c r="L155" s="554"/>
      <c r="M155" s="547"/>
      <c r="N155" s="549"/>
      <c r="O155" s="550"/>
      <c r="P155" s="545"/>
    </row>
    <row r="156" spans="2:16" ht="15.75" hidden="1" customHeight="1" x14ac:dyDescent="0.25">
      <c r="B156" s="612"/>
      <c r="C156" s="557"/>
      <c r="D156" s="560"/>
      <c r="E156" s="448"/>
      <c r="F156" s="369"/>
      <c r="G156" s="104">
        <v>4</v>
      </c>
      <c r="H156" s="104"/>
      <c r="I156" s="436"/>
      <c r="J156" s="369"/>
      <c r="K156" s="351"/>
      <c r="L156" s="554"/>
      <c r="M156" s="547"/>
      <c r="N156" s="549"/>
      <c r="O156" s="550"/>
      <c r="P156" s="545"/>
    </row>
    <row r="157" spans="2:16" ht="10.5" hidden="1" customHeight="1" x14ac:dyDescent="0.25">
      <c r="B157" s="612"/>
      <c r="C157" s="557"/>
      <c r="D157" s="560"/>
      <c r="E157" s="448"/>
      <c r="F157" s="369"/>
      <c r="G157" s="104">
        <v>5</v>
      </c>
      <c r="H157" s="104"/>
      <c r="I157" s="436"/>
      <c r="J157" s="369"/>
      <c r="K157" s="351"/>
      <c r="L157" s="554"/>
      <c r="M157" s="547"/>
      <c r="N157" s="549"/>
      <c r="O157" s="550"/>
      <c r="P157" s="545"/>
    </row>
    <row r="158" spans="2:16" ht="15.75" hidden="1" customHeight="1" x14ac:dyDescent="0.25">
      <c r="B158" s="612"/>
      <c r="C158" s="557"/>
      <c r="D158" s="560"/>
      <c r="E158" s="448"/>
      <c r="F158" s="369"/>
      <c r="G158" s="104">
        <v>6</v>
      </c>
      <c r="H158" s="104"/>
      <c r="I158" s="436"/>
      <c r="J158" s="369"/>
      <c r="K158" s="351"/>
      <c r="L158" s="554"/>
      <c r="M158" s="547"/>
      <c r="N158" s="549"/>
      <c r="O158" s="550"/>
      <c r="P158" s="545"/>
    </row>
    <row r="159" spans="2:16" ht="16.5" hidden="1" customHeight="1" x14ac:dyDescent="0.25">
      <c r="B159" s="612"/>
      <c r="C159" s="557"/>
      <c r="D159" s="560"/>
      <c r="E159" s="448"/>
      <c r="F159" s="369"/>
      <c r="G159" s="104">
        <v>7</v>
      </c>
      <c r="H159" s="104"/>
      <c r="I159" s="436"/>
      <c r="J159" s="369"/>
      <c r="K159" s="351"/>
      <c r="L159" s="554"/>
      <c r="M159" s="547"/>
      <c r="N159" s="549"/>
      <c r="O159" s="550"/>
      <c r="P159" s="545"/>
    </row>
    <row r="160" spans="2:16" ht="0.75" customHeight="1" thickBot="1" x14ac:dyDescent="0.3">
      <c r="B160" s="613"/>
      <c r="C160" s="558"/>
      <c r="D160" s="561"/>
      <c r="E160" s="449"/>
      <c r="F160" s="370"/>
      <c r="G160" s="105">
        <v>8</v>
      </c>
      <c r="H160" s="105"/>
      <c r="I160" s="437"/>
      <c r="J160" s="370"/>
      <c r="K160" s="352"/>
      <c r="L160" s="554"/>
      <c r="M160" s="547"/>
      <c r="N160" s="549"/>
      <c r="O160" s="550"/>
      <c r="P160" s="545"/>
    </row>
  </sheetData>
  <sheetProtection password="D72A" sheet="1" objects="1" scenarios="1" formatCells="0" formatColumns="0" formatRows="0"/>
  <mergeCells count="286">
    <mergeCell ref="N137:N144"/>
    <mergeCell ref="N145:N152"/>
    <mergeCell ref="N153:N160"/>
    <mergeCell ref="N75:N82"/>
    <mergeCell ref="N83:N85"/>
    <mergeCell ref="N86:N93"/>
    <mergeCell ref="N94:N101"/>
    <mergeCell ref="N102:N109"/>
    <mergeCell ref="N110:N117"/>
    <mergeCell ref="N118:N120"/>
    <mergeCell ref="N121:N128"/>
    <mergeCell ref="N129:N136"/>
    <mergeCell ref="N13:N15"/>
    <mergeCell ref="N24:N31"/>
    <mergeCell ref="N32:N39"/>
    <mergeCell ref="N40:N42"/>
    <mergeCell ref="N43:N50"/>
    <mergeCell ref="N51:N58"/>
    <mergeCell ref="N59:N66"/>
    <mergeCell ref="N67:N74"/>
    <mergeCell ref="B137:B144"/>
    <mergeCell ref="B13:B15"/>
    <mergeCell ref="B16:B23"/>
    <mergeCell ref="B24:B31"/>
    <mergeCell ref="B32:B39"/>
    <mergeCell ref="B51:B58"/>
    <mergeCell ref="B59:B66"/>
    <mergeCell ref="B67:B74"/>
    <mergeCell ref="B40:B42"/>
    <mergeCell ref="B43:B50"/>
    <mergeCell ref="K129:K136"/>
    <mergeCell ref="K137:K144"/>
    <mergeCell ref="F13:F15"/>
    <mergeCell ref="C16:C23"/>
    <mergeCell ref="D16:D23"/>
    <mergeCell ref="F16:F23"/>
    <mergeCell ref="B145:B152"/>
    <mergeCell ref="B153:B160"/>
    <mergeCell ref="B86:B93"/>
    <mergeCell ref="B94:B101"/>
    <mergeCell ref="B121:B128"/>
    <mergeCell ref="B129:B136"/>
    <mergeCell ref="B75:B82"/>
    <mergeCell ref="B83:B85"/>
    <mergeCell ref="B102:B109"/>
    <mergeCell ref="B110:B117"/>
    <mergeCell ref="B118:B120"/>
    <mergeCell ref="K145:K152"/>
    <mergeCell ref="K153:K160"/>
    <mergeCell ref="C10:K10"/>
    <mergeCell ref="C11:K11"/>
    <mergeCell ref="K13:K15"/>
    <mergeCell ref="K40:K42"/>
    <mergeCell ref="K83:K85"/>
    <mergeCell ref="K118:K120"/>
    <mergeCell ref="K16:K23"/>
    <mergeCell ref="K24:K31"/>
    <mergeCell ref="K32:K39"/>
    <mergeCell ref="K43:K50"/>
    <mergeCell ref="K51:K58"/>
    <mergeCell ref="K59:K66"/>
    <mergeCell ref="K67:K74"/>
    <mergeCell ref="K75:K82"/>
    <mergeCell ref="K86:K93"/>
    <mergeCell ref="K94:K101"/>
    <mergeCell ref="K102:K109"/>
    <mergeCell ref="K110:K117"/>
    <mergeCell ref="G13:I13"/>
    <mergeCell ref="J16:J23"/>
    <mergeCell ref="J24:J31"/>
    <mergeCell ref="I14:I15"/>
    <mergeCell ref="E16:E23"/>
    <mergeCell ref="D24:D31"/>
    <mergeCell ref="E13:E15"/>
    <mergeCell ref="D13:D15"/>
    <mergeCell ref="J13:J15"/>
    <mergeCell ref="H14:H15"/>
    <mergeCell ref="I16:I23"/>
    <mergeCell ref="I24:I31"/>
    <mergeCell ref="C153:C160"/>
    <mergeCell ref="E153:E160"/>
    <mergeCell ref="D153:D160"/>
    <mergeCell ref="J32:J39"/>
    <mergeCell ref="J40:J42"/>
    <mergeCell ref="J43:J50"/>
    <mergeCell ref="J51:J58"/>
    <mergeCell ref="J59:J66"/>
    <mergeCell ref="J75:J82"/>
    <mergeCell ref="J83:J85"/>
    <mergeCell ref="J86:J93"/>
    <mergeCell ref="J145:J152"/>
    <mergeCell ref="J121:J128"/>
    <mergeCell ref="I84:I85"/>
    <mergeCell ref="I119:I120"/>
    <mergeCell ref="J110:J117"/>
    <mergeCell ref="J118:J120"/>
    <mergeCell ref="J129:J136"/>
    <mergeCell ref="J153:J160"/>
    <mergeCell ref="G119:G120"/>
    <mergeCell ref="G83:I83"/>
    <mergeCell ref="G118:I118"/>
    <mergeCell ref="C86:C93"/>
    <mergeCell ref="E86:E93"/>
    <mergeCell ref="F86:F93"/>
    <mergeCell ref="C110:C117"/>
    <mergeCell ref="E110:E117"/>
    <mergeCell ref="F110:F117"/>
    <mergeCell ref="D110:D117"/>
    <mergeCell ref="D86:D93"/>
    <mergeCell ref="C137:C144"/>
    <mergeCell ref="D137:D144"/>
    <mergeCell ref="E137:E144"/>
    <mergeCell ref="F137:F144"/>
    <mergeCell ref="D129:D136"/>
    <mergeCell ref="D121:D128"/>
    <mergeCell ref="C129:C136"/>
    <mergeCell ref="E129:E136"/>
    <mergeCell ref="F129:F136"/>
    <mergeCell ref="I129:I136"/>
    <mergeCell ref="F59:F66"/>
    <mergeCell ref="G41:G42"/>
    <mergeCell ref="C51:C58"/>
    <mergeCell ref="D40:D42"/>
    <mergeCell ref="D59:D66"/>
    <mergeCell ref="C40:C42"/>
    <mergeCell ref="C59:C66"/>
    <mergeCell ref="E59:E66"/>
    <mergeCell ref="D43:D50"/>
    <mergeCell ref="D51:D58"/>
    <mergeCell ref="E51:E58"/>
    <mergeCell ref="F51:F58"/>
    <mergeCell ref="F32:F39"/>
    <mergeCell ref="D32:D39"/>
    <mergeCell ref="I41:I42"/>
    <mergeCell ref="C43:C50"/>
    <mergeCell ref="E43:E50"/>
    <mergeCell ref="G40:I40"/>
    <mergeCell ref="F40:F42"/>
    <mergeCell ref="F43:F50"/>
    <mergeCell ref="E40:E42"/>
    <mergeCell ref="I32:I39"/>
    <mergeCell ref="I43:I50"/>
    <mergeCell ref="C67:C74"/>
    <mergeCell ref="D67:D74"/>
    <mergeCell ref="E67:E74"/>
    <mergeCell ref="F67:F74"/>
    <mergeCell ref="J67:J74"/>
    <mergeCell ref="E83:E85"/>
    <mergeCell ref="E118:E120"/>
    <mergeCell ref="G84:G85"/>
    <mergeCell ref="G14:G15"/>
    <mergeCell ref="C24:C31"/>
    <mergeCell ref="E24:E31"/>
    <mergeCell ref="F24:F31"/>
    <mergeCell ref="C13:C15"/>
    <mergeCell ref="C83:C85"/>
    <mergeCell ref="F83:F85"/>
    <mergeCell ref="C75:C82"/>
    <mergeCell ref="E75:E82"/>
    <mergeCell ref="F75:F82"/>
    <mergeCell ref="D75:D82"/>
    <mergeCell ref="D83:D85"/>
    <mergeCell ref="D118:D120"/>
    <mergeCell ref="C118:C120"/>
    <mergeCell ref="C32:C39"/>
    <mergeCell ref="E32:E39"/>
    <mergeCell ref="L137:L144"/>
    <mergeCell ref="L145:L152"/>
    <mergeCell ref="L153:L160"/>
    <mergeCell ref="J137:J144"/>
    <mergeCell ref="C94:C101"/>
    <mergeCell ref="D94:D101"/>
    <mergeCell ref="E94:E101"/>
    <mergeCell ref="F94:F101"/>
    <mergeCell ref="J94:J101"/>
    <mergeCell ref="C102:C109"/>
    <mergeCell ref="D102:D109"/>
    <mergeCell ref="E102:E109"/>
    <mergeCell ref="F102:F109"/>
    <mergeCell ref="J102:J109"/>
    <mergeCell ref="C121:C128"/>
    <mergeCell ref="E121:E128"/>
    <mergeCell ref="F121:F128"/>
    <mergeCell ref="F118:F120"/>
    <mergeCell ref="C145:C152"/>
    <mergeCell ref="F145:F152"/>
    <mergeCell ref="D145:D152"/>
    <mergeCell ref="E145:E152"/>
    <mergeCell ref="F153:F160"/>
    <mergeCell ref="K121:K128"/>
    <mergeCell ref="L75:L82"/>
    <mergeCell ref="L83:L85"/>
    <mergeCell ref="L86:L93"/>
    <mergeCell ref="L94:L101"/>
    <mergeCell ref="L102:L109"/>
    <mergeCell ref="L110:L117"/>
    <mergeCell ref="L118:L120"/>
    <mergeCell ref="L121:L128"/>
    <mergeCell ref="L129:L136"/>
    <mergeCell ref="L13:L15"/>
    <mergeCell ref="L16:L23"/>
    <mergeCell ref="L24:L31"/>
    <mergeCell ref="L32:L39"/>
    <mergeCell ref="L40:L42"/>
    <mergeCell ref="L43:L50"/>
    <mergeCell ref="L51:L58"/>
    <mergeCell ref="L59:L66"/>
    <mergeCell ref="L67:L74"/>
    <mergeCell ref="M13:M15"/>
    <mergeCell ref="M16:M23"/>
    <mergeCell ref="M24:M31"/>
    <mergeCell ref="M32:M39"/>
    <mergeCell ref="M40:M42"/>
    <mergeCell ref="M43:M50"/>
    <mergeCell ref="M51:M58"/>
    <mergeCell ref="M59:M66"/>
    <mergeCell ref="M67:M74"/>
    <mergeCell ref="M75:M82"/>
    <mergeCell ref="M83:M85"/>
    <mergeCell ref="M86:M93"/>
    <mergeCell ref="M94:M101"/>
    <mergeCell ref="M102:M109"/>
    <mergeCell ref="M110:M117"/>
    <mergeCell ref="M118:M120"/>
    <mergeCell ref="M121:M128"/>
    <mergeCell ref="M129:M136"/>
    <mergeCell ref="M137:M144"/>
    <mergeCell ref="M145:M152"/>
    <mergeCell ref="M153:M160"/>
    <mergeCell ref="O13:O15"/>
    <mergeCell ref="N16:N23"/>
    <mergeCell ref="O24:O31"/>
    <mergeCell ref="O32:O39"/>
    <mergeCell ref="O40:O42"/>
    <mergeCell ref="O43:O50"/>
    <mergeCell ref="O51:O58"/>
    <mergeCell ref="O59:O66"/>
    <mergeCell ref="O67:O74"/>
    <mergeCell ref="O75:O82"/>
    <mergeCell ref="O83:O85"/>
    <mergeCell ref="O86:O93"/>
    <mergeCell ref="O94:O101"/>
    <mergeCell ref="O102:O109"/>
    <mergeCell ref="O110:O117"/>
    <mergeCell ref="O118:O120"/>
    <mergeCell ref="O121:O128"/>
    <mergeCell ref="O129:O136"/>
    <mergeCell ref="O137:O144"/>
    <mergeCell ref="O145:O152"/>
    <mergeCell ref="O153:O160"/>
    <mergeCell ref="P13:P15"/>
    <mergeCell ref="P16:P23"/>
    <mergeCell ref="P24:P31"/>
    <mergeCell ref="P32:P39"/>
    <mergeCell ref="P40:P42"/>
    <mergeCell ref="P43:P50"/>
    <mergeCell ref="P51:P58"/>
    <mergeCell ref="P59:P66"/>
    <mergeCell ref="P67:P74"/>
    <mergeCell ref="P137:P144"/>
    <mergeCell ref="P145:P152"/>
    <mergeCell ref="P153:P160"/>
    <mergeCell ref="P75:P82"/>
    <mergeCell ref="P83:P85"/>
    <mergeCell ref="P86:P93"/>
    <mergeCell ref="P94:P101"/>
    <mergeCell ref="P102:P109"/>
    <mergeCell ref="P110:P117"/>
    <mergeCell ref="P118:P120"/>
    <mergeCell ref="P121:P128"/>
    <mergeCell ref="P129:P136"/>
    <mergeCell ref="I137:I144"/>
    <mergeCell ref="I145:I152"/>
    <mergeCell ref="I153:I160"/>
    <mergeCell ref="H41:H42"/>
    <mergeCell ref="H84:H85"/>
    <mergeCell ref="H119:H120"/>
    <mergeCell ref="I51:I58"/>
    <mergeCell ref="I59:I66"/>
    <mergeCell ref="I67:I74"/>
    <mergeCell ref="I75:I82"/>
    <mergeCell ref="I86:I93"/>
    <mergeCell ref="I94:I101"/>
    <mergeCell ref="I102:I109"/>
    <mergeCell ref="I110:I117"/>
    <mergeCell ref="I121:I128"/>
  </mergeCells>
  <dataValidations count="1">
    <dataValidation type="list" allowBlank="1" showInputMessage="1" showErrorMessage="1" sqref="F121:F160 F43:F82 J16:J39 F86:F117 J86:J117 F16:F39 J43:J82 J121:J160" xr:uid="{00000000-0002-0000-0300-000000000000}">
      <formula1>"1,2,3"</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tabColor theme="3" tint="0.39997558519241921"/>
  </sheetPr>
  <dimension ref="A1:O198"/>
  <sheetViews>
    <sheetView showGridLines="0" topLeftCell="D20" zoomScale="82" zoomScaleNormal="82" workbookViewId="0">
      <selection activeCell="E21" sqref="E21:E28"/>
    </sheetView>
  </sheetViews>
  <sheetFormatPr baseColWidth="10" defaultColWidth="3.109375" defaultRowHeight="22.5" customHeight="1" x14ac:dyDescent="0.25"/>
  <cols>
    <col min="1" max="1" width="2.5546875" style="13" customWidth="1"/>
    <col min="2" max="2" width="4.44140625" style="13" hidden="1" customWidth="1"/>
    <col min="3" max="4" width="42.5546875" style="13" customWidth="1"/>
    <col min="5" max="5" width="104.109375" style="13" customWidth="1"/>
    <col min="6" max="6" width="7.44140625" style="13" customWidth="1"/>
    <col min="7" max="7" width="3.5546875" style="13" bestFit="1" customWidth="1"/>
    <col min="8" max="8" width="69.6640625" style="13" customWidth="1"/>
    <col min="9" max="9" width="117.5546875" style="13" customWidth="1"/>
    <col min="10" max="10" width="7.44140625" style="13" customWidth="1"/>
    <col min="11" max="11" width="26" style="13" customWidth="1"/>
    <col min="12" max="13" width="8" style="75" customWidth="1"/>
    <col min="14" max="14" width="12" style="75" customWidth="1"/>
    <col min="15" max="15" width="3.109375" style="46" customWidth="1"/>
    <col min="16" max="16363" width="3.109375" style="13" customWidth="1"/>
    <col min="16364" max="16384" width="3.109375" style="13"/>
  </cols>
  <sheetData>
    <row r="1" spans="3:11" ht="9.9" customHeight="1" x14ac:dyDescent="0.25"/>
    <row r="2" spans="3:11" ht="9.9" customHeight="1" x14ac:dyDescent="0.25"/>
    <row r="3" spans="3:11" ht="9.9" customHeight="1" x14ac:dyDescent="0.25"/>
    <row r="4" spans="3:11" ht="9.9" customHeight="1" x14ac:dyDescent="0.25"/>
    <row r="5" spans="3:11" ht="9.9" customHeight="1" x14ac:dyDescent="0.25"/>
    <row r="6" spans="3:11" ht="9.9" customHeight="1" x14ac:dyDescent="0.25"/>
    <row r="7" spans="3:11" ht="9.9" customHeight="1" x14ac:dyDescent="0.25"/>
    <row r="8" spans="3:11" ht="9.9" customHeight="1" x14ac:dyDescent="0.25"/>
    <row r="9" spans="3:11" ht="9.9" customHeight="1" x14ac:dyDescent="0.25"/>
    <row r="10" spans="3:11" ht="9.9" customHeight="1" x14ac:dyDescent="0.25"/>
    <row r="11" spans="3:11" ht="9.9" customHeight="1" x14ac:dyDescent="0.25"/>
    <row r="12" spans="3:11" ht="31.5" customHeight="1" x14ac:dyDescent="0.25"/>
    <row r="13" spans="3:11" ht="24.75" customHeight="1" x14ac:dyDescent="0.25"/>
    <row r="14" spans="3:11" ht="20.25" customHeight="1" x14ac:dyDescent="0.25"/>
    <row r="15" spans="3:11" ht="20.100000000000001" customHeight="1" x14ac:dyDescent="0.25">
      <c r="C15" s="673" t="s">
        <v>186</v>
      </c>
      <c r="D15" s="673"/>
      <c r="E15" s="673"/>
      <c r="F15" s="673"/>
      <c r="G15" s="673"/>
      <c r="H15" s="673"/>
      <c r="I15" s="673"/>
      <c r="J15" s="673"/>
      <c r="K15" s="673"/>
    </row>
    <row r="16" spans="3:11" ht="37.65" customHeight="1" x14ac:dyDescent="0.25">
      <c r="C16" s="603" t="s">
        <v>187</v>
      </c>
      <c r="D16" s="603"/>
      <c r="E16" s="603"/>
      <c r="F16" s="603"/>
      <c r="G16" s="603"/>
      <c r="H16" s="603"/>
      <c r="I16" s="603"/>
      <c r="J16" s="603"/>
      <c r="K16" s="603"/>
    </row>
    <row r="17" spans="2:14" ht="9.9" customHeight="1" thickBot="1" x14ac:dyDescent="0.3">
      <c r="C17" s="14"/>
      <c r="D17" s="14"/>
      <c r="F17" s="15"/>
    </row>
    <row r="18" spans="2:14" ht="36.75" customHeight="1" x14ac:dyDescent="0.25">
      <c r="B18" s="694" t="s">
        <v>111</v>
      </c>
      <c r="C18" s="690" t="s">
        <v>188</v>
      </c>
      <c r="D18" s="661" t="s">
        <v>8</v>
      </c>
      <c r="E18" s="661" t="s">
        <v>189</v>
      </c>
      <c r="F18" s="686" t="s">
        <v>156</v>
      </c>
      <c r="G18" s="693" t="s">
        <v>113</v>
      </c>
      <c r="H18" s="693"/>
      <c r="I18" s="693"/>
      <c r="J18" s="686" t="s">
        <v>190</v>
      </c>
      <c r="K18" s="676" t="s">
        <v>124</v>
      </c>
      <c r="L18" s="552"/>
      <c r="M18" s="552"/>
      <c r="N18" s="552"/>
    </row>
    <row r="19" spans="2:14" ht="29.25" customHeight="1" x14ac:dyDescent="0.25">
      <c r="B19" s="695"/>
      <c r="C19" s="691"/>
      <c r="D19" s="662"/>
      <c r="E19" s="662"/>
      <c r="F19" s="687"/>
      <c r="G19" s="685" t="s">
        <v>13</v>
      </c>
      <c r="H19" s="662" t="s">
        <v>15</v>
      </c>
      <c r="I19" s="662" t="s">
        <v>17</v>
      </c>
      <c r="J19" s="687"/>
      <c r="K19" s="677"/>
      <c r="L19" s="552"/>
      <c r="M19" s="552"/>
      <c r="N19" s="552"/>
    </row>
    <row r="20" spans="2:14" ht="63.75" customHeight="1" thickBot="1" x14ac:dyDescent="0.3">
      <c r="B20" s="696"/>
      <c r="C20" s="692"/>
      <c r="D20" s="663"/>
      <c r="E20" s="663"/>
      <c r="F20" s="688"/>
      <c r="G20" s="672"/>
      <c r="H20" s="672"/>
      <c r="I20" s="672"/>
      <c r="J20" s="688"/>
      <c r="K20" s="678"/>
      <c r="L20" s="552"/>
      <c r="M20" s="552"/>
      <c r="N20" s="552"/>
    </row>
    <row r="21" spans="2:14" ht="126.6" customHeight="1" thickBot="1" x14ac:dyDescent="0.3">
      <c r="B21" s="474" t="str">
        <f>+LEFT(C21,4)</f>
        <v>10.1</v>
      </c>
      <c r="C21" s="683" t="s">
        <v>191</v>
      </c>
      <c r="D21" s="630" t="s">
        <v>181</v>
      </c>
      <c r="E21" s="444" t="s">
        <v>482</v>
      </c>
      <c r="F21" s="684">
        <v>3</v>
      </c>
      <c r="G21" s="255">
        <v>1</v>
      </c>
      <c r="H21" s="250" t="s">
        <v>483</v>
      </c>
      <c r="I21" s="436" t="s">
        <v>667</v>
      </c>
      <c r="J21" s="689">
        <v>3</v>
      </c>
      <c r="K21" s="679" t="str">
        <f t="shared" ref="K21" si="0">+IF(OR(ISBLANK(F21),ISBLANK(J21)),"",IF(OR(AND(F21=1,J21=1),AND(F21=1,J21=2),AND(F21=1,J21=3)),"Deficiencia de control mayor (diseño y ejecución)",IF(OR(AND(F21=2,J21=2),AND(F21=3,J21=1),AND(F21=3,J21=2),AND(F21=2,J21=1)),"Deficiencia de control (diseño o ejecución)",IF(AND(F21=2,J21=3),"Oportunidad de mejora","Mantenimiento del control"))))</f>
        <v>Mantenimiento del control</v>
      </c>
      <c r="L21" s="626">
        <f>+IF(K21="",152,IF(K21="Deficiencia de control mayor (diseño y ejecución)",160,IF(K21="Deficiencia de control (diseño o ejecución)",180,IF(K21="Oportunidad de mejora",200,220))))</f>
        <v>220</v>
      </c>
      <c r="M21" s="547">
        <v>3.4569000000000001</v>
      </c>
      <c r="N21" s="547">
        <f>+L21+M21</f>
        <v>223.45689999999999</v>
      </c>
    </row>
    <row r="22" spans="2:14" ht="14.25" hidden="1" customHeight="1" thickBot="1" x14ac:dyDescent="0.3">
      <c r="B22" s="475"/>
      <c r="C22" s="428"/>
      <c r="D22" s="630"/>
      <c r="E22" s="448"/>
      <c r="F22" s="369"/>
      <c r="G22" s="248">
        <v>2</v>
      </c>
      <c r="H22" s="248"/>
      <c r="I22" s="376"/>
      <c r="J22" s="348"/>
      <c r="K22" s="351"/>
      <c r="L22" s="626"/>
      <c r="M22" s="547"/>
      <c r="N22" s="547"/>
    </row>
    <row r="23" spans="2:14" ht="1.5" hidden="1" customHeight="1" thickBot="1" x14ac:dyDescent="0.3">
      <c r="B23" s="475"/>
      <c r="C23" s="428"/>
      <c r="D23" s="630"/>
      <c r="E23" s="448"/>
      <c r="F23" s="369"/>
      <c r="G23" s="248">
        <v>3</v>
      </c>
      <c r="H23" s="248"/>
      <c r="I23" s="376"/>
      <c r="J23" s="348"/>
      <c r="K23" s="351"/>
      <c r="L23" s="626"/>
      <c r="M23" s="547"/>
      <c r="N23" s="547"/>
    </row>
    <row r="24" spans="2:14" ht="39.75" hidden="1" customHeight="1" thickBot="1" x14ac:dyDescent="0.3">
      <c r="B24" s="475"/>
      <c r="C24" s="428"/>
      <c r="D24" s="630"/>
      <c r="E24" s="448"/>
      <c r="F24" s="369"/>
      <c r="G24" s="248">
        <v>4</v>
      </c>
      <c r="H24" s="248"/>
      <c r="I24" s="376"/>
      <c r="J24" s="348"/>
      <c r="K24" s="351"/>
      <c r="L24" s="626"/>
      <c r="M24" s="547"/>
      <c r="N24" s="547"/>
    </row>
    <row r="25" spans="2:14" ht="36.75" hidden="1" customHeight="1" thickBot="1" x14ac:dyDescent="0.3">
      <c r="B25" s="475"/>
      <c r="C25" s="428"/>
      <c r="D25" s="630"/>
      <c r="E25" s="448"/>
      <c r="F25" s="369"/>
      <c r="G25" s="248">
        <v>5</v>
      </c>
      <c r="H25" s="248"/>
      <c r="I25" s="376"/>
      <c r="J25" s="348"/>
      <c r="K25" s="351"/>
      <c r="L25" s="626"/>
      <c r="M25" s="547"/>
      <c r="N25" s="547"/>
    </row>
    <row r="26" spans="2:14" ht="37.5" hidden="1" customHeight="1" thickBot="1" x14ac:dyDescent="0.3">
      <c r="B26" s="475"/>
      <c r="C26" s="428"/>
      <c r="D26" s="630"/>
      <c r="E26" s="448"/>
      <c r="F26" s="369"/>
      <c r="G26" s="248">
        <v>6</v>
      </c>
      <c r="H26" s="248"/>
      <c r="I26" s="376"/>
      <c r="J26" s="348"/>
      <c r="K26" s="351"/>
      <c r="L26" s="626"/>
      <c r="M26" s="547"/>
      <c r="N26" s="547"/>
    </row>
    <row r="27" spans="2:14" ht="37.5" hidden="1" customHeight="1" thickBot="1" x14ac:dyDescent="0.3">
      <c r="B27" s="475"/>
      <c r="C27" s="428"/>
      <c r="D27" s="630"/>
      <c r="E27" s="448"/>
      <c r="F27" s="369"/>
      <c r="G27" s="248">
        <v>7</v>
      </c>
      <c r="H27" s="248"/>
      <c r="I27" s="376"/>
      <c r="J27" s="348"/>
      <c r="K27" s="351"/>
      <c r="L27" s="626"/>
      <c r="M27" s="547"/>
      <c r="N27" s="547"/>
    </row>
    <row r="28" spans="2:14" ht="45" hidden="1" customHeight="1" thickBot="1" x14ac:dyDescent="0.3">
      <c r="B28" s="476"/>
      <c r="C28" s="429"/>
      <c r="D28" s="631"/>
      <c r="E28" s="449"/>
      <c r="F28" s="370"/>
      <c r="G28" s="249">
        <v>8</v>
      </c>
      <c r="H28" s="249"/>
      <c r="I28" s="377"/>
      <c r="J28" s="349"/>
      <c r="K28" s="352"/>
      <c r="L28" s="626"/>
      <c r="M28" s="547"/>
      <c r="N28" s="547"/>
    </row>
    <row r="29" spans="2:14" ht="96" customHeight="1" thickBot="1" x14ac:dyDescent="0.3">
      <c r="B29" s="474" t="str">
        <f>+LEFT(C29,4)</f>
        <v>10.2</v>
      </c>
      <c r="C29" s="427" t="s">
        <v>192</v>
      </c>
      <c r="D29" s="629" t="s">
        <v>181</v>
      </c>
      <c r="E29" s="365" t="s">
        <v>484</v>
      </c>
      <c r="F29" s="368">
        <v>3</v>
      </c>
      <c r="G29" s="247">
        <v>1</v>
      </c>
      <c r="H29" s="246" t="s">
        <v>458</v>
      </c>
      <c r="I29" s="373" t="s">
        <v>679</v>
      </c>
      <c r="J29" s="347">
        <v>3</v>
      </c>
      <c r="K29" s="350" t="str">
        <f t="shared" ref="K29:K37" si="1">+IF(OR(ISBLANK(F29),ISBLANK(J29)),"",IF(OR(AND(F29=1,J29=1),AND(F29=1,J29=2),AND(F29=1,J29=3)),"Deficiencia de control mayor (diseño y ejecución)",IF(OR(AND(F29=2,J29=2),AND(F29=3,J29=1),AND(F29=3,J29=2),AND(F29=2,J29=1)),"Deficiencia de control (diseño o ejecución)",IF(AND(F29=2,J29=3),"Oportunidad de mejora","Mantenimiento del control"))))</f>
        <v>Mantenimiento del control</v>
      </c>
      <c r="L29" s="626">
        <f t="shared" ref="L29" si="2">+IF(K29="",152,IF(K29="Deficiencia de control mayor (diseño y ejecución)",160,IF(K29="Deficiencia de control (diseño o ejecución)",180,IF(K29="Oportunidad de mejora",200,220))))</f>
        <v>220</v>
      </c>
      <c r="M29" s="547">
        <v>3.5478000000000001</v>
      </c>
      <c r="N29" s="547">
        <f>+L29+M29</f>
        <v>223.5478</v>
      </c>
    </row>
    <row r="30" spans="2:14" ht="6" hidden="1" customHeight="1" thickBot="1" x14ac:dyDescent="0.3">
      <c r="B30" s="475"/>
      <c r="C30" s="428"/>
      <c r="D30" s="630"/>
      <c r="E30" s="448"/>
      <c r="F30" s="369"/>
      <c r="G30" s="248">
        <v>2</v>
      </c>
      <c r="H30" s="248"/>
      <c r="I30" s="436"/>
      <c r="J30" s="348"/>
      <c r="K30" s="351"/>
      <c r="L30" s="626"/>
      <c r="M30" s="547"/>
      <c r="N30" s="547"/>
    </row>
    <row r="31" spans="2:14" ht="21" hidden="1" customHeight="1" thickBot="1" x14ac:dyDescent="0.3">
      <c r="B31" s="475"/>
      <c r="C31" s="428"/>
      <c r="D31" s="630"/>
      <c r="E31" s="448"/>
      <c r="F31" s="369"/>
      <c r="G31" s="248">
        <v>3</v>
      </c>
      <c r="H31" s="248"/>
      <c r="I31" s="436"/>
      <c r="J31" s="348"/>
      <c r="K31" s="351"/>
      <c r="L31" s="626"/>
      <c r="M31" s="547"/>
      <c r="N31" s="547"/>
    </row>
    <row r="32" spans="2:14" ht="21" hidden="1" customHeight="1" thickBot="1" x14ac:dyDescent="0.3">
      <c r="B32" s="475"/>
      <c r="C32" s="428"/>
      <c r="D32" s="630"/>
      <c r="E32" s="448"/>
      <c r="F32" s="369"/>
      <c r="G32" s="248">
        <v>4</v>
      </c>
      <c r="H32" s="248"/>
      <c r="I32" s="436"/>
      <c r="J32" s="348"/>
      <c r="K32" s="351"/>
      <c r="L32" s="626"/>
      <c r="M32" s="547"/>
      <c r="N32" s="547"/>
    </row>
    <row r="33" spans="2:14" ht="21" hidden="1" customHeight="1" thickBot="1" x14ac:dyDescent="0.3">
      <c r="B33" s="475"/>
      <c r="C33" s="428"/>
      <c r="D33" s="630"/>
      <c r="E33" s="448"/>
      <c r="F33" s="369"/>
      <c r="G33" s="248">
        <v>5</v>
      </c>
      <c r="H33" s="248"/>
      <c r="I33" s="436"/>
      <c r="J33" s="348"/>
      <c r="K33" s="351"/>
      <c r="L33" s="626"/>
      <c r="M33" s="547"/>
      <c r="N33" s="547"/>
    </row>
    <row r="34" spans="2:14" ht="21" hidden="1" customHeight="1" thickBot="1" x14ac:dyDescent="0.3">
      <c r="B34" s="475"/>
      <c r="C34" s="428"/>
      <c r="D34" s="630"/>
      <c r="E34" s="448"/>
      <c r="F34" s="369"/>
      <c r="G34" s="248">
        <v>6</v>
      </c>
      <c r="H34" s="248"/>
      <c r="I34" s="436"/>
      <c r="J34" s="348"/>
      <c r="K34" s="351"/>
      <c r="L34" s="626"/>
      <c r="M34" s="547"/>
      <c r="N34" s="547"/>
    </row>
    <row r="35" spans="2:14" ht="25.5" hidden="1" customHeight="1" thickBot="1" x14ac:dyDescent="0.3">
      <c r="B35" s="475"/>
      <c r="C35" s="428"/>
      <c r="D35" s="630"/>
      <c r="E35" s="448"/>
      <c r="F35" s="369"/>
      <c r="G35" s="248">
        <v>7</v>
      </c>
      <c r="H35" s="248"/>
      <c r="I35" s="436"/>
      <c r="J35" s="348"/>
      <c r="K35" s="351"/>
      <c r="L35" s="626"/>
      <c r="M35" s="547"/>
      <c r="N35" s="547"/>
    </row>
    <row r="36" spans="2:14" ht="13.5" hidden="1" customHeight="1" thickBot="1" x14ac:dyDescent="0.3">
      <c r="B36" s="476"/>
      <c r="C36" s="429"/>
      <c r="D36" s="631"/>
      <c r="E36" s="449"/>
      <c r="F36" s="370"/>
      <c r="G36" s="249">
        <v>8</v>
      </c>
      <c r="H36" s="249"/>
      <c r="I36" s="437"/>
      <c r="J36" s="349"/>
      <c r="K36" s="352"/>
      <c r="L36" s="626"/>
      <c r="M36" s="547"/>
      <c r="N36" s="547"/>
    </row>
    <row r="37" spans="2:14" ht="143.4" customHeight="1" thickBot="1" x14ac:dyDescent="0.3">
      <c r="B37" s="474" t="str">
        <f>+LEFT(C37,4)</f>
        <v>10.3</v>
      </c>
      <c r="C37" s="427" t="s">
        <v>193</v>
      </c>
      <c r="D37" s="629" t="s">
        <v>194</v>
      </c>
      <c r="E37" s="365" t="s">
        <v>668</v>
      </c>
      <c r="F37" s="368">
        <v>3</v>
      </c>
      <c r="G37" s="247">
        <v>1</v>
      </c>
      <c r="H37" s="246" t="s">
        <v>669</v>
      </c>
      <c r="I37" s="373" t="s">
        <v>670</v>
      </c>
      <c r="J37" s="347">
        <v>3</v>
      </c>
      <c r="K37" s="350" t="str">
        <f t="shared" si="1"/>
        <v>Mantenimiento del control</v>
      </c>
      <c r="L37" s="626">
        <f t="shared" ref="L37" si="3">+IF(K37="",152,IF(K37="Deficiencia de control mayor (diseño y ejecución)",160,IF(K37="Deficiencia de control (diseño o ejecución)",180,IF(K37="Oportunidad de mejora",200,220))))</f>
        <v>220</v>
      </c>
      <c r="M37" s="547">
        <v>3.6457999999999999</v>
      </c>
      <c r="N37" s="547">
        <f>+L37+M37</f>
        <v>223.64580000000001</v>
      </c>
    </row>
    <row r="38" spans="2:14" ht="41.25" hidden="1" customHeight="1" thickBot="1" x14ac:dyDescent="0.3">
      <c r="B38" s="475"/>
      <c r="C38" s="428"/>
      <c r="D38" s="630"/>
      <c r="E38" s="448"/>
      <c r="F38" s="369"/>
      <c r="G38" s="248">
        <v>2</v>
      </c>
      <c r="H38" s="248"/>
      <c r="I38" s="436"/>
      <c r="J38" s="348"/>
      <c r="K38" s="351"/>
      <c r="L38" s="626"/>
      <c r="M38" s="547"/>
      <c r="N38" s="547"/>
    </row>
    <row r="39" spans="2:14" ht="21" hidden="1" customHeight="1" thickBot="1" x14ac:dyDescent="0.3">
      <c r="B39" s="475"/>
      <c r="C39" s="428"/>
      <c r="D39" s="630"/>
      <c r="E39" s="448"/>
      <c r="F39" s="369"/>
      <c r="G39" s="248">
        <v>3</v>
      </c>
      <c r="H39" s="248"/>
      <c r="I39" s="436"/>
      <c r="J39" s="348"/>
      <c r="K39" s="351"/>
      <c r="L39" s="626"/>
      <c r="M39" s="547"/>
      <c r="N39" s="547"/>
    </row>
    <row r="40" spans="2:14" ht="21" hidden="1" customHeight="1" thickBot="1" x14ac:dyDescent="0.3">
      <c r="B40" s="475"/>
      <c r="C40" s="428"/>
      <c r="D40" s="630"/>
      <c r="E40" s="448"/>
      <c r="F40" s="369"/>
      <c r="G40" s="248">
        <v>4</v>
      </c>
      <c r="H40" s="248"/>
      <c r="I40" s="436"/>
      <c r="J40" s="348"/>
      <c r="K40" s="351"/>
      <c r="L40" s="626"/>
      <c r="M40" s="547"/>
      <c r="N40" s="547"/>
    </row>
    <row r="41" spans="2:14" ht="21" hidden="1" customHeight="1" thickBot="1" x14ac:dyDescent="0.3">
      <c r="B41" s="475"/>
      <c r="C41" s="428"/>
      <c r="D41" s="630"/>
      <c r="E41" s="448"/>
      <c r="F41" s="369"/>
      <c r="G41" s="248">
        <v>5</v>
      </c>
      <c r="H41" s="248"/>
      <c r="I41" s="436"/>
      <c r="J41" s="348"/>
      <c r="K41" s="351"/>
      <c r="L41" s="626"/>
      <c r="M41" s="547"/>
      <c r="N41" s="547"/>
    </row>
    <row r="42" spans="2:14" ht="21" hidden="1" customHeight="1" thickBot="1" x14ac:dyDescent="0.3">
      <c r="B42" s="475"/>
      <c r="C42" s="428"/>
      <c r="D42" s="630"/>
      <c r="E42" s="448"/>
      <c r="F42" s="369"/>
      <c r="G42" s="248">
        <v>6</v>
      </c>
      <c r="H42" s="248"/>
      <c r="I42" s="436"/>
      <c r="J42" s="348"/>
      <c r="K42" s="351"/>
      <c r="L42" s="626"/>
      <c r="M42" s="547"/>
      <c r="N42" s="547"/>
    </row>
    <row r="43" spans="2:14" ht="21" hidden="1" customHeight="1" thickBot="1" x14ac:dyDescent="0.3">
      <c r="B43" s="475"/>
      <c r="C43" s="428"/>
      <c r="D43" s="630"/>
      <c r="E43" s="448"/>
      <c r="F43" s="369"/>
      <c r="G43" s="248">
        <v>7</v>
      </c>
      <c r="H43" s="248"/>
      <c r="I43" s="436"/>
      <c r="J43" s="348"/>
      <c r="K43" s="351"/>
      <c r="L43" s="626"/>
      <c r="M43" s="547"/>
      <c r="N43" s="547"/>
    </row>
    <row r="44" spans="2:14" ht="21" hidden="1" customHeight="1" thickBot="1" x14ac:dyDescent="0.3">
      <c r="B44" s="476"/>
      <c r="C44" s="429"/>
      <c r="D44" s="631"/>
      <c r="E44" s="449"/>
      <c r="F44" s="370"/>
      <c r="G44" s="249">
        <v>8</v>
      </c>
      <c r="H44" s="249"/>
      <c r="I44" s="437"/>
      <c r="J44" s="349"/>
      <c r="K44" s="352"/>
      <c r="L44" s="626"/>
      <c r="M44" s="547"/>
      <c r="N44" s="547"/>
    </row>
    <row r="45" spans="2:14" ht="27" customHeight="1" x14ac:dyDescent="0.25">
      <c r="B45" s="697"/>
      <c r="C45" s="632" t="s">
        <v>507</v>
      </c>
      <c r="D45" s="635" t="s">
        <v>8</v>
      </c>
      <c r="E45" s="638" t="s">
        <v>508</v>
      </c>
      <c r="F45" s="641" t="s">
        <v>501</v>
      </c>
      <c r="G45" s="644" t="s">
        <v>113</v>
      </c>
      <c r="H45" s="645"/>
      <c r="I45" s="645"/>
      <c r="J45" s="641" t="s">
        <v>509</v>
      </c>
      <c r="K45" s="680" t="s">
        <v>124</v>
      </c>
      <c r="L45" s="551"/>
      <c r="M45" s="551"/>
      <c r="N45" s="551"/>
    </row>
    <row r="46" spans="2:14" ht="33" customHeight="1" x14ac:dyDescent="0.25">
      <c r="B46" s="697"/>
      <c r="C46" s="633"/>
      <c r="D46" s="636"/>
      <c r="E46" s="639"/>
      <c r="F46" s="642"/>
      <c r="G46" s="646" t="s">
        <v>13</v>
      </c>
      <c r="H46" s="648" t="s">
        <v>15</v>
      </c>
      <c r="I46" s="648" t="s">
        <v>17</v>
      </c>
      <c r="J46" s="642"/>
      <c r="K46" s="681"/>
      <c r="L46" s="551"/>
      <c r="M46" s="551"/>
      <c r="N46" s="551"/>
    </row>
    <row r="47" spans="2:14" ht="46.5" customHeight="1" thickBot="1" x14ac:dyDescent="0.3">
      <c r="B47" s="698"/>
      <c r="C47" s="634"/>
      <c r="D47" s="637"/>
      <c r="E47" s="640"/>
      <c r="F47" s="643"/>
      <c r="G47" s="647"/>
      <c r="H47" s="649"/>
      <c r="I47" s="649"/>
      <c r="J47" s="643"/>
      <c r="K47" s="682"/>
      <c r="L47" s="551"/>
      <c r="M47" s="551"/>
      <c r="N47" s="551"/>
    </row>
    <row r="48" spans="2:14" ht="101.4" customHeight="1" x14ac:dyDescent="0.25">
      <c r="B48" s="474" t="str">
        <f>+LEFT(C48,4)</f>
        <v>11.1</v>
      </c>
      <c r="C48" s="427" t="s">
        <v>195</v>
      </c>
      <c r="D48" s="362" t="s">
        <v>196</v>
      </c>
      <c r="E48" s="373" t="s">
        <v>672</v>
      </c>
      <c r="F48" s="347">
        <v>3</v>
      </c>
      <c r="G48" s="247">
        <v>1</v>
      </c>
      <c r="H48" s="246" t="s">
        <v>671</v>
      </c>
      <c r="I48" s="373" t="s">
        <v>673</v>
      </c>
      <c r="J48" s="347">
        <v>3</v>
      </c>
      <c r="K48" s="350" t="str">
        <f t="shared" ref="K48:K72" si="4">+IF(OR(ISBLANK(F48),ISBLANK(J48)),"",IF(OR(AND(F48=1,J48=1),AND(F48=1,J48=2),AND(F48=1,J48=3)),"Deficiencia de control mayor (diseño y ejecución)",IF(OR(AND(F48=2,J48=2),AND(F48=3,J48=1),AND(F48=3,J48=2),AND(F48=2,J48=1)),"Deficiencia de control (diseño o ejecución)",IF(AND(F48=2,J48=3),"Oportunidad de mejora","Mantenimiento del control"))))</f>
        <v>Mantenimiento del control</v>
      </c>
      <c r="L48" s="626">
        <f t="shared" ref="L48" si="5">+IF(K48="",152,IF(K48="Deficiencia de control mayor (diseño y ejecución)",160,IF(K48="Deficiencia de control (diseño o ejecución)",180,IF(K48="Oportunidad de mejora",200,220))))</f>
        <v>220</v>
      </c>
      <c r="M48" s="547">
        <v>3.7896000000000001</v>
      </c>
      <c r="N48" s="547">
        <f>+L48+M48</f>
        <v>223.78960000000001</v>
      </c>
    </row>
    <row r="49" spans="1:15" ht="26.25" hidden="1" customHeight="1" thickBot="1" x14ac:dyDescent="0.3">
      <c r="B49" s="475"/>
      <c r="C49" s="428"/>
      <c r="D49" s="363"/>
      <c r="E49" s="436"/>
      <c r="F49" s="348"/>
      <c r="G49" s="248">
        <v>2</v>
      </c>
      <c r="H49" s="125"/>
      <c r="I49" s="436"/>
      <c r="J49" s="348"/>
      <c r="K49" s="351"/>
      <c r="L49" s="626"/>
      <c r="M49" s="547"/>
      <c r="N49" s="547"/>
    </row>
    <row r="50" spans="1:15" ht="136.5" hidden="1" customHeight="1" thickBot="1" x14ac:dyDescent="0.3">
      <c r="B50" s="475"/>
      <c r="C50" s="428"/>
      <c r="D50" s="363"/>
      <c r="E50" s="436"/>
      <c r="F50" s="348"/>
      <c r="G50" s="248">
        <v>3</v>
      </c>
      <c r="H50" s="125"/>
      <c r="I50" s="436"/>
      <c r="J50" s="348"/>
      <c r="K50" s="351"/>
      <c r="L50" s="626"/>
      <c r="M50" s="547"/>
      <c r="N50" s="547"/>
    </row>
    <row r="51" spans="1:15" ht="1.5" hidden="1" customHeight="1" thickBot="1" x14ac:dyDescent="0.3">
      <c r="B51" s="475"/>
      <c r="C51" s="428"/>
      <c r="D51" s="363"/>
      <c r="E51" s="436"/>
      <c r="F51" s="348"/>
      <c r="G51" s="248">
        <v>4</v>
      </c>
      <c r="H51" s="248"/>
      <c r="I51" s="436"/>
      <c r="J51" s="348"/>
      <c r="K51" s="351"/>
      <c r="L51" s="626"/>
      <c r="M51" s="547"/>
      <c r="N51" s="547"/>
    </row>
    <row r="52" spans="1:15" ht="21" hidden="1" customHeight="1" thickBot="1" x14ac:dyDescent="0.3">
      <c r="B52" s="475"/>
      <c r="C52" s="428"/>
      <c r="D52" s="363"/>
      <c r="E52" s="436"/>
      <c r="F52" s="348"/>
      <c r="G52" s="248">
        <v>5</v>
      </c>
      <c r="H52" s="248"/>
      <c r="I52" s="436"/>
      <c r="J52" s="348"/>
      <c r="K52" s="351"/>
      <c r="L52" s="626"/>
      <c r="M52" s="547"/>
      <c r="N52" s="547"/>
    </row>
    <row r="53" spans="1:15" ht="21" hidden="1" customHeight="1" thickBot="1" x14ac:dyDescent="0.3">
      <c r="B53" s="475"/>
      <c r="C53" s="428"/>
      <c r="D53" s="363"/>
      <c r="E53" s="436"/>
      <c r="F53" s="348"/>
      <c r="G53" s="248">
        <v>6</v>
      </c>
      <c r="H53" s="248"/>
      <c r="I53" s="436"/>
      <c r="J53" s="348"/>
      <c r="K53" s="351"/>
      <c r="L53" s="626"/>
      <c r="M53" s="547"/>
      <c r="N53" s="547"/>
    </row>
    <row r="54" spans="1:15" ht="21" hidden="1" customHeight="1" thickBot="1" x14ac:dyDescent="0.3">
      <c r="B54" s="475"/>
      <c r="C54" s="428"/>
      <c r="D54" s="363"/>
      <c r="E54" s="436"/>
      <c r="F54" s="348"/>
      <c r="G54" s="248">
        <v>7</v>
      </c>
      <c r="H54" s="248"/>
      <c r="I54" s="436"/>
      <c r="J54" s="348"/>
      <c r="K54" s="351"/>
      <c r="L54" s="626"/>
      <c r="M54" s="547"/>
      <c r="N54" s="547"/>
    </row>
    <row r="55" spans="1:15" ht="57" customHeight="1" thickBot="1" x14ac:dyDescent="0.3">
      <c r="B55" s="476"/>
      <c r="C55" s="429"/>
      <c r="D55" s="364"/>
      <c r="E55" s="437"/>
      <c r="F55" s="349"/>
      <c r="G55" s="249">
        <v>8</v>
      </c>
      <c r="H55" s="249"/>
      <c r="I55" s="437"/>
      <c r="J55" s="349"/>
      <c r="K55" s="352"/>
      <c r="L55" s="626"/>
      <c r="M55" s="547"/>
      <c r="N55" s="547"/>
    </row>
    <row r="56" spans="1:15" ht="50.4" customHeight="1" x14ac:dyDescent="0.25">
      <c r="B56" s="474" t="str">
        <f>+LEFT(C56,4)</f>
        <v>11.2</v>
      </c>
      <c r="C56" s="427" t="s">
        <v>197</v>
      </c>
      <c r="D56" s="362" t="s">
        <v>196</v>
      </c>
      <c r="E56" s="365" t="s">
        <v>674</v>
      </c>
      <c r="F56" s="347">
        <v>3</v>
      </c>
      <c r="G56" s="247">
        <v>1</v>
      </c>
      <c r="H56" s="246" t="s">
        <v>431</v>
      </c>
      <c r="I56" s="373" t="s">
        <v>675</v>
      </c>
      <c r="J56" s="347">
        <v>3</v>
      </c>
      <c r="K56" s="350" t="str">
        <f t="shared" si="4"/>
        <v>Mantenimiento del control</v>
      </c>
      <c r="L56" s="626">
        <f t="shared" ref="L56" si="6">+IF(K56="",152,IF(K56="Deficiencia de control mayor (diseño y ejecución)",160,IF(K56="Deficiencia de control (diseño o ejecución)",180,IF(K56="Oportunidad de mejora",200,220))))</f>
        <v>220</v>
      </c>
      <c r="M56" s="547">
        <v>3.8456000000000001</v>
      </c>
      <c r="N56" s="547">
        <f>+L56+M56</f>
        <v>223.84559999999999</v>
      </c>
    </row>
    <row r="57" spans="1:15" s="192" customFormat="1" ht="78.599999999999994" customHeight="1" thickBot="1" x14ac:dyDescent="0.3">
      <c r="A57" s="53"/>
      <c r="B57" s="475"/>
      <c r="C57" s="428"/>
      <c r="D57" s="363"/>
      <c r="E57" s="448"/>
      <c r="F57" s="348"/>
      <c r="G57" s="248">
        <v>2</v>
      </c>
      <c r="H57" s="251" t="s">
        <v>432</v>
      </c>
      <c r="I57" s="436"/>
      <c r="J57" s="348"/>
      <c r="K57" s="351"/>
      <c r="L57" s="626"/>
      <c r="M57" s="547"/>
      <c r="N57" s="547"/>
      <c r="O57" s="191"/>
    </row>
    <row r="58" spans="1:15" ht="21.75" hidden="1" customHeight="1" thickBot="1" x14ac:dyDescent="0.3">
      <c r="B58" s="475"/>
      <c r="C58" s="428"/>
      <c r="D58" s="363"/>
      <c r="E58" s="448"/>
      <c r="F58" s="348"/>
      <c r="G58" s="248">
        <v>3</v>
      </c>
      <c r="H58" s="248"/>
      <c r="I58" s="436"/>
      <c r="J58" s="348"/>
      <c r="K58" s="351"/>
      <c r="L58" s="626"/>
      <c r="M58" s="547"/>
      <c r="N58" s="547"/>
    </row>
    <row r="59" spans="1:15" ht="21.75" hidden="1" customHeight="1" thickBot="1" x14ac:dyDescent="0.3">
      <c r="B59" s="475"/>
      <c r="C59" s="428"/>
      <c r="D59" s="363"/>
      <c r="E59" s="448"/>
      <c r="F59" s="348"/>
      <c r="G59" s="248">
        <v>4</v>
      </c>
      <c r="H59" s="248"/>
      <c r="I59" s="436"/>
      <c r="J59" s="348"/>
      <c r="K59" s="351"/>
      <c r="L59" s="626"/>
      <c r="M59" s="547"/>
      <c r="N59" s="547"/>
    </row>
    <row r="60" spans="1:15" ht="21.75" hidden="1" customHeight="1" thickBot="1" x14ac:dyDescent="0.3">
      <c r="B60" s="475"/>
      <c r="C60" s="428"/>
      <c r="D60" s="363"/>
      <c r="E60" s="448"/>
      <c r="F60" s="348"/>
      <c r="G60" s="248">
        <v>5</v>
      </c>
      <c r="H60" s="248"/>
      <c r="I60" s="436"/>
      <c r="J60" s="348"/>
      <c r="K60" s="351"/>
      <c r="L60" s="626"/>
      <c r="M60" s="547"/>
      <c r="N60" s="547"/>
    </row>
    <row r="61" spans="1:15" ht="21.75" hidden="1" customHeight="1" thickBot="1" x14ac:dyDescent="0.3">
      <c r="B61" s="475"/>
      <c r="C61" s="428"/>
      <c r="D61" s="363"/>
      <c r="E61" s="448"/>
      <c r="F61" s="348"/>
      <c r="G61" s="248">
        <v>6</v>
      </c>
      <c r="H61" s="248"/>
      <c r="I61" s="436"/>
      <c r="J61" s="348"/>
      <c r="K61" s="351"/>
      <c r="L61" s="626"/>
      <c r="M61" s="547"/>
      <c r="N61" s="547"/>
    </row>
    <row r="62" spans="1:15" ht="21.75" hidden="1" customHeight="1" thickBot="1" x14ac:dyDescent="0.3">
      <c r="B62" s="475"/>
      <c r="C62" s="428"/>
      <c r="D62" s="363"/>
      <c r="E62" s="448"/>
      <c r="F62" s="348"/>
      <c r="G62" s="248">
        <v>7</v>
      </c>
      <c r="H62" s="248"/>
      <c r="I62" s="436"/>
      <c r="J62" s="348"/>
      <c r="K62" s="351"/>
      <c r="L62" s="626"/>
      <c r="M62" s="547"/>
      <c r="N62" s="547"/>
    </row>
    <row r="63" spans="1:15" ht="21.75" hidden="1" customHeight="1" thickBot="1" x14ac:dyDescent="0.3">
      <c r="B63" s="476"/>
      <c r="C63" s="429"/>
      <c r="D63" s="364"/>
      <c r="E63" s="449"/>
      <c r="F63" s="349"/>
      <c r="G63" s="249">
        <v>8</v>
      </c>
      <c r="H63" s="249"/>
      <c r="I63" s="437"/>
      <c r="J63" s="349"/>
      <c r="K63" s="352"/>
      <c r="L63" s="626"/>
      <c r="M63" s="547"/>
      <c r="N63" s="547"/>
    </row>
    <row r="64" spans="1:15" ht="145.19999999999999" customHeight="1" x14ac:dyDescent="0.25">
      <c r="B64" s="474" t="str">
        <f>+LEFT(C64,4)</f>
        <v>11.3</v>
      </c>
      <c r="C64" s="427" t="s">
        <v>198</v>
      </c>
      <c r="D64" s="362" t="s">
        <v>199</v>
      </c>
      <c r="E64" s="365" t="s">
        <v>676</v>
      </c>
      <c r="F64" s="347">
        <v>3</v>
      </c>
      <c r="G64" s="247">
        <v>1</v>
      </c>
      <c r="H64" s="246" t="s">
        <v>677</v>
      </c>
      <c r="I64" s="373" t="s">
        <v>678</v>
      </c>
      <c r="J64" s="347">
        <v>3</v>
      </c>
      <c r="K64" s="350" t="str">
        <f t="shared" si="4"/>
        <v>Mantenimiento del control</v>
      </c>
      <c r="L64" s="626">
        <f t="shared" ref="L64" si="7">+IF(K64="",152,IF(K64="Deficiencia de control mayor (diseño y ejecución)",160,IF(K64="Deficiencia de control (diseño o ejecución)",180,IF(K64="Oportunidad de mejora",200,220))))</f>
        <v>220</v>
      </c>
      <c r="M64" s="547">
        <v>3.9653999999999998</v>
      </c>
      <c r="N64" s="547">
        <f>+L64+M64</f>
        <v>223.96539999999999</v>
      </c>
    </row>
    <row r="65" spans="2:14" ht="21.75" hidden="1" customHeight="1" x14ac:dyDescent="0.25">
      <c r="B65" s="475"/>
      <c r="C65" s="428"/>
      <c r="D65" s="363"/>
      <c r="E65" s="448"/>
      <c r="F65" s="348"/>
      <c r="G65" s="248">
        <v>2</v>
      </c>
      <c r="H65" s="248"/>
      <c r="I65" s="436"/>
      <c r="J65" s="348"/>
      <c r="K65" s="351"/>
      <c r="L65" s="626"/>
      <c r="M65" s="547"/>
      <c r="N65" s="547"/>
    </row>
    <row r="66" spans="2:14" ht="0.75" customHeight="1" thickBot="1" x14ac:dyDescent="0.3">
      <c r="B66" s="475"/>
      <c r="C66" s="428"/>
      <c r="D66" s="363"/>
      <c r="E66" s="448"/>
      <c r="F66" s="348"/>
      <c r="G66" s="248">
        <v>3</v>
      </c>
      <c r="H66" s="248"/>
      <c r="I66" s="436"/>
      <c r="J66" s="348"/>
      <c r="K66" s="351"/>
      <c r="L66" s="626"/>
      <c r="M66" s="547"/>
      <c r="N66" s="547"/>
    </row>
    <row r="67" spans="2:14" ht="21.75" hidden="1" customHeight="1" thickBot="1" x14ac:dyDescent="0.3">
      <c r="B67" s="475"/>
      <c r="C67" s="428"/>
      <c r="D67" s="363"/>
      <c r="E67" s="448"/>
      <c r="F67" s="348"/>
      <c r="G67" s="248">
        <v>4</v>
      </c>
      <c r="H67" s="248"/>
      <c r="I67" s="436"/>
      <c r="J67" s="348"/>
      <c r="K67" s="351"/>
      <c r="L67" s="626"/>
      <c r="M67" s="547"/>
      <c r="N67" s="547"/>
    </row>
    <row r="68" spans="2:14" ht="21.75" hidden="1" customHeight="1" thickBot="1" x14ac:dyDescent="0.3">
      <c r="B68" s="475"/>
      <c r="C68" s="428"/>
      <c r="D68" s="363"/>
      <c r="E68" s="448"/>
      <c r="F68" s="348"/>
      <c r="G68" s="248">
        <v>5</v>
      </c>
      <c r="H68" s="248"/>
      <c r="I68" s="436"/>
      <c r="J68" s="348"/>
      <c r="K68" s="351"/>
      <c r="L68" s="626"/>
      <c r="M68" s="547"/>
      <c r="N68" s="547"/>
    </row>
    <row r="69" spans="2:14" ht="21.75" hidden="1" customHeight="1" thickBot="1" x14ac:dyDescent="0.3">
      <c r="B69" s="475"/>
      <c r="C69" s="428"/>
      <c r="D69" s="363"/>
      <c r="E69" s="448"/>
      <c r="F69" s="348"/>
      <c r="G69" s="248">
        <v>6</v>
      </c>
      <c r="H69" s="248"/>
      <c r="I69" s="436"/>
      <c r="J69" s="348"/>
      <c r="K69" s="351"/>
      <c r="L69" s="626"/>
      <c r="M69" s="547"/>
      <c r="N69" s="547"/>
    </row>
    <row r="70" spans="2:14" ht="21.75" hidden="1" customHeight="1" thickBot="1" x14ac:dyDescent="0.3">
      <c r="B70" s="475"/>
      <c r="C70" s="428"/>
      <c r="D70" s="363"/>
      <c r="E70" s="448"/>
      <c r="F70" s="348"/>
      <c r="G70" s="248">
        <v>7</v>
      </c>
      <c r="H70" s="248"/>
      <c r="I70" s="436"/>
      <c r="J70" s="348"/>
      <c r="K70" s="351"/>
      <c r="L70" s="626"/>
      <c r="M70" s="547"/>
      <c r="N70" s="547"/>
    </row>
    <row r="71" spans="2:14" ht="61.5" hidden="1" customHeight="1" thickBot="1" x14ac:dyDescent="0.3">
      <c r="B71" s="476"/>
      <c r="C71" s="429"/>
      <c r="D71" s="364"/>
      <c r="E71" s="449"/>
      <c r="F71" s="349"/>
      <c r="G71" s="249">
        <v>8</v>
      </c>
      <c r="H71" s="249"/>
      <c r="I71" s="437"/>
      <c r="J71" s="349"/>
      <c r="K71" s="352"/>
      <c r="L71" s="626"/>
      <c r="M71" s="547"/>
      <c r="N71" s="547"/>
    </row>
    <row r="72" spans="2:14" ht="76.8" customHeight="1" x14ac:dyDescent="0.25">
      <c r="B72" s="474" t="str">
        <f>+LEFT(C72,4)</f>
        <v>11.4</v>
      </c>
      <c r="C72" s="427" t="s">
        <v>200</v>
      </c>
      <c r="D72" s="362" t="s">
        <v>201</v>
      </c>
      <c r="E72" s="365" t="s">
        <v>680</v>
      </c>
      <c r="F72" s="347">
        <v>3</v>
      </c>
      <c r="G72" s="247">
        <v>1</v>
      </c>
      <c r="H72" s="246" t="s">
        <v>681</v>
      </c>
      <c r="I72" s="373" t="s">
        <v>682</v>
      </c>
      <c r="J72" s="347">
        <v>3</v>
      </c>
      <c r="K72" s="350" t="str">
        <f t="shared" si="4"/>
        <v>Mantenimiento del control</v>
      </c>
      <c r="L72" s="626">
        <f t="shared" ref="L72" si="8">+IF(K72="",152,IF(K72="Deficiencia de control mayor (diseño y ejecución)",160,IF(K72="Deficiencia de control (diseño o ejecución)",180,IF(K72="Oportunidad de mejora",200,220))))</f>
        <v>220</v>
      </c>
      <c r="M72" s="547">
        <v>4.0122999999999998</v>
      </c>
      <c r="N72" s="547">
        <f>+L72+M72</f>
        <v>224.01230000000001</v>
      </c>
    </row>
    <row r="73" spans="2:14" ht="16.5" hidden="1" customHeight="1" x14ac:dyDescent="0.25">
      <c r="B73" s="475"/>
      <c r="C73" s="428"/>
      <c r="D73" s="363"/>
      <c r="E73" s="448"/>
      <c r="F73" s="348"/>
      <c r="G73" s="248">
        <v>2</v>
      </c>
      <c r="H73" s="189"/>
      <c r="I73" s="436"/>
      <c r="J73" s="348"/>
      <c r="K73" s="351"/>
      <c r="L73" s="626"/>
      <c r="M73" s="547"/>
      <c r="N73" s="547"/>
    </row>
    <row r="74" spans="2:14" ht="14.25" hidden="1" customHeight="1" x14ac:dyDescent="0.25">
      <c r="B74" s="475"/>
      <c r="C74" s="428"/>
      <c r="D74" s="363"/>
      <c r="E74" s="448"/>
      <c r="F74" s="348"/>
      <c r="G74" s="248">
        <v>3</v>
      </c>
      <c r="H74" s="189"/>
      <c r="I74" s="436"/>
      <c r="J74" s="348"/>
      <c r="K74" s="351"/>
      <c r="L74" s="626"/>
      <c r="M74" s="547"/>
      <c r="N74" s="547"/>
    </row>
    <row r="75" spans="2:14" ht="14.4" customHeight="1" thickBot="1" x14ac:dyDescent="0.3">
      <c r="B75" s="475"/>
      <c r="C75" s="428"/>
      <c r="D75" s="363"/>
      <c r="E75" s="448"/>
      <c r="F75" s="348"/>
      <c r="G75" s="248">
        <v>4</v>
      </c>
      <c r="H75" s="189"/>
      <c r="I75" s="436"/>
      <c r="J75" s="348"/>
      <c r="K75" s="351"/>
      <c r="L75" s="626"/>
      <c r="M75" s="547"/>
      <c r="N75" s="547"/>
    </row>
    <row r="76" spans="2:14" ht="17.25" hidden="1" customHeight="1" thickBot="1" x14ac:dyDescent="0.3">
      <c r="B76" s="475"/>
      <c r="C76" s="428"/>
      <c r="D76" s="363"/>
      <c r="E76" s="448"/>
      <c r="F76" s="348"/>
      <c r="G76" s="248">
        <v>5</v>
      </c>
      <c r="H76" s="248"/>
      <c r="I76" s="436"/>
      <c r="J76" s="348"/>
      <c r="K76" s="351"/>
      <c r="L76" s="626"/>
      <c r="M76" s="547"/>
      <c r="N76" s="547"/>
    </row>
    <row r="77" spans="2:14" ht="17.25" hidden="1" customHeight="1" thickBot="1" x14ac:dyDescent="0.3">
      <c r="B77" s="475"/>
      <c r="C77" s="428"/>
      <c r="D77" s="363"/>
      <c r="E77" s="448"/>
      <c r="F77" s="348"/>
      <c r="G77" s="248">
        <v>6</v>
      </c>
      <c r="H77" s="248"/>
      <c r="I77" s="436"/>
      <c r="J77" s="348"/>
      <c r="K77" s="351"/>
      <c r="L77" s="626"/>
      <c r="M77" s="547"/>
      <c r="N77" s="547"/>
    </row>
    <row r="78" spans="2:14" ht="17.25" hidden="1" customHeight="1" thickBot="1" x14ac:dyDescent="0.3">
      <c r="B78" s="475"/>
      <c r="C78" s="428"/>
      <c r="D78" s="363"/>
      <c r="E78" s="448"/>
      <c r="F78" s="348"/>
      <c r="G78" s="248">
        <v>7</v>
      </c>
      <c r="H78" s="248"/>
      <c r="I78" s="436"/>
      <c r="J78" s="348"/>
      <c r="K78" s="351"/>
      <c r="L78" s="626"/>
      <c r="M78" s="547"/>
      <c r="N78" s="547"/>
    </row>
    <row r="79" spans="2:14" ht="17.25" hidden="1" customHeight="1" thickBot="1" x14ac:dyDescent="0.3">
      <c r="B79" s="476"/>
      <c r="C79" s="429"/>
      <c r="D79" s="364"/>
      <c r="E79" s="449"/>
      <c r="F79" s="349"/>
      <c r="G79" s="249">
        <v>8</v>
      </c>
      <c r="H79" s="249"/>
      <c r="I79" s="437"/>
      <c r="J79" s="349"/>
      <c r="K79" s="352"/>
      <c r="L79" s="626"/>
      <c r="M79" s="547"/>
      <c r="N79" s="547"/>
    </row>
    <row r="80" spans="2:14" s="142" customFormat="1" ht="22.5" customHeight="1" x14ac:dyDescent="0.25">
      <c r="B80" s="653"/>
      <c r="C80" s="653" t="s">
        <v>513</v>
      </c>
      <c r="D80" s="650" t="s">
        <v>8</v>
      </c>
      <c r="E80" s="655" t="s">
        <v>514</v>
      </c>
      <c r="F80" s="664" t="s">
        <v>505</v>
      </c>
      <c r="G80" s="668" t="s">
        <v>113</v>
      </c>
      <c r="H80" s="669"/>
      <c r="I80" s="669"/>
      <c r="J80" s="664" t="s">
        <v>506</v>
      </c>
      <c r="K80" s="674" t="s">
        <v>124</v>
      </c>
      <c r="L80" s="627"/>
      <c r="M80" s="627"/>
      <c r="N80" s="627"/>
    </row>
    <row r="81" spans="2:14" s="142" customFormat="1" ht="22.5" customHeight="1" x14ac:dyDescent="0.25">
      <c r="B81" s="653"/>
      <c r="C81" s="653"/>
      <c r="D81" s="651"/>
      <c r="E81" s="656"/>
      <c r="F81" s="664"/>
      <c r="G81" s="666" t="s">
        <v>13</v>
      </c>
      <c r="H81" s="670" t="s">
        <v>15</v>
      </c>
      <c r="I81" s="670" t="s">
        <v>17</v>
      </c>
      <c r="J81" s="664"/>
      <c r="K81" s="674"/>
      <c r="L81" s="627"/>
      <c r="M81" s="627"/>
      <c r="N81" s="627"/>
    </row>
    <row r="82" spans="2:14" s="142" customFormat="1" ht="75" customHeight="1" thickBot="1" x14ac:dyDescent="0.3">
      <c r="B82" s="654"/>
      <c r="C82" s="654"/>
      <c r="D82" s="652"/>
      <c r="E82" s="657"/>
      <c r="F82" s="665"/>
      <c r="G82" s="667"/>
      <c r="H82" s="671"/>
      <c r="I82" s="671"/>
      <c r="J82" s="665"/>
      <c r="K82" s="675"/>
      <c r="L82" s="627"/>
      <c r="M82" s="627"/>
      <c r="N82" s="627"/>
    </row>
    <row r="83" spans="2:14" ht="88.2" customHeight="1" x14ac:dyDescent="0.25">
      <c r="B83" s="474" t="str">
        <f>+LEFT(C83,4)</f>
        <v>12.1</v>
      </c>
      <c r="C83" s="427" t="s">
        <v>202</v>
      </c>
      <c r="D83" s="362" t="s">
        <v>203</v>
      </c>
      <c r="E83" s="365" t="s">
        <v>683</v>
      </c>
      <c r="F83" s="347">
        <v>3</v>
      </c>
      <c r="G83" s="247">
        <v>1</v>
      </c>
      <c r="H83" s="246" t="s">
        <v>684</v>
      </c>
      <c r="I83" s="373" t="s">
        <v>685</v>
      </c>
      <c r="J83" s="347">
        <v>3</v>
      </c>
      <c r="K83" s="350" t="str">
        <f t="shared" ref="K83:K115" si="9">+IF(OR(ISBLANK(F83),ISBLANK(J83)),"",IF(OR(AND(F83=1,J83=1),AND(F83=1,J83=2),AND(F83=1,J83=3)),"Deficiencia de control mayor (diseño y ejecución)",IF(OR(AND(F83=2,J83=2),AND(F83=3,J83=1),AND(F83=3,J83=2),AND(F83=2,J83=1)),"Deficiencia de control (diseño o ejecución)",IF(AND(F83=2,J83=3),"Oportunidad de mejora","Mantenimiento del control"))))</f>
        <v>Mantenimiento del control</v>
      </c>
      <c r="L83" s="626">
        <f t="shared" ref="L83" si="10">+IF(K83="",152,IF(K83="Deficiencia de control mayor (diseño y ejecución)",160,IF(K83="Deficiencia de control (diseño o ejecución)",180,IF(K83="Oportunidad de mejora",200,220))))</f>
        <v>220</v>
      </c>
      <c r="M83" s="547">
        <v>4.1235999999999997</v>
      </c>
      <c r="N83" s="547">
        <f>+L83+M83</f>
        <v>224.12360000000001</v>
      </c>
    </row>
    <row r="84" spans="2:14" ht="78" customHeight="1" x14ac:dyDescent="0.25">
      <c r="B84" s="475"/>
      <c r="C84" s="428"/>
      <c r="D84" s="363"/>
      <c r="E84" s="448"/>
      <c r="F84" s="348"/>
      <c r="G84" s="248">
        <v>2</v>
      </c>
      <c r="H84" s="251" t="s">
        <v>459</v>
      </c>
      <c r="I84" s="436"/>
      <c r="J84" s="348"/>
      <c r="K84" s="351"/>
      <c r="L84" s="626"/>
      <c r="M84" s="547"/>
      <c r="N84" s="547"/>
    </row>
    <row r="85" spans="2:14" ht="28.5" hidden="1" customHeight="1" x14ac:dyDescent="0.25">
      <c r="B85" s="475"/>
      <c r="C85" s="428"/>
      <c r="D85" s="363"/>
      <c r="E85" s="448"/>
      <c r="F85" s="348"/>
      <c r="G85" s="248">
        <v>3</v>
      </c>
      <c r="H85" s="248"/>
      <c r="I85" s="436"/>
      <c r="J85" s="348"/>
      <c r="K85" s="351"/>
      <c r="L85" s="626"/>
      <c r="M85" s="547"/>
      <c r="N85" s="547"/>
    </row>
    <row r="86" spans="2:14" ht="46.2" customHeight="1" thickBot="1" x14ac:dyDescent="0.3">
      <c r="B86" s="475"/>
      <c r="C86" s="428"/>
      <c r="D86" s="363"/>
      <c r="E86" s="448"/>
      <c r="F86" s="348"/>
      <c r="G86" s="248">
        <v>3</v>
      </c>
      <c r="H86" s="251" t="s">
        <v>430</v>
      </c>
      <c r="I86" s="436"/>
      <c r="J86" s="348"/>
      <c r="K86" s="351"/>
      <c r="L86" s="626"/>
      <c r="M86" s="547"/>
      <c r="N86" s="547"/>
    </row>
    <row r="87" spans="2:14" ht="5.25" hidden="1" customHeight="1" thickBot="1" x14ac:dyDescent="0.3">
      <c r="B87" s="475"/>
      <c r="C87" s="428"/>
      <c r="D87" s="363"/>
      <c r="E87" s="448"/>
      <c r="F87" s="348"/>
      <c r="G87" s="248">
        <v>5</v>
      </c>
      <c r="H87" s="248"/>
      <c r="I87" s="436"/>
      <c r="J87" s="348"/>
      <c r="K87" s="351"/>
      <c r="L87" s="626"/>
      <c r="M87" s="547"/>
      <c r="N87" s="547"/>
    </row>
    <row r="88" spans="2:14" ht="2.25" hidden="1" customHeight="1" thickBot="1" x14ac:dyDescent="0.3">
      <c r="B88" s="475"/>
      <c r="C88" s="428"/>
      <c r="D88" s="363"/>
      <c r="E88" s="448"/>
      <c r="F88" s="348"/>
      <c r="G88" s="248">
        <v>6</v>
      </c>
      <c r="H88" s="248"/>
      <c r="I88" s="436"/>
      <c r="J88" s="348"/>
      <c r="K88" s="351"/>
      <c r="L88" s="626"/>
      <c r="M88" s="547"/>
      <c r="N88" s="547"/>
    </row>
    <row r="89" spans="2:14" ht="28.5" hidden="1" customHeight="1" thickBot="1" x14ac:dyDescent="0.3">
      <c r="B89" s="475"/>
      <c r="C89" s="428"/>
      <c r="D89" s="363"/>
      <c r="E89" s="448"/>
      <c r="F89" s="348"/>
      <c r="G89" s="248">
        <v>7</v>
      </c>
      <c r="H89" s="248"/>
      <c r="I89" s="436"/>
      <c r="J89" s="348"/>
      <c r="K89" s="351"/>
      <c r="L89" s="626"/>
      <c r="M89" s="547"/>
      <c r="N89" s="547"/>
    </row>
    <row r="90" spans="2:14" ht="117" hidden="1" customHeight="1" thickBot="1" x14ac:dyDescent="0.3">
      <c r="B90" s="476"/>
      <c r="C90" s="429"/>
      <c r="D90" s="364"/>
      <c r="E90" s="449"/>
      <c r="F90" s="349"/>
      <c r="G90" s="249">
        <v>8</v>
      </c>
      <c r="H90" s="249"/>
      <c r="I90" s="437"/>
      <c r="J90" s="349"/>
      <c r="K90" s="352"/>
      <c r="L90" s="626"/>
      <c r="M90" s="547"/>
      <c r="N90" s="547"/>
    </row>
    <row r="91" spans="2:14" ht="124.2" customHeight="1" thickBot="1" x14ac:dyDescent="0.3">
      <c r="B91" s="474" t="str">
        <f>+LEFT(C91,4)</f>
        <v>12.2</v>
      </c>
      <c r="C91" s="427" t="s">
        <v>204</v>
      </c>
      <c r="D91" s="362" t="s">
        <v>205</v>
      </c>
      <c r="E91" s="365" t="s">
        <v>686</v>
      </c>
      <c r="F91" s="347">
        <v>3</v>
      </c>
      <c r="G91" s="247">
        <v>1</v>
      </c>
      <c r="H91" s="246" t="s">
        <v>687</v>
      </c>
      <c r="I91" s="373" t="s">
        <v>688</v>
      </c>
      <c r="J91" s="347">
        <v>3</v>
      </c>
      <c r="K91" s="350" t="str">
        <f t="shared" si="9"/>
        <v>Mantenimiento del control</v>
      </c>
      <c r="L91" s="626">
        <f t="shared" ref="L91" si="11">+IF(K91="",152,IF(K91="Deficiencia de control mayor (diseño y ejecución)",160,IF(K91="Deficiencia de control (diseño o ejecución)",180,IF(K91="Oportunidad de mejora",200,220))))</f>
        <v>220</v>
      </c>
      <c r="M91" s="547">
        <v>4.2365000000000004</v>
      </c>
      <c r="N91" s="628">
        <f>+L91+M91</f>
        <v>224.23650000000001</v>
      </c>
    </row>
    <row r="92" spans="2:14" ht="17.25" hidden="1" customHeight="1" thickBot="1" x14ac:dyDescent="0.3">
      <c r="B92" s="475"/>
      <c r="C92" s="428"/>
      <c r="D92" s="363"/>
      <c r="E92" s="448"/>
      <c r="F92" s="348"/>
      <c r="G92" s="248">
        <v>2</v>
      </c>
      <c r="H92" s="248"/>
      <c r="I92" s="436"/>
      <c r="J92" s="348"/>
      <c r="K92" s="351"/>
      <c r="L92" s="626"/>
      <c r="M92" s="547"/>
      <c r="N92" s="628"/>
    </row>
    <row r="93" spans="2:14" ht="17.25" hidden="1" customHeight="1" thickBot="1" x14ac:dyDescent="0.3">
      <c r="B93" s="475"/>
      <c r="C93" s="428"/>
      <c r="D93" s="363"/>
      <c r="E93" s="448"/>
      <c r="F93" s="348"/>
      <c r="G93" s="248">
        <v>3</v>
      </c>
      <c r="H93" s="248"/>
      <c r="I93" s="436"/>
      <c r="J93" s="348"/>
      <c r="K93" s="351"/>
      <c r="L93" s="626"/>
      <c r="M93" s="547"/>
      <c r="N93" s="628"/>
    </row>
    <row r="94" spans="2:14" ht="17.25" hidden="1" customHeight="1" thickBot="1" x14ac:dyDescent="0.3">
      <c r="B94" s="475"/>
      <c r="C94" s="428"/>
      <c r="D94" s="363"/>
      <c r="E94" s="448"/>
      <c r="F94" s="348"/>
      <c r="G94" s="248">
        <v>4</v>
      </c>
      <c r="H94" s="248"/>
      <c r="I94" s="436"/>
      <c r="J94" s="348"/>
      <c r="K94" s="351"/>
      <c r="L94" s="626"/>
      <c r="M94" s="547"/>
      <c r="N94" s="628"/>
    </row>
    <row r="95" spans="2:14" ht="17.25" hidden="1" customHeight="1" thickBot="1" x14ac:dyDescent="0.3">
      <c r="B95" s="475"/>
      <c r="C95" s="428"/>
      <c r="D95" s="363"/>
      <c r="E95" s="448"/>
      <c r="F95" s="348"/>
      <c r="G95" s="248">
        <v>5</v>
      </c>
      <c r="H95" s="248"/>
      <c r="I95" s="436"/>
      <c r="J95" s="348"/>
      <c r="K95" s="351"/>
      <c r="L95" s="626"/>
      <c r="M95" s="547"/>
      <c r="N95" s="628"/>
    </row>
    <row r="96" spans="2:14" ht="17.25" hidden="1" customHeight="1" thickBot="1" x14ac:dyDescent="0.3">
      <c r="B96" s="475"/>
      <c r="C96" s="428"/>
      <c r="D96" s="363"/>
      <c r="E96" s="448"/>
      <c r="F96" s="348"/>
      <c r="G96" s="248">
        <v>6</v>
      </c>
      <c r="H96" s="248"/>
      <c r="I96" s="436"/>
      <c r="J96" s="348"/>
      <c r="K96" s="351"/>
      <c r="L96" s="626"/>
      <c r="M96" s="547"/>
      <c r="N96" s="628"/>
    </row>
    <row r="97" spans="2:15" ht="17.25" hidden="1" customHeight="1" thickBot="1" x14ac:dyDescent="0.3">
      <c r="B97" s="475"/>
      <c r="C97" s="428"/>
      <c r="D97" s="363"/>
      <c r="E97" s="448"/>
      <c r="F97" s="348"/>
      <c r="G97" s="248">
        <v>7</v>
      </c>
      <c r="H97" s="248"/>
      <c r="I97" s="436"/>
      <c r="J97" s="348"/>
      <c r="K97" s="351"/>
      <c r="L97" s="626"/>
      <c r="M97" s="547"/>
      <c r="N97" s="628"/>
    </row>
    <row r="98" spans="2:15" ht="28.5" hidden="1" customHeight="1" thickBot="1" x14ac:dyDescent="0.3">
      <c r="B98" s="476"/>
      <c r="C98" s="429"/>
      <c r="D98" s="364"/>
      <c r="E98" s="449"/>
      <c r="F98" s="349"/>
      <c r="G98" s="249">
        <v>8</v>
      </c>
      <c r="H98" s="249"/>
      <c r="I98" s="437"/>
      <c r="J98" s="349"/>
      <c r="K98" s="352"/>
      <c r="L98" s="626"/>
      <c r="M98" s="547"/>
      <c r="N98" s="628"/>
    </row>
    <row r="99" spans="2:15" ht="11.25" customHeight="1" x14ac:dyDescent="0.25">
      <c r="B99" s="474" t="str">
        <f>+LEFT(C99,4)</f>
        <v>12.3</v>
      </c>
      <c r="C99" s="658" t="s">
        <v>206</v>
      </c>
      <c r="D99" s="362" t="s">
        <v>207</v>
      </c>
      <c r="E99" s="373" t="s">
        <v>689</v>
      </c>
      <c r="F99" s="347">
        <v>3</v>
      </c>
      <c r="G99" s="247">
        <v>1</v>
      </c>
      <c r="H99" s="146"/>
      <c r="I99" s="542" t="s">
        <v>691</v>
      </c>
      <c r="J99" s="347">
        <v>3</v>
      </c>
      <c r="K99" s="350" t="str">
        <f t="shared" si="9"/>
        <v>Mantenimiento del control</v>
      </c>
      <c r="L99" s="626">
        <f t="shared" ref="L99" si="12">+IF(K99="",152,IF(K99="Deficiencia de control mayor (diseño y ejecución)",160,IF(K99="Deficiencia de control (diseño o ejecución)",180,IF(K99="Oportunidad de mejora",200,220))))</f>
        <v>220</v>
      </c>
      <c r="M99" s="547">
        <v>4.2365599999999999</v>
      </c>
      <c r="N99" s="628">
        <f>+L99+M99</f>
        <v>224.23656</v>
      </c>
    </row>
    <row r="100" spans="2:15" s="130" customFormat="1" ht="98.4" customHeight="1" x14ac:dyDescent="0.25">
      <c r="B100" s="475"/>
      <c r="C100" s="659"/>
      <c r="D100" s="363"/>
      <c r="E100" s="436"/>
      <c r="F100" s="348"/>
      <c r="G100" s="206">
        <v>2</v>
      </c>
      <c r="H100" s="263" t="s">
        <v>690</v>
      </c>
      <c r="I100" s="543"/>
      <c r="J100" s="348"/>
      <c r="K100" s="351"/>
      <c r="L100" s="626"/>
      <c r="M100" s="547"/>
      <c r="N100" s="628"/>
      <c r="O100" s="137"/>
    </row>
    <row r="101" spans="2:15" ht="15.75" hidden="1" customHeight="1" thickBot="1" x14ac:dyDescent="0.3">
      <c r="B101" s="475"/>
      <c r="C101" s="659"/>
      <c r="D101" s="363"/>
      <c r="E101" s="436"/>
      <c r="F101" s="348"/>
      <c r="G101" s="255">
        <v>3</v>
      </c>
      <c r="H101" s="254"/>
      <c r="I101" s="543"/>
      <c r="J101" s="348"/>
      <c r="K101" s="351"/>
      <c r="L101" s="626"/>
      <c r="M101" s="547"/>
      <c r="N101" s="628"/>
    </row>
    <row r="102" spans="2:15" ht="1.5" hidden="1" customHeight="1" thickBot="1" x14ac:dyDescent="0.3">
      <c r="B102" s="475"/>
      <c r="C102" s="659"/>
      <c r="D102" s="363"/>
      <c r="E102" s="436"/>
      <c r="F102" s="348"/>
      <c r="G102" s="248">
        <v>4</v>
      </c>
      <c r="H102" s="248"/>
      <c r="I102" s="543"/>
      <c r="J102" s="348"/>
      <c r="K102" s="351"/>
      <c r="L102" s="626"/>
      <c r="M102" s="547"/>
      <c r="N102" s="628"/>
    </row>
    <row r="103" spans="2:15" ht="17.25" hidden="1" customHeight="1" thickBot="1" x14ac:dyDescent="0.3">
      <c r="B103" s="475"/>
      <c r="C103" s="659"/>
      <c r="D103" s="363"/>
      <c r="E103" s="436"/>
      <c r="F103" s="348"/>
      <c r="G103" s="248">
        <v>5</v>
      </c>
      <c r="H103" s="248"/>
      <c r="I103" s="543"/>
      <c r="J103" s="348"/>
      <c r="K103" s="351"/>
      <c r="L103" s="626"/>
      <c r="M103" s="547"/>
      <c r="N103" s="628"/>
    </row>
    <row r="104" spans="2:15" ht="17.25" hidden="1" customHeight="1" thickBot="1" x14ac:dyDescent="0.3">
      <c r="B104" s="475"/>
      <c r="C104" s="659"/>
      <c r="D104" s="363"/>
      <c r="E104" s="436"/>
      <c r="F104" s="348"/>
      <c r="G104" s="248">
        <v>6</v>
      </c>
      <c r="H104" s="248"/>
      <c r="I104" s="543"/>
      <c r="J104" s="348"/>
      <c r="K104" s="351"/>
      <c r="L104" s="626"/>
      <c r="M104" s="547"/>
      <c r="N104" s="628"/>
    </row>
    <row r="105" spans="2:15" ht="17.25" hidden="1" customHeight="1" thickBot="1" x14ac:dyDescent="0.3">
      <c r="B105" s="475"/>
      <c r="C105" s="659"/>
      <c r="D105" s="363"/>
      <c r="E105" s="436"/>
      <c r="F105" s="348"/>
      <c r="G105" s="248">
        <v>7</v>
      </c>
      <c r="H105" s="248"/>
      <c r="I105" s="543"/>
      <c r="J105" s="348"/>
      <c r="K105" s="351"/>
      <c r="L105" s="626"/>
      <c r="M105" s="547"/>
      <c r="N105" s="628"/>
    </row>
    <row r="106" spans="2:15" ht="25.8" customHeight="1" thickBot="1" x14ac:dyDescent="0.3">
      <c r="B106" s="476"/>
      <c r="C106" s="660"/>
      <c r="D106" s="364"/>
      <c r="E106" s="437"/>
      <c r="F106" s="349"/>
      <c r="G106" s="249">
        <v>8</v>
      </c>
      <c r="H106" s="249"/>
      <c r="I106" s="699"/>
      <c r="J106" s="349"/>
      <c r="K106" s="352"/>
      <c r="L106" s="626"/>
      <c r="M106" s="547"/>
      <c r="N106" s="628"/>
    </row>
    <row r="107" spans="2:15" ht="102" customHeight="1" x14ac:dyDescent="0.25">
      <c r="B107" s="474" t="str">
        <f>+LEFT(C107,4)</f>
        <v>12.4</v>
      </c>
      <c r="C107" s="658" t="s">
        <v>208</v>
      </c>
      <c r="D107" s="362" t="s">
        <v>209</v>
      </c>
      <c r="E107" s="373" t="s">
        <v>460</v>
      </c>
      <c r="F107" s="347">
        <v>3</v>
      </c>
      <c r="G107" s="247">
        <v>1</v>
      </c>
      <c r="H107" s="246" t="s">
        <v>433</v>
      </c>
      <c r="I107" s="436" t="s">
        <v>692</v>
      </c>
      <c r="J107" s="700">
        <v>3</v>
      </c>
      <c r="K107" s="350" t="str">
        <f t="shared" si="9"/>
        <v>Mantenimiento del control</v>
      </c>
      <c r="L107" s="626">
        <f t="shared" ref="L107" si="13">+IF(K107="",152,IF(K107="Deficiencia de control mayor (diseño y ejecución)",160,IF(K107="Deficiencia de control (diseño o ejecución)",180,IF(K107="Oportunidad de mejora",200,220))))</f>
        <v>220</v>
      </c>
      <c r="M107" s="547">
        <v>4.2365680000000001</v>
      </c>
      <c r="N107" s="628">
        <f>+L107+M107</f>
        <v>224.23656800000001</v>
      </c>
    </row>
    <row r="108" spans="2:15" ht="2.25" customHeight="1" thickBot="1" x14ac:dyDescent="0.3">
      <c r="B108" s="475"/>
      <c r="C108" s="659"/>
      <c r="D108" s="363"/>
      <c r="E108" s="436"/>
      <c r="F108" s="348"/>
      <c r="G108" s="248">
        <v>2</v>
      </c>
      <c r="H108" s="248"/>
      <c r="I108" s="436"/>
      <c r="J108" s="701"/>
      <c r="K108" s="351"/>
      <c r="L108" s="626"/>
      <c r="M108" s="547"/>
      <c r="N108" s="628"/>
    </row>
    <row r="109" spans="2:15" ht="17.25" hidden="1" customHeight="1" thickBot="1" x14ac:dyDescent="0.3">
      <c r="B109" s="475"/>
      <c r="C109" s="659"/>
      <c r="D109" s="363"/>
      <c r="E109" s="436"/>
      <c r="F109" s="348"/>
      <c r="G109" s="248">
        <v>3</v>
      </c>
      <c r="H109" s="248"/>
      <c r="I109" s="436"/>
      <c r="J109" s="701"/>
      <c r="K109" s="351"/>
      <c r="L109" s="626"/>
      <c r="M109" s="547"/>
      <c r="N109" s="628"/>
    </row>
    <row r="110" spans="2:15" ht="17.25" hidden="1" customHeight="1" thickBot="1" x14ac:dyDescent="0.3">
      <c r="B110" s="475"/>
      <c r="C110" s="659"/>
      <c r="D110" s="363"/>
      <c r="E110" s="436"/>
      <c r="F110" s="348"/>
      <c r="G110" s="248">
        <v>4</v>
      </c>
      <c r="H110" s="248"/>
      <c r="I110" s="436"/>
      <c r="J110" s="701"/>
      <c r="K110" s="351"/>
      <c r="L110" s="626"/>
      <c r="M110" s="547"/>
      <c r="N110" s="628"/>
    </row>
    <row r="111" spans="2:15" ht="17.25" hidden="1" customHeight="1" thickBot="1" x14ac:dyDescent="0.3">
      <c r="B111" s="475"/>
      <c r="C111" s="659"/>
      <c r="D111" s="363"/>
      <c r="E111" s="436"/>
      <c r="F111" s="348"/>
      <c r="G111" s="248">
        <v>5</v>
      </c>
      <c r="H111" s="248"/>
      <c r="I111" s="436"/>
      <c r="J111" s="701"/>
      <c r="K111" s="351"/>
      <c r="L111" s="626"/>
      <c r="M111" s="547"/>
      <c r="N111" s="628"/>
    </row>
    <row r="112" spans="2:15" ht="17.25" hidden="1" customHeight="1" thickBot="1" x14ac:dyDescent="0.3">
      <c r="B112" s="475"/>
      <c r="C112" s="659"/>
      <c r="D112" s="363"/>
      <c r="E112" s="436"/>
      <c r="F112" s="348"/>
      <c r="G112" s="248">
        <v>6</v>
      </c>
      <c r="H112" s="248"/>
      <c r="I112" s="436"/>
      <c r="J112" s="701"/>
      <c r="K112" s="351"/>
      <c r="L112" s="626"/>
      <c r="M112" s="547"/>
      <c r="N112" s="628"/>
    </row>
    <row r="113" spans="2:14" ht="17.25" hidden="1" customHeight="1" thickBot="1" x14ac:dyDescent="0.3">
      <c r="B113" s="475"/>
      <c r="C113" s="659"/>
      <c r="D113" s="363"/>
      <c r="E113" s="436"/>
      <c r="F113" s="348"/>
      <c r="G113" s="248">
        <v>7</v>
      </c>
      <c r="H113" s="248"/>
      <c r="I113" s="436"/>
      <c r="J113" s="701"/>
      <c r="K113" s="351"/>
      <c r="L113" s="626"/>
      <c r="M113" s="547"/>
      <c r="N113" s="628"/>
    </row>
    <row r="114" spans="2:14" ht="17.25" hidden="1" customHeight="1" thickBot="1" x14ac:dyDescent="0.3">
      <c r="B114" s="476"/>
      <c r="C114" s="660"/>
      <c r="D114" s="364"/>
      <c r="E114" s="437"/>
      <c r="F114" s="349"/>
      <c r="G114" s="249">
        <v>8</v>
      </c>
      <c r="H114" s="249"/>
      <c r="I114" s="437"/>
      <c r="J114" s="702"/>
      <c r="K114" s="352"/>
      <c r="L114" s="626"/>
      <c r="M114" s="547"/>
      <c r="N114" s="628"/>
    </row>
    <row r="115" spans="2:14" ht="94.2" customHeight="1" x14ac:dyDescent="0.25">
      <c r="B115" s="474" t="str">
        <f>+LEFT(C115,4)</f>
        <v>12.5</v>
      </c>
      <c r="C115" s="427" t="s">
        <v>210</v>
      </c>
      <c r="D115" s="362" t="s">
        <v>211</v>
      </c>
      <c r="E115" s="365" t="s">
        <v>693</v>
      </c>
      <c r="F115" s="347">
        <v>3</v>
      </c>
      <c r="G115" s="247">
        <v>1</v>
      </c>
      <c r="H115" s="246" t="s">
        <v>461</v>
      </c>
      <c r="I115" s="373" t="s">
        <v>518</v>
      </c>
      <c r="J115" s="347">
        <v>3</v>
      </c>
      <c r="K115" s="350" t="str">
        <f t="shared" si="9"/>
        <v>Mantenimiento del control</v>
      </c>
      <c r="L115" s="626">
        <f t="shared" ref="L115" si="14">+IF(K115="",152,IF(K115="Deficiencia de control mayor (diseño y ejecución)",160,IF(K115="Deficiencia de control (diseño o ejecución)",180,IF(K115="Oportunidad de mejora",200,220))))</f>
        <v>220</v>
      </c>
      <c r="M115" s="547">
        <v>4.3569000000000004</v>
      </c>
      <c r="N115" s="547">
        <f>+L115+M115</f>
        <v>224.3569</v>
      </c>
    </row>
    <row r="116" spans="2:14" ht="31.5" hidden="1" customHeight="1" x14ac:dyDescent="0.25">
      <c r="B116" s="475"/>
      <c r="C116" s="428"/>
      <c r="D116" s="363"/>
      <c r="E116" s="448"/>
      <c r="F116" s="348"/>
      <c r="G116" s="248">
        <v>2</v>
      </c>
      <c r="H116" s="248"/>
      <c r="I116" s="436"/>
      <c r="J116" s="348"/>
      <c r="K116" s="351"/>
      <c r="L116" s="626"/>
      <c r="M116" s="547"/>
      <c r="N116" s="547"/>
    </row>
    <row r="117" spans="2:14" ht="22.5" hidden="1" customHeight="1" x14ac:dyDescent="0.25">
      <c r="B117" s="475"/>
      <c r="C117" s="428"/>
      <c r="D117" s="363"/>
      <c r="E117" s="448"/>
      <c r="F117" s="348"/>
      <c r="G117" s="248">
        <v>3</v>
      </c>
      <c r="H117" s="248"/>
      <c r="I117" s="436"/>
      <c r="J117" s="348"/>
      <c r="K117" s="351"/>
      <c r="L117" s="626"/>
      <c r="M117" s="547"/>
      <c r="N117" s="547"/>
    </row>
    <row r="118" spans="2:14" ht="22.5" hidden="1" customHeight="1" x14ac:dyDescent="0.25">
      <c r="B118" s="475"/>
      <c r="C118" s="428"/>
      <c r="D118" s="363"/>
      <c r="E118" s="448"/>
      <c r="F118" s="348"/>
      <c r="G118" s="248">
        <v>4</v>
      </c>
      <c r="H118" s="248"/>
      <c r="I118" s="436"/>
      <c r="J118" s="348"/>
      <c r="K118" s="351"/>
      <c r="L118" s="626"/>
      <c r="M118" s="547"/>
      <c r="N118" s="547"/>
    </row>
    <row r="119" spans="2:14" ht="22.5" hidden="1" customHeight="1" x14ac:dyDescent="0.25">
      <c r="B119" s="475"/>
      <c r="C119" s="428"/>
      <c r="D119" s="363"/>
      <c r="E119" s="448"/>
      <c r="F119" s="348"/>
      <c r="G119" s="248">
        <v>5</v>
      </c>
      <c r="H119" s="248"/>
      <c r="I119" s="436"/>
      <c r="J119" s="348"/>
      <c r="K119" s="351"/>
      <c r="L119" s="626"/>
      <c r="M119" s="547"/>
      <c r="N119" s="547"/>
    </row>
    <row r="120" spans="2:14" ht="22.5" hidden="1" customHeight="1" x14ac:dyDescent="0.25">
      <c r="B120" s="475"/>
      <c r="C120" s="428"/>
      <c r="D120" s="363"/>
      <c r="E120" s="448"/>
      <c r="F120" s="348"/>
      <c r="G120" s="248">
        <v>6</v>
      </c>
      <c r="H120" s="248"/>
      <c r="I120" s="436"/>
      <c r="J120" s="348"/>
      <c r="K120" s="351"/>
      <c r="L120" s="626"/>
      <c r="M120" s="547"/>
      <c r="N120" s="547"/>
    </row>
    <row r="121" spans="2:14" ht="22.5" hidden="1" customHeight="1" x14ac:dyDescent="0.25">
      <c r="B121" s="475"/>
      <c r="C121" s="428"/>
      <c r="D121" s="363"/>
      <c r="E121" s="448"/>
      <c r="F121" s="348"/>
      <c r="G121" s="248">
        <v>7</v>
      </c>
      <c r="H121" s="248"/>
      <c r="I121" s="436"/>
      <c r="J121" s="348"/>
      <c r="K121" s="351"/>
      <c r="L121" s="626"/>
      <c r="M121" s="547"/>
      <c r="N121" s="547"/>
    </row>
    <row r="122" spans="2:14" ht="0.6" customHeight="1" thickBot="1" x14ac:dyDescent="0.3">
      <c r="B122" s="476"/>
      <c r="C122" s="429"/>
      <c r="D122" s="364"/>
      <c r="E122" s="449"/>
      <c r="F122" s="349"/>
      <c r="G122" s="249">
        <v>8</v>
      </c>
      <c r="H122" s="249"/>
      <c r="I122" s="437"/>
      <c r="J122" s="349"/>
      <c r="K122" s="352"/>
      <c r="L122" s="626"/>
      <c r="M122" s="547"/>
      <c r="N122" s="547"/>
    </row>
    <row r="123" spans="2:14" ht="22.5" customHeight="1" x14ac:dyDescent="0.25">
      <c r="D123" s="87"/>
    </row>
    <row r="124" spans="2:14" ht="22.5" customHeight="1" x14ac:dyDescent="0.25">
      <c r="D124" s="87"/>
    </row>
    <row r="125" spans="2:14" ht="22.5" customHeight="1" x14ac:dyDescent="0.25">
      <c r="D125" s="87"/>
    </row>
    <row r="126" spans="2:14" ht="22.5" customHeight="1" x14ac:dyDescent="0.25">
      <c r="D126" s="87"/>
    </row>
    <row r="127" spans="2:14" ht="22.5" customHeight="1" x14ac:dyDescent="0.25">
      <c r="D127" s="87"/>
    </row>
    <row r="128" spans="2:14" ht="22.5" customHeight="1" x14ac:dyDescent="0.25">
      <c r="D128" s="87"/>
    </row>
    <row r="129" spans="4:4" ht="22.5" customHeight="1" x14ac:dyDescent="0.25">
      <c r="D129" s="87"/>
    </row>
    <row r="130" spans="4:4" ht="22.5" customHeight="1" x14ac:dyDescent="0.25">
      <c r="D130" s="87"/>
    </row>
    <row r="131" spans="4:4" ht="22.5" customHeight="1" x14ac:dyDescent="0.25">
      <c r="D131" s="87"/>
    </row>
    <row r="132" spans="4:4" ht="22.5" customHeight="1" x14ac:dyDescent="0.25">
      <c r="D132" s="87"/>
    </row>
    <row r="133" spans="4:4" ht="22.5" customHeight="1" x14ac:dyDescent="0.25">
      <c r="D133" s="87"/>
    </row>
    <row r="134" spans="4:4" ht="22.5" customHeight="1" x14ac:dyDescent="0.25">
      <c r="D134" s="87"/>
    </row>
    <row r="135" spans="4:4" ht="22.5" customHeight="1" x14ac:dyDescent="0.25">
      <c r="D135" s="87"/>
    </row>
    <row r="136" spans="4:4" ht="22.5" customHeight="1" x14ac:dyDescent="0.25">
      <c r="D136" s="87"/>
    </row>
    <row r="137" spans="4:4" ht="22.5" customHeight="1" x14ac:dyDescent="0.25">
      <c r="D137" s="87"/>
    </row>
    <row r="138" spans="4:4" ht="22.5" customHeight="1" x14ac:dyDescent="0.25">
      <c r="D138" s="87"/>
    </row>
    <row r="139" spans="4:4" ht="22.5" customHeight="1" x14ac:dyDescent="0.25">
      <c r="D139" s="87"/>
    </row>
    <row r="140" spans="4:4" ht="22.5" customHeight="1" x14ac:dyDescent="0.25">
      <c r="D140" s="87"/>
    </row>
    <row r="141" spans="4:4" ht="22.5" customHeight="1" x14ac:dyDescent="0.25">
      <c r="D141" s="87"/>
    </row>
    <row r="142" spans="4:4" ht="22.5" customHeight="1" x14ac:dyDescent="0.25">
      <c r="D142" s="87"/>
    </row>
    <row r="143" spans="4:4" ht="22.5" customHeight="1" x14ac:dyDescent="0.25">
      <c r="D143" s="87"/>
    </row>
    <row r="144" spans="4:4" ht="22.5" customHeight="1" x14ac:dyDescent="0.25">
      <c r="D144" s="87"/>
    </row>
    <row r="145" spans="4:4" ht="22.5" customHeight="1" x14ac:dyDescent="0.25">
      <c r="D145" s="87"/>
    </row>
    <row r="146" spans="4:4" ht="22.5" customHeight="1" x14ac:dyDescent="0.25">
      <c r="D146" s="87"/>
    </row>
    <row r="147" spans="4:4" ht="22.5" customHeight="1" x14ac:dyDescent="0.25">
      <c r="D147" s="87"/>
    </row>
    <row r="148" spans="4:4" ht="22.5" customHeight="1" x14ac:dyDescent="0.25">
      <c r="D148" s="87"/>
    </row>
    <row r="149" spans="4:4" ht="22.5" customHeight="1" x14ac:dyDescent="0.25">
      <c r="D149" s="87"/>
    </row>
    <row r="150" spans="4:4" ht="22.5" customHeight="1" x14ac:dyDescent="0.25">
      <c r="D150" s="87"/>
    </row>
    <row r="151" spans="4:4" ht="22.5" customHeight="1" x14ac:dyDescent="0.25">
      <c r="D151" s="87"/>
    </row>
    <row r="152" spans="4:4" ht="22.5" customHeight="1" x14ac:dyDescent="0.25">
      <c r="D152" s="87"/>
    </row>
    <row r="153" spans="4:4" ht="22.5" customHeight="1" x14ac:dyDescent="0.25">
      <c r="D153" s="87"/>
    </row>
    <row r="154" spans="4:4" ht="22.5" customHeight="1" x14ac:dyDescent="0.25">
      <c r="D154" s="87"/>
    </row>
    <row r="155" spans="4:4" ht="22.5" customHeight="1" x14ac:dyDescent="0.25">
      <c r="D155" s="87"/>
    </row>
    <row r="156" spans="4:4" ht="22.5" customHeight="1" x14ac:dyDescent="0.25">
      <c r="D156" s="87"/>
    </row>
    <row r="157" spans="4:4" ht="22.5" customHeight="1" x14ac:dyDescent="0.25">
      <c r="D157" s="87"/>
    </row>
    <row r="158" spans="4:4" ht="22.5" customHeight="1" x14ac:dyDescent="0.25">
      <c r="D158" s="87"/>
    </row>
    <row r="159" spans="4:4" ht="22.5" customHeight="1" x14ac:dyDescent="0.25">
      <c r="D159" s="87"/>
    </row>
    <row r="160" spans="4:4" ht="22.5" customHeight="1" x14ac:dyDescent="0.25">
      <c r="D160" s="87"/>
    </row>
    <row r="161" spans="4:4" ht="22.5" customHeight="1" x14ac:dyDescent="0.25">
      <c r="D161" s="87"/>
    </row>
    <row r="162" spans="4:4" ht="22.5" customHeight="1" x14ac:dyDescent="0.25">
      <c r="D162" s="87"/>
    </row>
    <row r="163" spans="4:4" ht="22.5" customHeight="1" x14ac:dyDescent="0.25">
      <c r="D163" s="87"/>
    </row>
    <row r="164" spans="4:4" ht="22.5" customHeight="1" x14ac:dyDescent="0.25">
      <c r="D164" s="87"/>
    </row>
    <row r="165" spans="4:4" ht="22.5" customHeight="1" x14ac:dyDescent="0.25">
      <c r="D165" s="87"/>
    </row>
    <row r="166" spans="4:4" ht="22.5" customHeight="1" x14ac:dyDescent="0.25">
      <c r="D166" s="87"/>
    </row>
    <row r="167" spans="4:4" ht="22.5" customHeight="1" x14ac:dyDescent="0.25">
      <c r="D167" s="87"/>
    </row>
    <row r="168" spans="4:4" ht="22.5" customHeight="1" x14ac:dyDescent="0.25">
      <c r="D168" s="87"/>
    </row>
    <row r="169" spans="4:4" ht="22.5" customHeight="1" x14ac:dyDescent="0.25">
      <c r="D169" s="87"/>
    </row>
    <row r="170" spans="4:4" ht="22.5" customHeight="1" x14ac:dyDescent="0.25">
      <c r="D170" s="87"/>
    </row>
    <row r="171" spans="4:4" ht="22.5" customHeight="1" x14ac:dyDescent="0.25">
      <c r="D171" s="87"/>
    </row>
    <row r="172" spans="4:4" ht="22.5" customHeight="1" x14ac:dyDescent="0.25">
      <c r="D172" s="87"/>
    </row>
    <row r="173" spans="4:4" ht="22.5" customHeight="1" x14ac:dyDescent="0.25">
      <c r="D173" s="87"/>
    </row>
    <row r="174" spans="4:4" ht="22.5" customHeight="1" x14ac:dyDescent="0.25">
      <c r="D174" s="87"/>
    </row>
    <row r="175" spans="4:4" ht="22.5" customHeight="1" x14ac:dyDescent="0.25">
      <c r="D175" s="87"/>
    </row>
    <row r="176" spans="4:4" ht="22.5" customHeight="1" x14ac:dyDescent="0.25">
      <c r="D176" s="87"/>
    </row>
    <row r="177" spans="4:4" ht="22.5" customHeight="1" x14ac:dyDescent="0.25">
      <c r="D177" s="87"/>
    </row>
    <row r="178" spans="4:4" ht="22.5" customHeight="1" x14ac:dyDescent="0.25">
      <c r="D178" s="87"/>
    </row>
    <row r="179" spans="4:4" ht="22.5" customHeight="1" x14ac:dyDescent="0.25">
      <c r="D179" s="87"/>
    </row>
    <row r="180" spans="4:4" ht="22.5" customHeight="1" x14ac:dyDescent="0.25">
      <c r="D180" s="87"/>
    </row>
    <row r="181" spans="4:4" ht="22.5" customHeight="1" x14ac:dyDescent="0.25">
      <c r="D181" s="87"/>
    </row>
    <row r="182" spans="4:4" ht="22.5" customHeight="1" x14ac:dyDescent="0.25">
      <c r="D182" s="87"/>
    </row>
    <row r="183" spans="4:4" ht="22.5" customHeight="1" x14ac:dyDescent="0.25">
      <c r="D183" s="87"/>
    </row>
    <row r="184" spans="4:4" ht="22.5" customHeight="1" x14ac:dyDescent="0.25">
      <c r="D184" s="87"/>
    </row>
    <row r="185" spans="4:4" ht="22.5" customHeight="1" x14ac:dyDescent="0.25">
      <c r="D185" s="87"/>
    </row>
    <row r="186" spans="4:4" ht="22.5" customHeight="1" x14ac:dyDescent="0.25">
      <c r="D186" s="87"/>
    </row>
    <row r="187" spans="4:4" ht="22.5" customHeight="1" x14ac:dyDescent="0.25">
      <c r="D187" s="87"/>
    </row>
    <row r="188" spans="4:4" ht="22.5" customHeight="1" x14ac:dyDescent="0.25">
      <c r="D188" s="87"/>
    </row>
    <row r="189" spans="4:4" ht="22.5" customHeight="1" x14ac:dyDescent="0.25">
      <c r="D189" s="87"/>
    </row>
    <row r="190" spans="4:4" ht="22.5" customHeight="1" x14ac:dyDescent="0.25">
      <c r="D190" s="87"/>
    </row>
    <row r="191" spans="4:4" ht="22.5" customHeight="1" x14ac:dyDescent="0.25">
      <c r="D191" s="87"/>
    </row>
    <row r="192" spans="4:4" ht="22.5" customHeight="1" x14ac:dyDescent="0.25">
      <c r="D192" s="87"/>
    </row>
    <row r="193" spans="4:4" ht="22.5" customHeight="1" x14ac:dyDescent="0.25">
      <c r="D193" s="87"/>
    </row>
    <row r="194" spans="4:4" ht="22.5" customHeight="1" x14ac:dyDescent="0.25">
      <c r="D194" s="87"/>
    </row>
    <row r="195" spans="4:4" ht="22.5" customHeight="1" x14ac:dyDescent="0.25">
      <c r="D195" s="87"/>
    </row>
    <row r="196" spans="4:4" ht="22.5" customHeight="1" x14ac:dyDescent="0.25">
      <c r="D196" s="87"/>
    </row>
    <row r="197" spans="4:4" ht="22.5" customHeight="1" x14ac:dyDescent="0.25">
      <c r="D197" s="87"/>
    </row>
    <row r="198" spans="4:4" ht="22.5" customHeight="1" x14ac:dyDescent="0.25">
      <c r="D198" s="87"/>
    </row>
  </sheetData>
  <sheetProtection password="D72A" sheet="1" objects="1" scenarios="1" formatCells="0" formatColumns="0" formatRows="0"/>
  <autoFilter ref="C1:C122" xr:uid="{00000000-0009-0000-0000-000004000000}"/>
  <mergeCells count="176">
    <mergeCell ref="F99:F106"/>
    <mergeCell ref="K99:K106"/>
    <mergeCell ref="C107:C114"/>
    <mergeCell ref="D107:D114"/>
    <mergeCell ref="E107:E114"/>
    <mergeCell ref="F107:F114"/>
    <mergeCell ref="I99:I106"/>
    <mergeCell ref="I107:I114"/>
    <mergeCell ref="J107:J114"/>
    <mergeCell ref="K107:K114"/>
    <mergeCell ref="J99:J106"/>
    <mergeCell ref="B83:B90"/>
    <mergeCell ref="B91:B98"/>
    <mergeCell ref="B115:B122"/>
    <mergeCell ref="B48:B55"/>
    <mergeCell ref="B56:B63"/>
    <mergeCell ref="B64:B71"/>
    <mergeCell ref="B72:B79"/>
    <mergeCell ref="B80:B82"/>
    <mergeCell ref="B18:B20"/>
    <mergeCell ref="B21:B28"/>
    <mergeCell ref="B29:B36"/>
    <mergeCell ref="B37:B44"/>
    <mergeCell ref="B45:B47"/>
    <mergeCell ref="B99:B106"/>
    <mergeCell ref="B107:B114"/>
    <mergeCell ref="C15:K15"/>
    <mergeCell ref="C16:K16"/>
    <mergeCell ref="K48:K55"/>
    <mergeCell ref="K56:K63"/>
    <mergeCell ref="K64:K71"/>
    <mergeCell ref="K72:K79"/>
    <mergeCell ref="K80:K82"/>
    <mergeCell ref="K18:K20"/>
    <mergeCell ref="K21:K28"/>
    <mergeCell ref="K29:K36"/>
    <mergeCell ref="K37:K44"/>
    <mergeCell ref="K45:K47"/>
    <mergeCell ref="C21:C28"/>
    <mergeCell ref="E21:E28"/>
    <mergeCell ref="F21:F28"/>
    <mergeCell ref="G19:G20"/>
    <mergeCell ref="D21:D28"/>
    <mergeCell ref="J18:J20"/>
    <mergeCell ref="J21:J28"/>
    <mergeCell ref="C18:C20"/>
    <mergeCell ref="F18:F20"/>
    <mergeCell ref="D18:D20"/>
    <mergeCell ref="I19:I20"/>
    <mergeCell ref="G18:I18"/>
    <mergeCell ref="E18:E20"/>
    <mergeCell ref="J56:J63"/>
    <mergeCell ref="J115:J122"/>
    <mergeCell ref="F72:F79"/>
    <mergeCell ref="J72:J79"/>
    <mergeCell ref="J80:J82"/>
    <mergeCell ref="J83:J90"/>
    <mergeCell ref="J91:J98"/>
    <mergeCell ref="J64:J71"/>
    <mergeCell ref="F56:F63"/>
    <mergeCell ref="G81:G82"/>
    <mergeCell ref="G80:I80"/>
    <mergeCell ref="I81:I82"/>
    <mergeCell ref="F91:F98"/>
    <mergeCell ref="F80:F82"/>
    <mergeCell ref="F83:F90"/>
    <mergeCell ref="F115:F122"/>
    <mergeCell ref="F64:F71"/>
    <mergeCell ref="F37:F44"/>
    <mergeCell ref="J37:J44"/>
    <mergeCell ref="H19:H20"/>
    <mergeCell ref="H46:H47"/>
    <mergeCell ref="H81:H82"/>
    <mergeCell ref="I21:I28"/>
    <mergeCell ref="C115:C122"/>
    <mergeCell ref="D115:D122"/>
    <mergeCell ref="D80:D82"/>
    <mergeCell ref="C91:C98"/>
    <mergeCell ref="E91:E98"/>
    <mergeCell ref="C80:C82"/>
    <mergeCell ref="C83:C90"/>
    <mergeCell ref="E83:E90"/>
    <mergeCell ref="D72:D79"/>
    <mergeCell ref="D83:D90"/>
    <mergeCell ref="D91:D98"/>
    <mergeCell ref="E115:E122"/>
    <mergeCell ref="E80:E82"/>
    <mergeCell ref="C72:C79"/>
    <mergeCell ref="E72:E79"/>
    <mergeCell ref="C99:C106"/>
    <mergeCell ref="D99:D106"/>
    <mergeCell ref="E99:E106"/>
    <mergeCell ref="C56:C63"/>
    <mergeCell ref="E56:E63"/>
    <mergeCell ref="D56:D63"/>
    <mergeCell ref="C64:C71"/>
    <mergeCell ref="D64:D71"/>
    <mergeCell ref="E64:E71"/>
    <mergeCell ref="C37:C44"/>
    <mergeCell ref="D37:D44"/>
    <mergeCell ref="E37:E44"/>
    <mergeCell ref="C29:C36"/>
    <mergeCell ref="D29:D36"/>
    <mergeCell ref="E29:E36"/>
    <mergeCell ref="F29:F36"/>
    <mergeCell ref="J29:J36"/>
    <mergeCell ref="J48:J55"/>
    <mergeCell ref="C45:C47"/>
    <mergeCell ref="D45:D47"/>
    <mergeCell ref="E45:E47"/>
    <mergeCell ref="F45:F47"/>
    <mergeCell ref="G45:I45"/>
    <mergeCell ref="J45:J47"/>
    <mergeCell ref="G46:G47"/>
    <mergeCell ref="I46:I47"/>
    <mergeCell ref="C48:C55"/>
    <mergeCell ref="D48:D55"/>
    <mergeCell ref="E48:E55"/>
    <mergeCell ref="F48:F55"/>
    <mergeCell ref="L115:L122"/>
    <mergeCell ref="M18:M20"/>
    <mergeCell ref="M21:M28"/>
    <mergeCell ref="M29:M36"/>
    <mergeCell ref="M37:M44"/>
    <mergeCell ref="M45:M47"/>
    <mergeCell ref="M48:M55"/>
    <mergeCell ref="M56:M63"/>
    <mergeCell ref="M64:M71"/>
    <mergeCell ref="M72:M79"/>
    <mergeCell ref="M80:M82"/>
    <mergeCell ref="M83:M90"/>
    <mergeCell ref="M91:M98"/>
    <mergeCell ref="M115:M122"/>
    <mergeCell ref="L18:L20"/>
    <mergeCell ref="L21:L28"/>
    <mergeCell ref="L29:L36"/>
    <mergeCell ref="L37:L44"/>
    <mergeCell ref="L45:L47"/>
    <mergeCell ref="L48:L55"/>
    <mergeCell ref="L56:L63"/>
    <mergeCell ref="L64:L71"/>
    <mergeCell ref="L72:L79"/>
    <mergeCell ref="L99:L106"/>
    <mergeCell ref="N115:N122"/>
    <mergeCell ref="N18:N20"/>
    <mergeCell ref="N21:N28"/>
    <mergeCell ref="N29:N36"/>
    <mergeCell ref="N37:N44"/>
    <mergeCell ref="N45:N47"/>
    <mergeCell ref="N48:N55"/>
    <mergeCell ref="N56:N63"/>
    <mergeCell ref="N64:N71"/>
    <mergeCell ref="N72:N79"/>
    <mergeCell ref="N99:N106"/>
    <mergeCell ref="N107:N114"/>
    <mergeCell ref="L107:L114"/>
    <mergeCell ref="M99:M106"/>
    <mergeCell ref="M107:M114"/>
    <mergeCell ref="I83:I90"/>
    <mergeCell ref="I91:I98"/>
    <mergeCell ref="N80:N82"/>
    <mergeCell ref="N83:N90"/>
    <mergeCell ref="N91:N98"/>
    <mergeCell ref="L80:L82"/>
    <mergeCell ref="L83:L90"/>
    <mergeCell ref="L91:L98"/>
    <mergeCell ref="I115:I122"/>
    <mergeCell ref="K83:K90"/>
    <mergeCell ref="K91:K98"/>
    <mergeCell ref="K115:K122"/>
    <mergeCell ref="I29:I36"/>
    <mergeCell ref="I37:I44"/>
    <mergeCell ref="I48:I55"/>
    <mergeCell ref="I56:I63"/>
    <mergeCell ref="I64:I71"/>
    <mergeCell ref="I72:I79"/>
  </mergeCells>
  <dataValidations count="1">
    <dataValidation type="list" allowBlank="1" showInputMessage="1" showErrorMessage="1" sqref="J48:J79 J21:J44 F48:F79 F83:F122 F21:F44 J83:J122" xr:uid="{00000000-0002-0000-0400-000000000000}">
      <formula1>"1,2,3"</formula1>
    </dataValidation>
  </dataValidation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499984740745262"/>
  </sheetPr>
  <dimension ref="A1:N139"/>
  <sheetViews>
    <sheetView showGridLines="0" topLeftCell="G55" zoomScale="77" zoomScaleNormal="77" workbookViewId="0">
      <selection activeCell="I63" sqref="I63:I70"/>
    </sheetView>
  </sheetViews>
  <sheetFormatPr baseColWidth="10" defaultColWidth="9.109375" defaultRowHeight="32.25" customHeight="1" x14ac:dyDescent="0.25"/>
  <cols>
    <col min="1" max="1" width="2.5546875" style="13" customWidth="1"/>
    <col min="2" max="2" width="7.88671875" style="13" customWidth="1"/>
    <col min="3" max="4" width="37.88671875" style="13" customWidth="1"/>
    <col min="5" max="5" width="96.44140625" style="13" customWidth="1"/>
    <col min="6" max="6" width="7.44140625" style="13" customWidth="1"/>
    <col min="7" max="7" width="3.5546875" style="13" bestFit="1" customWidth="1"/>
    <col min="8" max="8" width="70.5546875" style="13" customWidth="1"/>
    <col min="9" max="9" width="120.88671875" style="13" customWidth="1"/>
    <col min="10" max="10" width="7.44140625" style="13" customWidth="1"/>
    <col min="11" max="11" width="13" style="13" customWidth="1"/>
    <col min="12" max="14" width="9.109375" style="75"/>
    <col min="15" max="16384" width="9.109375" style="13"/>
  </cols>
  <sheetData>
    <row r="1" spans="2:14" ht="13.8" x14ac:dyDescent="0.25"/>
    <row r="2" spans="2:14" ht="13.8" x14ac:dyDescent="0.25"/>
    <row r="3" spans="2:14" ht="13.8" x14ac:dyDescent="0.25"/>
    <row r="4" spans="2:14" ht="13.8" x14ac:dyDescent="0.25"/>
    <row r="5" spans="2:14" ht="13.8" x14ac:dyDescent="0.25"/>
    <row r="6" spans="2:14" ht="13.8" x14ac:dyDescent="0.25"/>
    <row r="7" spans="2:14" ht="13.8" x14ac:dyDescent="0.25"/>
    <row r="9" spans="2:14" ht="13.8" x14ac:dyDescent="0.25"/>
    <row r="11" spans="2:14" ht="13.8" x14ac:dyDescent="0.25">
      <c r="C11" s="18"/>
      <c r="D11" s="18"/>
      <c r="E11" s="18"/>
      <c r="F11" s="18"/>
      <c r="G11" s="18"/>
      <c r="H11" s="18"/>
      <c r="I11" s="18"/>
    </row>
    <row r="12" spans="2:14" ht="26.25" customHeight="1" x14ac:dyDescent="0.25">
      <c r="C12" s="758" t="s">
        <v>212</v>
      </c>
      <c r="D12" s="758"/>
      <c r="E12" s="758"/>
      <c r="F12" s="758"/>
      <c r="G12" s="758"/>
      <c r="H12" s="758"/>
      <c r="I12" s="758"/>
      <c r="J12" s="758"/>
      <c r="K12" s="758"/>
    </row>
    <row r="13" spans="2:14" ht="66.75" customHeight="1" x14ac:dyDescent="0.25">
      <c r="C13" s="603" t="s">
        <v>213</v>
      </c>
      <c r="D13" s="603"/>
      <c r="E13" s="603"/>
      <c r="F13" s="603"/>
      <c r="G13" s="603"/>
      <c r="H13" s="603"/>
      <c r="I13" s="603"/>
      <c r="J13" s="603"/>
      <c r="K13" s="603"/>
    </row>
    <row r="14" spans="2:14" ht="13.8" x14ac:dyDescent="0.25"/>
    <row r="15" spans="2:14" ht="12.75" customHeight="1" x14ac:dyDescent="0.25">
      <c r="B15" s="759" t="s">
        <v>111</v>
      </c>
      <c r="C15" s="759" t="s">
        <v>214</v>
      </c>
      <c r="D15" s="736" t="s">
        <v>8</v>
      </c>
      <c r="E15" s="745" t="s">
        <v>112</v>
      </c>
      <c r="F15" s="735" t="s">
        <v>156</v>
      </c>
      <c r="G15" s="751" t="s">
        <v>113</v>
      </c>
      <c r="H15" s="751"/>
      <c r="I15" s="751"/>
      <c r="J15" s="735" t="s">
        <v>157</v>
      </c>
      <c r="K15" s="756" t="s">
        <v>124</v>
      </c>
      <c r="L15" s="552"/>
      <c r="M15" s="552"/>
      <c r="N15" s="552"/>
    </row>
    <row r="16" spans="2:14" ht="15" customHeight="1" x14ac:dyDescent="0.25">
      <c r="B16" s="760"/>
      <c r="C16" s="760"/>
      <c r="D16" s="736"/>
      <c r="E16" s="746"/>
      <c r="F16" s="735"/>
      <c r="G16" s="751"/>
      <c r="H16" s="751"/>
      <c r="I16" s="751"/>
      <c r="J16" s="735"/>
      <c r="K16" s="756"/>
      <c r="L16" s="552"/>
      <c r="M16" s="552"/>
      <c r="N16" s="552"/>
    </row>
    <row r="17" spans="2:14" ht="27.75" customHeight="1" x14ac:dyDescent="0.25">
      <c r="B17" s="760"/>
      <c r="C17" s="760"/>
      <c r="D17" s="736"/>
      <c r="E17" s="746"/>
      <c r="F17" s="735"/>
      <c r="G17" s="751" t="s">
        <v>13</v>
      </c>
      <c r="H17" s="736" t="s">
        <v>15</v>
      </c>
      <c r="I17" s="736" t="s">
        <v>17</v>
      </c>
      <c r="J17" s="735"/>
      <c r="K17" s="756"/>
      <c r="L17" s="552"/>
      <c r="M17" s="552"/>
      <c r="N17" s="552"/>
    </row>
    <row r="18" spans="2:14" ht="72" customHeight="1" thickBot="1" x14ac:dyDescent="0.3">
      <c r="B18" s="760"/>
      <c r="C18" s="760"/>
      <c r="D18" s="736"/>
      <c r="E18" s="747"/>
      <c r="F18" s="735"/>
      <c r="G18" s="751"/>
      <c r="H18" s="751"/>
      <c r="I18" s="751"/>
      <c r="J18" s="735"/>
      <c r="K18" s="757"/>
      <c r="L18" s="552"/>
      <c r="M18" s="552"/>
      <c r="N18" s="552"/>
    </row>
    <row r="19" spans="2:14" ht="63" customHeight="1" x14ac:dyDescent="0.25">
      <c r="B19" s="474" t="str">
        <f>+LEFT(C19,4)</f>
        <v>13.1</v>
      </c>
      <c r="C19" s="761" t="s">
        <v>215</v>
      </c>
      <c r="D19" s="629" t="s">
        <v>216</v>
      </c>
      <c r="E19" s="762" t="s">
        <v>694</v>
      </c>
      <c r="F19" s="368">
        <v>3</v>
      </c>
      <c r="G19" s="256">
        <v>1</v>
      </c>
      <c r="H19" s="259" t="s">
        <v>434</v>
      </c>
      <c r="I19" s="373" t="s">
        <v>695</v>
      </c>
      <c r="J19" s="347">
        <v>3</v>
      </c>
      <c r="K19" s="350" t="str">
        <f t="shared" ref="K19" si="0">+IF(OR(ISBLANK(F19),ISBLANK(J19)),"",IF(OR(AND(F19=1,J19=1),AND(F19=1,J19=2),AND(F19=1,J19=3)),"Deficiencia de control mayor (diseño y ejecución)",IF(OR(AND(F19=2,J19=2),AND(F19=3,J19=1),AND(F19=3,J19=2),AND(F19=2,J19=1)),"Deficiencia de control (diseño o ejecución)",IF(AND(F19=2,J19=3),"Oportunidad de mejora","Mantenimiento del control"))))</f>
        <v>Mantenimiento del control</v>
      </c>
      <c r="L19" s="626">
        <f>+IF(K19="",231,IF(K19="Deficiencia de control mayor (diseño y ejecución)",240,IF(K19="Deficiencia de control (diseño o ejecución)",260,IF(K19="Oportunidad de mejora",280,300))))</f>
        <v>300</v>
      </c>
      <c r="M19" s="547">
        <v>4.4569000000000001</v>
      </c>
      <c r="N19" s="547">
        <f>+L19+M19</f>
        <v>304.45690000000002</v>
      </c>
    </row>
    <row r="20" spans="2:14" ht="62.4" customHeight="1" thickBot="1" x14ac:dyDescent="0.3">
      <c r="B20" s="475"/>
      <c r="C20" s="730"/>
      <c r="D20" s="630"/>
      <c r="E20" s="763"/>
      <c r="F20" s="369"/>
      <c r="G20" s="257">
        <v>2</v>
      </c>
      <c r="H20" s="260" t="s">
        <v>485</v>
      </c>
      <c r="I20" s="436"/>
      <c r="J20" s="348"/>
      <c r="K20" s="351"/>
      <c r="L20" s="626"/>
      <c r="M20" s="547"/>
      <c r="N20" s="547"/>
    </row>
    <row r="21" spans="2:14" ht="10.5" hidden="1" customHeight="1" thickBot="1" x14ac:dyDescent="0.3">
      <c r="B21" s="475"/>
      <c r="C21" s="730"/>
      <c r="D21" s="630"/>
      <c r="E21" s="763"/>
      <c r="F21" s="369"/>
      <c r="G21" s="257">
        <v>3</v>
      </c>
      <c r="H21" s="257"/>
      <c r="I21" s="436"/>
      <c r="J21" s="348"/>
      <c r="K21" s="351"/>
      <c r="L21" s="626"/>
      <c r="M21" s="547"/>
      <c r="N21" s="547"/>
    </row>
    <row r="22" spans="2:14" ht="4.5" hidden="1" customHeight="1" thickBot="1" x14ac:dyDescent="0.3">
      <c r="B22" s="475"/>
      <c r="C22" s="730"/>
      <c r="D22" s="630"/>
      <c r="E22" s="763"/>
      <c r="F22" s="369"/>
      <c r="G22" s="257">
        <v>4</v>
      </c>
      <c r="H22" s="257"/>
      <c r="I22" s="436"/>
      <c r="J22" s="348"/>
      <c r="K22" s="351"/>
      <c r="L22" s="626"/>
      <c r="M22" s="547"/>
      <c r="N22" s="547"/>
    </row>
    <row r="23" spans="2:14" ht="17.25" hidden="1" customHeight="1" thickBot="1" x14ac:dyDescent="0.3">
      <c r="B23" s="475"/>
      <c r="C23" s="730"/>
      <c r="D23" s="630"/>
      <c r="E23" s="763"/>
      <c r="F23" s="369"/>
      <c r="G23" s="257">
        <v>5</v>
      </c>
      <c r="H23" s="257"/>
      <c r="I23" s="436"/>
      <c r="J23" s="348"/>
      <c r="K23" s="351"/>
      <c r="L23" s="626"/>
      <c r="M23" s="547"/>
      <c r="N23" s="547"/>
    </row>
    <row r="24" spans="2:14" ht="17.25" hidden="1" customHeight="1" thickBot="1" x14ac:dyDescent="0.3">
      <c r="B24" s="475"/>
      <c r="C24" s="730"/>
      <c r="D24" s="630"/>
      <c r="E24" s="763"/>
      <c r="F24" s="369"/>
      <c r="G24" s="257">
        <v>6</v>
      </c>
      <c r="H24" s="257"/>
      <c r="I24" s="436"/>
      <c r="J24" s="348"/>
      <c r="K24" s="351"/>
      <c r="L24" s="626"/>
      <c r="M24" s="547"/>
      <c r="N24" s="547"/>
    </row>
    <row r="25" spans="2:14" ht="17.25" hidden="1" customHeight="1" thickBot="1" x14ac:dyDescent="0.3">
      <c r="B25" s="475"/>
      <c r="C25" s="730"/>
      <c r="D25" s="630"/>
      <c r="E25" s="763"/>
      <c r="F25" s="369"/>
      <c r="G25" s="257">
        <v>7</v>
      </c>
      <c r="H25" s="257"/>
      <c r="I25" s="436"/>
      <c r="J25" s="348"/>
      <c r="K25" s="351"/>
      <c r="L25" s="626"/>
      <c r="M25" s="547"/>
      <c r="N25" s="547"/>
    </row>
    <row r="26" spans="2:14" ht="17.25" hidden="1" customHeight="1" thickBot="1" x14ac:dyDescent="0.3">
      <c r="B26" s="476"/>
      <c r="C26" s="731"/>
      <c r="D26" s="631"/>
      <c r="E26" s="764"/>
      <c r="F26" s="370"/>
      <c r="G26" s="258">
        <v>8</v>
      </c>
      <c r="H26" s="258"/>
      <c r="I26" s="437"/>
      <c r="J26" s="349"/>
      <c r="K26" s="352"/>
      <c r="L26" s="626"/>
      <c r="M26" s="547"/>
      <c r="N26" s="547"/>
    </row>
    <row r="27" spans="2:14" ht="63" customHeight="1" x14ac:dyDescent="0.25">
      <c r="B27" s="474" t="str">
        <f>+LEFT(C27,4)</f>
        <v>13.2</v>
      </c>
      <c r="C27" s="752" t="s">
        <v>217</v>
      </c>
      <c r="D27" s="629" t="s">
        <v>218</v>
      </c>
      <c r="E27" s="365" t="s">
        <v>510</v>
      </c>
      <c r="F27" s="368">
        <v>3</v>
      </c>
      <c r="G27" s="256">
        <v>1</v>
      </c>
      <c r="H27" s="259" t="s">
        <v>486</v>
      </c>
      <c r="I27" s="373" t="s">
        <v>703</v>
      </c>
      <c r="J27" s="347">
        <v>3</v>
      </c>
      <c r="K27" s="350" t="str">
        <f t="shared" ref="K27:K43" si="1">+IF(OR(ISBLANK(F27),ISBLANK(J27)),"",IF(OR(AND(F27=1,J27=1),AND(F27=1,J27=2),AND(F27=1,J27=3)),"Deficiencia de control mayor (diseño y ejecución)",IF(OR(AND(F27=2,J27=2),AND(F27=3,J27=1),AND(F27=3,J27=2),AND(F27=2,J27=1)),"Deficiencia de control (diseño o ejecución)",IF(AND(F27=2,J27=3),"Oportunidad de mejora","Mantenimiento del control"))))</f>
        <v>Mantenimiento del control</v>
      </c>
      <c r="L27" s="626">
        <f t="shared" ref="L27" si="2">+IF(K27="",231,IF(K27="Deficiencia de control mayor (diseño y ejecución)",240,IF(K27="Deficiencia de control (diseño o ejecución)",260,IF(K27="Oportunidad de mejora",280,300))))</f>
        <v>300</v>
      </c>
      <c r="M27" s="547">
        <v>4.5632000000000001</v>
      </c>
      <c r="N27" s="547">
        <f>+L27+M27</f>
        <v>304.56319999999999</v>
      </c>
    </row>
    <row r="28" spans="2:14" ht="64.8" customHeight="1" thickBot="1" x14ac:dyDescent="0.3">
      <c r="B28" s="475"/>
      <c r="C28" s="730"/>
      <c r="D28" s="630"/>
      <c r="E28" s="448"/>
      <c r="F28" s="369"/>
      <c r="G28" s="257">
        <v>2</v>
      </c>
      <c r="H28" s="260" t="s">
        <v>435</v>
      </c>
      <c r="I28" s="436"/>
      <c r="J28" s="348"/>
      <c r="K28" s="351"/>
      <c r="L28" s="626"/>
      <c r="M28" s="547"/>
      <c r="N28" s="547"/>
    </row>
    <row r="29" spans="2:14" ht="12.75" hidden="1" customHeight="1" thickBot="1" x14ac:dyDescent="0.3">
      <c r="B29" s="475"/>
      <c r="C29" s="730"/>
      <c r="D29" s="630"/>
      <c r="E29" s="448"/>
      <c r="F29" s="369"/>
      <c r="G29" s="257">
        <v>3</v>
      </c>
      <c r="H29" s="257"/>
      <c r="I29" s="436"/>
      <c r="J29" s="348"/>
      <c r="K29" s="351"/>
      <c r="L29" s="626"/>
      <c r="M29" s="547"/>
      <c r="N29" s="547"/>
    </row>
    <row r="30" spans="2:14" ht="4.5" hidden="1" customHeight="1" thickBot="1" x14ac:dyDescent="0.3">
      <c r="B30" s="475"/>
      <c r="C30" s="730"/>
      <c r="D30" s="630"/>
      <c r="E30" s="448"/>
      <c r="F30" s="369"/>
      <c r="G30" s="257">
        <v>4</v>
      </c>
      <c r="H30" s="257"/>
      <c r="I30" s="436"/>
      <c r="J30" s="348"/>
      <c r="K30" s="351"/>
      <c r="L30" s="626"/>
      <c r="M30" s="547"/>
      <c r="N30" s="547"/>
    </row>
    <row r="31" spans="2:14" ht="17.25" hidden="1" customHeight="1" thickBot="1" x14ac:dyDescent="0.3">
      <c r="B31" s="475"/>
      <c r="C31" s="730"/>
      <c r="D31" s="630"/>
      <c r="E31" s="448"/>
      <c r="F31" s="369"/>
      <c r="G31" s="257">
        <v>5</v>
      </c>
      <c r="H31" s="257"/>
      <c r="I31" s="436"/>
      <c r="J31" s="348"/>
      <c r="K31" s="351"/>
      <c r="L31" s="626"/>
      <c r="M31" s="547"/>
      <c r="N31" s="547"/>
    </row>
    <row r="32" spans="2:14" ht="17.25" hidden="1" customHeight="1" thickBot="1" x14ac:dyDescent="0.3">
      <c r="B32" s="475"/>
      <c r="C32" s="730"/>
      <c r="D32" s="630"/>
      <c r="E32" s="448"/>
      <c r="F32" s="369"/>
      <c r="G32" s="257">
        <v>6</v>
      </c>
      <c r="H32" s="257"/>
      <c r="I32" s="436"/>
      <c r="J32" s="348"/>
      <c r="K32" s="351"/>
      <c r="L32" s="626"/>
      <c r="M32" s="547"/>
      <c r="N32" s="547"/>
    </row>
    <row r="33" spans="1:14" ht="17.25" hidden="1" customHeight="1" thickBot="1" x14ac:dyDescent="0.3">
      <c r="B33" s="475"/>
      <c r="C33" s="730"/>
      <c r="D33" s="630"/>
      <c r="E33" s="448"/>
      <c r="F33" s="369"/>
      <c r="G33" s="257">
        <v>7</v>
      </c>
      <c r="H33" s="257"/>
      <c r="I33" s="436"/>
      <c r="J33" s="348"/>
      <c r="K33" s="351"/>
      <c r="L33" s="626"/>
      <c r="M33" s="547"/>
      <c r="N33" s="547"/>
    </row>
    <row r="34" spans="1:14" ht="17.25" hidden="1" customHeight="1" thickBot="1" x14ac:dyDescent="0.3">
      <c r="B34" s="476"/>
      <c r="C34" s="731"/>
      <c r="D34" s="631"/>
      <c r="E34" s="449"/>
      <c r="F34" s="370"/>
      <c r="G34" s="258">
        <v>8</v>
      </c>
      <c r="H34" s="258"/>
      <c r="I34" s="437"/>
      <c r="J34" s="349"/>
      <c r="K34" s="352"/>
      <c r="L34" s="626"/>
      <c r="M34" s="547"/>
      <c r="N34" s="547"/>
    </row>
    <row r="35" spans="1:14" ht="61.2" customHeight="1" x14ac:dyDescent="0.25">
      <c r="B35" s="474" t="str">
        <f>+LEFT(C35,4)</f>
        <v>13.3</v>
      </c>
      <c r="C35" s="752" t="s">
        <v>219</v>
      </c>
      <c r="D35" s="629" t="s">
        <v>218</v>
      </c>
      <c r="E35" s="713" t="s">
        <v>696</v>
      </c>
      <c r="F35" s="716">
        <v>3</v>
      </c>
      <c r="G35" s="264">
        <v>1</v>
      </c>
      <c r="H35" s="265" t="s">
        <v>487</v>
      </c>
      <c r="I35" s="703" t="s">
        <v>697</v>
      </c>
      <c r="J35" s="347">
        <v>3</v>
      </c>
      <c r="K35" s="350" t="str">
        <f t="shared" si="1"/>
        <v>Mantenimiento del control</v>
      </c>
      <c r="L35" s="626">
        <f t="shared" ref="L35" si="3">+IF(K35="",231,IF(K35="Deficiencia de control mayor (diseño y ejecución)",240,IF(K35="Deficiencia de control (diseño o ejecución)",260,IF(K35="Oportunidad de mejora",280,300))))</f>
        <v>300</v>
      </c>
      <c r="M35" s="547">
        <v>4.6321000000000003</v>
      </c>
      <c r="N35" s="547">
        <f>+L35+M35</f>
        <v>304.63209999999998</v>
      </c>
    </row>
    <row r="36" spans="1:14" ht="40.200000000000003" customHeight="1" x14ac:dyDescent="0.25">
      <c r="B36" s="475"/>
      <c r="C36" s="730"/>
      <c r="D36" s="630"/>
      <c r="E36" s="714"/>
      <c r="F36" s="717"/>
      <c r="G36" s="266">
        <v>2</v>
      </c>
      <c r="H36" s="267" t="s">
        <v>436</v>
      </c>
      <c r="I36" s="704"/>
      <c r="J36" s="348"/>
      <c r="K36" s="351"/>
      <c r="L36" s="626"/>
      <c r="M36" s="547"/>
      <c r="N36" s="547"/>
    </row>
    <row r="37" spans="1:14" ht="63" customHeight="1" thickBot="1" x14ac:dyDescent="0.3">
      <c r="B37" s="475"/>
      <c r="C37" s="730"/>
      <c r="D37" s="630"/>
      <c r="E37" s="714"/>
      <c r="F37" s="717"/>
      <c r="G37" s="266">
        <v>3</v>
      </c>
      <c r="H37" s="267" t="s">
        <v>437</v>
      </c>
      <c r="I37" s="704"/>
      <c r="J37" s="348"/>
      <c r="K37" s="351"/>
      <c r="L37" s="626"/>
      <c r="M37" s="547"/>
      <c r="N37" s="547"/>
    </row>
    <row r="38" spans="1:14" ht="16.5" hidden="1" customHeight="1" x14ac:dyDescent="0.25">
      <c r="B38" s="475"/>
      <c r="C38" s="730"/>
      <c r="D38" s="630"/>
      <c r="E38" s="714"/>
      <c r="F38" s="717"/>
      <c r="G38" s="266">
        <v>4</v>
      </c>
      <c r="H38" s="266"/>
      <c r="I38" s="704"/>
      <c r="J38" s="348"/>
      <c r="K38" s="351"/>
      <c r="L38" s="626"/>
      <c r="M38" s="547"/>
      <c r="N38" s="547"/>
    </row>
    <row r="39" spans="1:14" ht="3" hidden="1" customHeight="1" thickBot="1" x14ac:dyDescent="0.3">
      <c r="B39" s="475"/>
      <c r="C39" s="730"/>
      <c r="D39" s="630"/>
      <c r="E39" s="714"/>
      <c r="F39" s="717"/>
      <c r="G39" s="266">
        <v>5</v>
      </c>
      <c r="H39" s="266"/>
      <c r="I39" s="704"/>
      <c r="J39" s="348"/>
      <c r="K39" s="351"/>
      <c r="L39" s="626"/>
      <c r="M39" s="547"/>
      <c r="N39" s="547"/>
    </row>
    <row r="40" spans="1:14" ht="17.25" hidden="1" customHeight="1" thickBot="1" x14ac:dyDescent="0.3">
      <c r="B40" s="475"/>
      <c r="C40" s="730"/>
      <c r="D40" s="630"/>
      <c r="E40" s="714"/>
      <c r="F40" s="717"/>
      <c r="G40" s="266">
        <v>6</v>
      </c>
      <c r="H40" s="266"/>
      <c r="I40" s="704"/>
      <c r="J40" s="348"/>
      <c r="K40" s="351"/>
      <c r="L40" s="626"/>
      <c r="M40" s="547"/>
      <c r="N40" s="547"/>
    </row>
    <row r="41" spans="1:14" ht="17.25" hidden="1" customHeight="1" thickBot="1" x14ac:dyDescent="0.3">
      <c r="B41" s="475"/>
      <c r="C41" s="730"/>
      <c r="D41" s="630"/>
      <c r="E41" s="714"/>
      <c r="F41" s="717"/>
      <c r="G41" s="266">
        <v>7</v>
      </c>
      <c r="H41" s="266"/>
      <c r="I41" s="704"/>
      <c r="J41" s="348"/>
      <c r="K41" s="351"/>
      <c r="L41" s="626"/>
      <c r="M41" s="547"/>
      <c r="N41" s="547"/>
    </row>
    <row r="42" spans="1:14" ht="39" hidden="1" customHeight="1" thickBot="1" x14ac:dyDescent="0.3">
      <c r="B42" s="476"/>
      <c r="C42" s="731"/>
      <c r="D42" s="631"/>
      <c r="E42" s="715"/>
      <c r="F42" s="718"/>
      <c r="G42" s="268">
        <v>8</v>
      </c>
      <c r="H42" s="268"/>
      <c r="I42" s="705"/>
      <c r="J42" s="349"/>
      <c r="K42" s="352"/>
      <c r="L42" s="626"/>
      <c r="M42" s="547"/>
      <c r="N42" s="547"/>
    </row>
    <row r="43" spans="1:14" ht="55.8" customHeight="1" x14ac:dyDescent="0.25">
      <c r="A43" s="710"/>
      <c r="B43" s="474" t="str">
        <f>+LEFT(C43,4)</f>
        <v>13.4</v>
      </c>
      <c r="C43" s="752" t="s">
        <v>220</v>
      </c>
      <c r="D43" s="629" t="s">
        <v>218</v>
      </c>
      <c r="E43" s="713" t="s">
        <v>732</v>
      </c>
      <c r="F43" s="716">
        <v>3</v>
      </c>
      <c r="G43" s="264">
        <v>1</v>
      </c>
      <c r="H43" s="265" t="s">
        <v>698</v>
      </c>
      <c r="I43" s="703" t="s">
        <v>519</v>
      </c>
      <c r="J43" s="347">
        <v>3</v>
      </c>
      <c r="K43" s="350" t="str">
        <f t="shared" si="1"/>
        <v>Mantenimiento del control</v>
      </c>
      <c r="L43" s="626">
        <f t="shared" ref="L43" si="4">+IF(K43="",231,IF(K43="Deficiencia de control mayor (diseño y ejecución)",240,IF(K43="Deficiencia de control (diseño o ejecución)",260,IF(K43="Oportunidad de mejora",280,300))))</f>
        <v>300</v>
      </c>
      <c r="M43" s="547">
        <v>4.7896000000000001</v>
      </c>
      <c r="N43" s="547">
        <f>+L43+M43</f>
        <v>304.78960000000001</v>
      </c>
    </row>
    <row r="44" spans="1:14" ht="62.4" customHeight="1" x14ac:dyDescent="0.25">
      <c r="A44" s="710"/>
      <c r="B44" s="475"/>
      <c r="C44" s="730"/>
      <c r="D44" s="630"/>
      <c r="E44" s="714"/>
      <c r="F44" s="717"/>
      <c r="G44" s="266">
        <v>2</v>
      </c>
      <c r="H44" s="269" t="s">
        <v>699</v>
      </c>
      <c r="I44" s="704"/>
      <c r="J44" s="348"/>
      <c r="K44" s="351"/>
      <c r="L44" s="626"/>
      <c r="M44" s="547"/>
      <c r="N44" s="547"/>
    </row>
    <row r="45" spans="1:14" ht="62.4" customHeight="1" x14ac:dyDescent="0.25">
      <c r="B45" s="475"/>
      <c r="C45" s="730"/>
      <c r="D45" s="630"/>
      <c r="E45" s="714"/>
      <c r="F45" s="717"/>
      <c r="G45" s="266">
        <v>3</v>
      </c>
      <c r="H45" s="267" t="s">
        <v>700</v>
      </c>
      <c r="I45" s="704"/>
      <c r="J45" s="348"/>
      <c r="K45" s="351"/>
      <c r="L45" s="626"/>
      <c r="M45" s="547"/>
      <c r="N45" s="547"/>
    </row>
    <row r="46" spans="1:14" ht="1.5" customHeight="1" x14ac:dyDescent="0.25">
      <c r="B46" s="475"/>
      <c r="C46" s="730"/>
      <c r="D46" s="630"/>
      <c r="E46" s="714"/>
      <c r="F46" s="717"/>
      <c r="G46" s="266">
        <v>4</v>
      </c>
      <c r="H46" s="266"/>
      <c r="I46" s="704"/>
      <c r="J46" s="348"/>
      <c r="K46" s="351"/>
      <c r="L46" s="626"/>
      <c r="M46" s="547"/>
      <c r="N46" s="547"/>
    </row>
    <row r="47" spans="1:14" ht="16.5" hidden="1" customHeight="1" x14ac:dyDescent="0.25">
      <c r="B47" s="475"/>
      <c r="C47" s="730"/>
      <c r="D47" s="630"/>
      <c r="E47" s="714"/>
      <c r="F47" s="717"/>
      <c r="G47" s="266">
        <v>5</v>
      </c>
      <c r="H47" s="266"/>
      <c r="I47" s="704"/>
      <c r="J47" s="348"/>
      <c r="K47" s="351"/>
      <c r="L47" s="626"/>
      <c r="M47" s="547"/>
      <c r="N47" s="547"/>
    </row>
    <row r="48" spans="1:14" ht="16.5" hidden="1" customHeight="1" x14ac:dyDescent="0.25">
      <c r="B48" s="475"/>
      <c r="C48" s="730"/>
      <c r="D48" s="630"/>
      <c r="E48" s="714"/>
      <c r="F48" s="717"/>
      <c r="G48" s="266">
        <v>6</v>
      </c>
      <c r="H48" s="266"/>
      <c r="I48" s="704"/>
      <c r="J48" s="348"/>
      <c r="K48" s="351"/>
      <c r="L48" s="626"/>
      <c r="M48" s="547"/>
      <c r="N48" s="547"/>
    </row>
    <row r="49" spans="2:14" ht="16.5" hidden="1" customHeight="1" x14ac:dyDescent="0.25">
      <c r="B49" s="475"/>
      <c r="C49" s="730"/>
      <c r="D49" s="630"/>
      <c r="E49" s="714"/>
      <c r="F49" s="717"/>
      <c r="G49" s="266">
        <v>7</v>
      </c>
      <c r="H49" s="266"/>
      <c r="I49" s="704"/>
      <c r="J49" s="348"/>
      <c r="K49" s="351"/>
      <c r="L49" s="626"/>
      <c r="M49" s="547"/>
      <c r="N49" s="547"/>
    </row>
    <row r="50" spans="2:14" ht="17.25" hidden="1" customHeight="1" thickBot="1" x14ac:dyDescent="0.3">
      <c r="B50" s="476"/>
      <c r="C50" s="731"/>
      <c r="D50" s="631"/>
      <c r="E50" s="715"/>
      <c r="F50" s="718"/>
      <c r="G50" s="268">
        <v>8</v>
      </c>
      <c r="H50" s="268"/>
      <c r="I50" s="705"/>
      <c r="J50" s="349"/>
      <c r="K50" s="352"/>
      <c r="L50" s="626"/>
      <c r="M50" s="547"/>
      <c r="N50" s="547"/>
    </row>
    <row r="51" spans="2:14" ht="12.75" customHeight="1" x14ac:dyDescent="0.25">
      <c r="B51" s="711"/>
      <c r="C51" s="711" t="s">
        <v>511</v>
      </c>
      <c r="D51" s="722" t="s">
        <v>8</v>
      </c>
      <c r="E51" s="723" t="s">
        <v>498</v>
      </c>
      <c r="F51" s="726" t="s">
        <v>501</v>
      </c>
      <c r="G51" s="709" t="s">
        <v>113</v>
      </c>
      <c r="H51" s="709"/>
      <c r="I51" s="709"/>
      <c r="J51" s="726" t="s">
        <v>504</v>
      </c>
      <c r="K51" s="754" t="s">
        <v>124</v>
      </c>
      <c r="L51" s="551"/>
      <c r="M51" s="551"/>
      <c r="N51" s="551"/>
    </row>
    <row r="52" spans="2:14" ht="15" customHeight="1" x14ac:dyDescent="0.25">
      <c r="B52" s="712"/>
      <c r="C52" s="712"/>
      <c r="D52" s="722"/>
      <c r="E52" s="724"/>
      <c r="F52" s="726"/>
      <c r="G52" s="709"/>
      <c r="H52" s="709"/>
      <c r="I52" s="709"/>
      <c r="J52" s="726"/>
      <c r="K52" s="754"/>
      <c r="L52" s="551"/>
      <c r="M52" s="551"/>
      <c r="N52" s="551"/>
    </row>
    <row r="53" spans="2:14" ht="27.75" customHeight="1" x14ac:dyDescent="0.25">
      <c r="B53" s="712"/>
      <c r="C53" s="712"/>
      <c r="D53" s="722"/>
      <c r="E53" s="724"/>
      <c r="F53" s="726"/>
      <c r="G53" s="709" t="s">
        <v>13</v>
      </c>
      <c r="H53" s="708" t="s">
        <v>15</v>
      </c>
      <c r="I53" s="708" t="s">
        <v>17</v>
      </c>
      <c r="J53" s="726"/>
      <c r="K53" s="754"/>
      <c r="L53" s="551"/>
      <c r="M53" s="551"/>
      <c r="N53" s="551"/>
    </row>
    <row r="54" spans="2:14" ht="52.5" customHeight="1" thickBot="1" x14ac:dyDescent="0.3">
      <c r="B54" s="712"/>
      <c r="C54" s="712"/>
      <c r="D54" s="722"/>
      <c r="E54" s="725"/>
      <c r="F54" s="726"/>
      <c r="G54" s="709"/>
      <c r="H54" s="709"/>
      <c r="I54" s="709"/>
      <c r="J54" s="726"/>
      <c r="K54" s="755"/>
      <c r="L54" s="551"/>
      <c r="M54" s="551"/>
      <c r="N54" s="551"/>
    </row>
    <row r="55" spans="2:14" ht="115.8" customHeight="1" x14ac:dyDescent="0.25">
      <c r="B55" s="474" t="str">
        <f>+LEFT(C55,4)</f>
        <v>14.1</v>
      </c>
      <c r="C55" s="742" t="s">
        <v>221</v>
      </c>
      <c r="D55" s="445" t="s">
        <v>222</v>
      </c>
      <c r="E55" s="713" t="s">
        <v>704</v>
      </c>
      <c r="F55" s="716">
        <v>3</v>
      </c>
      <c r="G55" s="264">
        <v>1</v>
      </c>
      <c r="H55" s="270" t="s">
        <v>705</v>
      </c>
      <c r="I55" s="703" t="s">
        <v>706</v>
      </c>
      <c r="J55" s="347">
        <v>3</v>
      </c>
      <c r="K55" s="350" t="str">
        <f t="shared" ref="K55:K79" si="5">+IF(OR(ISBLANK(F55),ISBLANK(J55)),"",IF(OR(AND(F55=1,J55=1),AND(F55=1,J55=2),AND(F55=1,J55=3)),"Deficiencia de control mayor (diseño y ejecución)",IF(OR(AND(F55=2,J55=2),AND(F55=3,J55=1),AND(F55=3,J55=2),AND(F55=2,J55=1)),"Deficiencia de control (diseño o ejecución)",IF(AND(F55=2,J55=3),"Oportunidad de mejora","Mantenimiento del control"))))</f>
        <v>Mantenimiento del control</v>
      </c>
      <c r="L55" s="626">
        <f t="shared" ref="L55" si="6">+IF(K55="",231,IF(K55="Deficiencia de control mayor (diseño y ejecución)",240,IF(K55="Deficiencia de control (diseño o ejecución)",260,IF(K55="Oportunidad de mejora",280,300))))</f>
        <v>300</v>
      </c>
      <c r="M55" s="547">
        <v>4.8964999999999996</v>
      </c>
      <c r="N55" s="547">
        <f>+L55+M55</f>
        <v>304.8965</v>
      </c>
    </row>
    <row r="56" spans="2:14" ht="90" customHeight="1" x14ac:dyDescent="0.25">
      <c r="B56" s="475"/>
      <c r="C56" s="743"/>
      <c r="D56" s="446"/>
      <c r="E56" s="714"/>
      <c r="F56" s="717"/>
      <c r="G56" s="266">
        <v>2</v>
      </c>
      <c r="H56" s="267" t="s">
        <v>488</v>
      </c>
      <c r="I56" s="704"/>
      <c r="J56" s="348"/>
      <c r="K56" s="351"/>
      <c r="L56" s="626"/>
      <c r="M56" s="547"/>
      <c r="N56" s="547"/>
    </row>
    <row r="57" spans="2:14" ht="16.5" hidden="1" customHeight="1" x14ac:dyDescent="0.25">
      <c r="B57" s="475"/>
      <c r="C57" s="743"/>
      <c r="D57" s="446"/>
      <c r="E57" s="714"/>
      <c r="F57" s="717"/>
      <c r="G57" s="266">
        <v>3</v>
      </c>
      <c r="H57" s="266"/>
      <c r="I57" s="704"/>
      <c r="J57" s="348"/>
      <c r="K57" s="351"/>
      <c r="L57" s="626"/>
      <c r="M57" s="547"/>
      <c r="N57" s="547"/>
    </row>
    <row r="58" spans="2:14" ht="16.5" hidden="1" customHeight="1" x14ac:dyDescent="0.25">
      <c r="B58" s="475"/>
      <c r="C58" s="743"/>
      <c r="D58" s="446"/>
      <c r="E58" s="714"/>
      <c r="F58" s="717"/>
      <c r="G58" s="266">
        <v>4</v>
      </c>
      <c r="H58" s="266"/>
      <c r="I58" s="704"/>
      <c r="J58" s="348"/>
      <c r="K58" s="351"/>
      <c r="L58" s="626"/>
      <c r="M58" s="547"/>
      <c r="N58" s="547"/>
    </row>
    <row r="59" spans="2:14" ht="2.25" customHeight="1" thickBot="1" x14ac:dyDescent="0.3">
      <c r="B59" s="475"/>
      <c r="C59" s="743"/>
      <c r="D59" s="446"/>
      <c r="E59" s="714"/>
      <c r="F59" s="717"/>
      <c r="G59" s="266">
        <v>5</v>
      </c>
      <c r="H59" s="266"/>
      <c r="I59" s="704"/>
      <c r="J59" s="348"/>
      <c r="K59" s="351"/>
      <c r="L59" s="626"/>
      <c r="M59" s="547"/>
      <c r="N59" s="547"/>
    </row>
    <row r="60" spans="2:14" ht="17.25" hidden="1" customHeight="1" thickBot="1" x14ac:dyDescent="0.3">
      <c r="B60" s="475"/>
      <c r="C60" s="743"/>
      <c r="D60" s="446"/>
      <c r="E60" s="714"/>
      <c r="F60" s="717"/>
      <c r="G60" s="266">
        <v>6</v>
      </c>
      <c r="H60" s="266"/>
      <c r="I60" s="704"/>
      <c r="J60" s="348"/>
      <c r="K60" s="351"/>
      <c r="L60" s="626"/>
      <c r="M60" s="547"/>
      <c r="N60" s="547"/>
    </row>
    <row r="61" spans="2:14" ht="17.25" hidden="1" customHeight="1" thickBot="1" x14ac:dyDescent="0.3">
      <c r="B61" s="475"/>
      <c r="C61" s="743"/>
      <c r="D61" s="446"/>
      <c r="E61" s="714"/>
      <c r="F61" s="717"/>
      <c r="G61" s="266">
        <v>7</v>
      </c>
      <c r="H61" s="266"/>
      <c r="I61" s="704"/>
      <c r="J61" s="348"/>
      <c r="K61" s="351"/>
      <c r="L61" s="626"/>
      <c r="M61" s="547"/>
      <c r="N61" s="547"/>
    </row>
    <row r="62" spans="2:14" ht="119.25" hidden="1" customHeight="1" thickBot="1" x14ac:dyDescent="0.3">
      <c r="B62" s="476"/>
      <c r="C62" s="744"/>
      <c r="D62" s="447"/>
      <c r="E62" s="715"/>
      <c r="F62" s="718"/>
      <c r="G62" s="268">
        <v>8</v>
      </c>
      <c r="H62" s="268"/>
      <c r="I62" s="705"/>
      <c r="J62" s="349"/>
      <c r="K62" s="352"/>
      <c r="L62" s="626"/>
      <c r="M62" s="547"/>
      <c r="N62" s="547"/>
    </row>
    <row r="63" spans="2:14" ht="67.8" customHeight="1" x14ac:dyDescent="0.25">
      <c r="B63" s="474" t="str">
        <f>+LEFT(C63,4)</f>
        <v>14.2</v>
      </c>
      <c r="C63" s="737" t="s">
        <v>223</v>
      </c>
      <c r="D63" s="629" t="s">
        <v>222</v>
      </c>
      <c r="E63" s="713" t="s">
        <v>701</v>
      </c>
      <c r="F63" s="716">
        <v>3</v>
      </c>
      <c r="G63" s="264">
        <v>1</v>
      </c>
      <c r="H63" s="265" t="s">
        <v>438</v>
      </c>
      <c r="I63" s="703" t="s">
        <v>702</v>
      </c>
      <c r="J63" s="347">
        <v>3</v>
      </c>
      <c r="K63" s="350" t="str">
        <f t="shared" si="5"/>
        <v>Mantenimiento del control</v>
      </c>
      <c r="L63" s="626">
        <f t="shared" ref="L63" si="7">+IF(K63="",231,IF(K63="Deficiencia de control mayor (diseño y ejecución)",240,IF(K63="Deficiencia de control (diseño o ejecución)",260,IF(K63="Oportunidad de mejora",280,300))))</f>
        <v>300</v>
      </c>
      <c r="M63" s="547">
        <v>4.9854000000000003</v>
      </c>
      <c r="N63" s="547">
        <f>+L63+M63</f>
        <v>304.98540000000003</v>
      </c>
    </row>
    <row r="64" spans="2:14" ht="98.4" customHeight="1" thickBot="1" x14ac:dyDescent="0.3">
      <c r="B64" s="475"/>
      <c r="C64" s="738"/>
      <c r="D64" s="630"/>
      <c r="E64" s="714"/>
      <c r="F64" s="717"/>
      <c r="G64" s="266">
        <v>2</v>
      </c>
      <c r="H64" s="269" t="s">
        <v>489</v>
      </c>
      <c r="I64" s="704"/>
      <c r="J64" s="348"/>
      <c r="K64" s="351"/>
      <c r="L64" s="626"/>
      <c r="M64" s="547"/>
      <c r="N64" s="547"/>
    </row>
    <row r="65" spans="2:14" ht="11.25" hidden="1" customHeight="1" thickBot="1" x14ac:dyDescent="0.3">
      <c r="B65" s="475"/>
      <c r="C65" s="738"/>
      <c r="D65" s="630"/>
      <c r="E65" s="714"/>
      <c r="F65" s="717"/>
      <c r="G65" s="266">
        <v>3</v>
      </c>
      <c r="H65" s="266"/>
      <c r="I65" s="704"/>
      <c r="J65" s="348"/>
      <c r="K65" s="351"/>
      <c r="L65" s="626"/>
      <c r="M65" s="547"/>
      <c r="N65" s="547"/>
    </row>
    <row r="66" spans="2:14" ht="17.25" hidden="1" customHeight="1" thickBot="1" x14ac:dyDescent="0.3">
      <c r="B66" s="475"/>
      <c r="C66" s="738"/>
      <c r="D66" s="630"/>
      <c r="E66" s="714"/>
      <c r="F66" s="717"/>
      <c r="G66" s="266">
        <v>4</v>
      </c>
      <c r="H66" s="266"/>
      <c r="I66" s="704"/>
      <c r="J66" s="348"/>
      <c r="K66" s="351"/>
      <c r="L66" s="626"/>
      <c r="M66" s="547"/>
      <c r="N66" s="547"/>
    </row>
    <row r="67" spans="2:14" ht="17.25" hidden="1" customHeight="1" thickBot="1" x14ac:dyDescent="0.3">
      <c r="B67" s="475"/>
      <c r="C67" s="738"/>
      <c r="D67" s="630"/>
      <c r="E67" s="714"/>
      <c r="F67" s="717"/>
      <c r="G67" s="266">
        <v>5</v>
      </c>
      <c r="H67" s="266"/>
      <c r="I67" s="704"/>
      <c r="J67" s="348"/>
      <c r="K67" s="351"/>
      <c r="L67" s="626"/>
      <c r="M67" s="547"/>
      <c r="N67" s="547"/>
    </row>
    <row r="68" spans="2:14" ht="17.25" hidden="1" customHeight="1" thickBot="1" x14ac:dyDescent="0.3">
      <c r="B68" s="475"/>
      <c r="C68" s="738"/>
      <c r="D68" s="630"/>
      <c r="E68" s="714"/>
      <c r="F68" s="717"/>
      <c r="G68" s="266">
        <v>6</v>
      </c>
      <c r="H68" s="266"/>
      <c r="I68" s="704"/>
      <c r="J68" s="348"/>
      <c r="K68" s="351"/>
      <c r="L68" s="626"/>
      <c r="M68" s="547"/>
      <c r="N68" s="547"/>
    </row>
    <row r="69" spans="2:14" ht="17.25" hidden="1" customHeight="1" thickBot="1" x14ac:dyDescent="0.3">
      <c r="B69" s="475"/>
      <c r="C69" s="738"/>
      <c r="D69" s="630"/>
      <c r="E69" s="714"/>
      <c r="F69" s="717"/>
      <c r="G69" s="266">
        <v>7</v>
      </c>
      <c r="H69" s="266"/>
      <c r="I69" s="704"/>
      <c r="J69" s="348"/>
      <c r="K69" s="351"/>
      <c r="L69" s="626"/>
      <c r="M69" s="547"/>
      <c r="N69" s="547"/>
    </row>
    <row r="70" spans="2:14" ht="17.25" hidden="1" customHeight="1" thickBot="1" x14ac:dyDescent="0.3">
      <c r="B70" s="476"/>
      <c r="C70" s="739"/>
      <c r="D70" s="631"/>
      <c r="E70" s="715"/>
      <c r="F70" s="718"/>
      <c r="G70" s="268">
        <v>8</v>
      </c>
      <c r="H70" s="268"/>
      <c r="I70" s="705"/>
      <c r="J70" s="349"/>
      <c r="K70" s="352"/>
      <c r="L70" s="626"/>
      <c r="M70" s="547"/>
      <c r="N70" s="547"/>
    </row>
    <row r="71" spans="2:14" ht="70.8" customHeight="1" x14ac:dyDescent="0.25">
      <c r="B71" s="474" t="str">
        <f>+LEFT(C71,4)</f>
        <v>14.3</v>
      </c>
      <c r="C71" s="737" t="s">
        <v>224</v>
      </c>
      <c r="D71" s="629" t="s">
        <v>222</v>
      </c>
      <c r="E71" s="713" t="s">
        <v>707</v>
      </c>
      <c r="F71" s="716">
        <v>3</v>
      </c>
      <c r="G71" s="264">
        <v>1</v>
      </c>
      <c r="H71" s="270" t="s">
        <v>439</v>
      </c>
      <c r="I71" s="703" t="s">
        <v>709</v>
      </c>
      <c r="J71" s="347">
        <v>3</v>
      </c>
      <c r="K71" s="350" t="str">
        <f t="shared" si="5"/>
        <v>Mantenimiento del control</v>
      </c>
      <c r="L71" s="626">
        <f t="shared" ref="L71" si="8">+IF(K71="",231,IF(K71="Deficiencia de control mayor (diseño y ejecución)",240,IF(K71="Deficiencia de control (diseño o ejecución)",260,IF(K71="Oportunidad de mejora",280,300))))</f>
        <v>300</v>
      </c>
      <c r="M71" s="547">
        <v>5.0122999999999998</v>
      </c>
      <c r="N71" s="547">
        <f>+L71+M71</f>
        <v>305.01229999999998</v>
      </c>
    </row>
    <row r="72" spans="2:14" ht="77.400000000000006" customHeight="1" thickBot="1" x14ac:dyDescent="0.3">
      <c r="B72" s="475"/>
      <c r="C72" s="738"/>
      <c r="D72" s="630"/>
      <c r="E72" s="740"/>
      <c r="F72" s="717"/>
      <c r="G72" s="266">
        <v>2</v>
      </c>
      <c r="H72" s="269" t="s">
        <v>708</v>
      </c>
      <c r="I72" s="704"/>
      <c r="J72" s="348"/>
      <c r="K72" s="351"/>
      <c r="L72" s="626"/>
      <c r="M72" s="547"/>
      <c r="N72" s="547"/>
    </row>
    <row r="73" spans="2:14" ht="4.5" hidden="1" customHeight="1" thickBot="1" x14ac:dyDescent="0.3">
      <c r="B73" s="475"/>
      <c r="C73" s="738"/>
      <c r="D73" s="630"/>
      <c r="E73" s="740"/>
      <c r="F73" s="717"/>
      <c r="G73" s="266">
        <v>3</v>
      </c>
      <c r="H73" s="266"/>
      <c r="I73" s="704"/>
      <c r="J73" s="348"/>
      <c r="K73" s="351"/>
      <c r="L73" s="626"/>
      <c r="M73" s="547"/>
      <c r="N73" s="547"/>
    </row>
    <row r="74" spans="2:14" ht="17.25" hidden="1" customHeight="1" thickBot="1" x14ac:dyDescent="0.3">
      <c r="B74" s="475"/>
      <c r="C74" s="738"/>
      <c r="D74" s="630"/>
      <c r="E74" s="740"/>
      <c r="F74" s="717"/>
      <c r="G74" s="266">
        <v>4</v>
      </c>
      <c r="H74" s="266"/>
      <c r="I74" s="704"/>
      <c r="J74" s="348"/>
      <c r="K74" s="351"/>
      <c r="L74" s="626"/>
      <c r="M74" s="547"/>
      <c r="N74" s="547"/>
    </row>
    <row r="75" spans="2:14" ht="17.25" hidden="1" customHeight="1" thickBot="1" x14ac:dyDescent="0.3">
      <c r="B75" s="475"/>
      <c r="C75" s="738"/>
      <c r="D75" s="630"/>
      <c r="E75" s="740"/>
      <c r="F75" s="717"/>
      <c r="G75" s="266">
        <v>5</v>
      </c>
      <c r="H75" s="266"/>
      <c r="I75" s="704"/>
      <c r="J75" s="348"/>
      <c r="K75" s="351"/>
      <c r="L75" s="626"/>
      <c r="M75" s="547"/>
      <c r="N75" s="547"/>
    </row>
    <row r="76" spans="2:14" ht="17.25" hidden="1" customHeight="1" thickBot="1" x14ac:dyDescent="0.3">
      <c r="B76" s="475"/>
      <c r="C76" s="738"/>
      <c r="D76" s="630"/>
      <c r="E76" s="740"/>
      <c r="F76" s="717"/>
      <c r="G76" s="266">
        <v>6</v>
      </c>
      <c r="H76" s="266"/>
      <c r="I76" s="704"/>
      <c r="J76" s="348"/>
      <c r="K76" s="351"/>
      <c r="L76" s="626"/>
      <c r="M76" s="547"/>
      <c r="N76" s="547"/>
    </row>
    <row r="77" spans="2:14" ht="17.25" hidden="1" customHeight="1" thickBot="1" x14ac:dyDescent="0.3">
      <c r="B77" s="475"/>
      <c r="C77" s="738"/>
      <c r="D77" s="630"/>
      <c r="E77" s="740"/>
      <c r="F77" s="717"/>
      <c r="G77" s="266">
        <v>7</v>
      </c>
      <c r="H77" s="266"/>
      <c r="I77" s="704"/>
      <c r="J77" s="348"/>
      <c r="K77" s="351"/>
      <c r="L77" s="626"/>
      <c r="M77" s="547"/>
      <c r="N77" s="547"/>
    </row>
    <row r="78" spans="2:14" ht="17.25" hidden="1" customHeight="1" thickBot="1" x14ac:dyDescent="0.3">
      <c r="B78" s="476"/>
      <c r="C78" s="739"/>
      <c r="D78" s="631"/>
      <c r="E78" s="741"/>
      <c r="F78" s="718"/>
      <c r="G78" s="268">
        <v>8</v>
      </c>
      <c r="H78" s="268"/>
      <c r="I78" s="705"/>
      <c r="J78" s="349"/>
      <c r="K78" s="352"/>
      <c r="L78" s="626"/>
      <c r="M78" s="547"/>
      <c r="N78" s="547"/>
    </row>
    <row r="79" spans="2:14" ht="57.6" customHeight="1" x14ac:dyDescent="0.25">
      <c r="B79" s="474" t="str">
        <f>+LEFT(C79,4)</f>
        <v>14.4</v>
      </c>
      <c r="C79" s="719" t="s">
        <v>225</v>
      </c>
      <c r="D79" s="629" t="s">
        <v>222</v>
      </c>
      <c r="E79" s="713" t="s">
        <v>710</v>
      </c>
      <c r="F79" s="716">
        <v>3</v>
      </c>
      <c r="G79" s="264">
        <v>1</v>
      </c>
      <c r="H79" s="265" t="s">
        <v>490</v>
      </c>
      <c r="I79" s="703" t="s">
        <v>712</v>
      </c>
      <c r="J79" s="347">
        <v>3</v>
      </c>
      <c r="K79" s="350" t="str">
        <f t="shared" si="5"/>
        <v>Mantenimiento del control</v>
      </c>
      <c r="L79" s="626">
        <f t="shared" ref="L79" si="9">+IF(K79="",231,IF(K79="Deficiencia de control mayor (diseño y ejecución)",240,IF(K79="Deficiencia de control (diseño o ejecución)",260,IF(K79="Oportunidad de mejora",280,300))))</f>
        <v>300</v>
      </c>
      <c r="M79" s="547">
        <v>5.1235999999999997</v>
      </c>
      <c r="N79" s="547">
        <f>+L79+M79</f>
        <v>305.12360000000001</v>
      </c>
    </row>
    <row r="80" spans="2:14" ht="79.2" customHeight="1" x14ac:dyDescent="0.25">
      <c r="B80" s="475"/>
      <c r="C80" s="720"/>
      <c r="D80" s="630"/>
      <c r="E80" s="714"/>
      <c r="F80" s="717"/>
      <c r="G80" s="266">
        <v>2</v>
      </c>
      <c r="H80" s="269" t="s">
        <v>711</v>
      </c>
      <c r="I80" s="704"/>
      <c r="J80" s="348"/>
      <c r="K80" s="351"/>
      <c r="L80" s="626"/>
      <c r="M80" s="547"/>
      <c r="N80" s="547"/>
    </row>
    <row r="81" spans="2:14" ht="3" hidden="1" customHeight="1" x14ac:dyDescent="0.25">
      <c r="B81" s="475"/>
      <c r="C81" s="720"/>
      <c r="D81" s="630"/>
      <c r="E81" s="714"/>
      <c r="F81" s="717"/>
      <c r="G81" s="266">
        <v>3</v>
      </c>
      <c r="H81" s="266"/>
      <c r="I81" s="704"/>
      <c r="J81" s="348"/>
      <c r="K81" s="351"/>
      <c r="L81" s="626"/>
      <c r="M81" s="547"/>
      <c r="N81" s="547"/>
    </row>
    <row r="82" spans="2:14" ht="16.5" hidden="1" customHeight="1" x14ac:dyDescent="0.25">
      <c r="B82" s="475"/>
      <c r="C82" s="720"/>
      <c r="D82" s="630"/>
      <c r="E82" s="714"/>
      <c r="F82" s="717"/>
      <c r="G82" s="266">
        <v>4</v>
      </c>
      <c r="H82" s="266"/>
      <c r="I82" s="704"/>
      <c r="J82" s="348"/>
      <c r="K82" s="351"/>
      <c r="L82" s="626"/>
      <c r="M82" s="547"/>
      <c r="N82" s="547"/>
    </row>
    <row r="83" spans="2:14" ht="16.5" hidden="1" customHeight="1" x14ac:dyDescent="0.25">
      <c r="B83" s="475"/>
      <c r="C83" s="720"/>
      <c r="D83" s="630"/>
      <c r="E83" s="714"/>
      <c r="F83" s="717"/>
      <c r="G83" s="266">
        <v>5</v>
      </c>
      <c r="H83" s="266"/>
      <c r="I83" s="704"/>
      <c r="J83" s="348"/>
      <c r="K83" s="351"/>
      <c r="L83" s="626"/>
      <c r="M83" s="547"/>
      <c r="N83" s="547"/>
    </row>
    <row r="84" spans="2:14" ht="16.5" hidden="1" customHeight="1" x14ac:dyDescent="0.25">
      <c r="B84" s="475"/>
      <c r="C84" s="720"/>
      <c r="D84" s="630"/>
      <c r="E84" s="714"/>
      <c r="F84" s="717"/>
      <c r="G84" s="266">
        <v>6</v>
      </c>
      <c r="H84" s="266"/>
      <c r="I84" s="704"/>
      <c r="J84" s="348"/>
      <c r="K84" s="351"/>
      <c r="L84" s="626"/>
      <c r="M84" s="547"/>
      <c r="N84" s="547"/>
    </row>
    <row r="85" spans="2:14" ht="153.75" hidden="1" customHeight="1" x14ac:dyDescent="0.25">
      <c r="B85" s="475"/>
      <c r="C85" s="720"/>
      <c r="D85" s="630"/>
      <c r="E85" s="714"/>
      <c r="F85" s="717"/>
      <c r="G85" s="266">
        <v>7</v>
      </c>
      <c r="H85" s="266"/>
      <c r="I85" s="704"/>
      <c r="J85" s="348"/>
      <c r="K85" s="351"/>
      <c r="L85" s="626"/>
      <c r="M85" s="547"/>
      <c r="N85" s="547"/>
    </row>
    <row r="86" spans="2:14" ht="3" hidden="1" customHeight="1" thickBot="1" x14ac:dyDescent="0.3">
      <c r="B86" s="476"/>
      <c r="C86" s="721"/>
      <c r="D86" s="631"/>
      <c r="E86" s="715"/>
      <c r="F86" s="718"/>
      <c r="G86" s="268">
        <v>8</v>
      </c>
      <c r="H86" s="268"/>
      <c r="I86" s="705"/>
      <c r="J86" s="349"/>
      <c r="K86" s="352"/>
      <c r="L86" s="626"/>
      <c r="M86" s="547"/>
      <c r="N86" s="547"/>
    </row>
    <row r="87" spans="2:14" ht="12.75" customHeight="1" x14ac:dyDescent="0.25">
      <c r="B87" s="711"/>
      <c r="C87" s="711" t="s">
        <v>512</v>
      </c>
      <c r="D87" s="722" t="s">
        <v>8</v>
      </c>
      <c r="E87" s="723" t="s">
        <v>498</v>
      </c>
      <c r="F87" s="726" t="s">
        <v>501</v>
      </c>
      <c r="G87" s="709" t="s">
        <v>113</v>
      </c>
      <c r="H87" s="709"/>
      <c r="I87" s="709"/>
      <c r="J87" s="726" t="s">
        <v>504</v>
      </c>
      <c r="K87" s="754" t="s">
        <v>124</v>
      </c>
      <c r="L87" s="551"/>
      <c r="M87" s="551"/>
      <c r="N87" s="551"/>
    </row>
    <row r="88" spans="2:14" ht="15" customHeight="1" x14ac:dyDescent="0.25">
      <c r="B88" s="712"/>
      <c r="C88" s="712"/>
      <c r="D88" s="722"/>
      <c r="E88" s="724"/>
      <c r="F88" s="726"/>
      <c r="G88" s="709"/>
      <c r="H88" s="709"/>
      <c r="I88" s="709"/>
      <c r="J88" s="726"/>
      <c r="K88" s="754"/>
      <c r="L88" s="551"/>
      <c r="M88" s="551"/>
      <c r="N88" s="551"/>
    </row>
    <row r="89" spans="2:14" ht="27.75" customHeight="1" x14ac:dyDescent="0.25">
      <c r="B89" s="712"/>
      <c r="C89" s="712"/>
      <c r="D89" s="722"/>
      <c r="E89" s="724"/>
      <c r="F89" s="726"/>
      <c r="G89" s="709" t="s">
        <v>13</v>
      </c>
      <c r="H89" s="708" t="s">
        <v>15</v>
      </c>
      <c r="I89" s="708" t="s">
        <v>17</v>
      </c>
      <c r="J89" s="726"/>
      <c r="K89" s="754"/>
      <c r="L89" s="551"/>
      <c r="M89" s="551"/>
      <c r="N89" s="551"/>
    </row>
    <row r="90" spans="2:14" ht="72" customHeight="1" thickBot="1" x14ac:dyDescent="0.3">
      <c r="B90" s="712"/>
      <c r="C90" s="712"/>
      <c r="D90" s="722"/>
      <c r="E90" s="725"/>
      <c r="F90" s="726"/>
      <c r="G90" s="709"/>
      <c r="H90" s="709"/>
      <c r="I90" s="709"/>
      <c r="J90" s="726"/>
      <c r="K90" s="755"/>
      <c r="L90" s="551"/>
      <c r="M90" s="551"/>
      <c r="N90" s="551"/>
    </row>
    <row r="91" spans="2:14" ht="50.4" customHeight="1" x14ac:dyDescent="0.25">
      <c r="B91" s="474" t="str">
        <f>+LEFT(C91,4)</f>
        <v>15.1</v>
      </c>
      <c r="C91" s="730" t="s">
        <v>226</v>
      </c>
      <c r="D91" s="629" t="s">
        <v>227</v>
      </c>
      <c r="E91" s="732" t="s">
        <v>713</v>
      </c>
      <c r="F91" s="716">
        <v>3</v>
      </c>
      <c r="G91" s="264">
        <v>1</v>
      </c>
      <c r="H91" s="265" t="s">
        <v>714</v>
      </c>
      <c r="I91" s="703" t="s">
        <v>715</v>
      </c>
      <c r="J91" s="347">
        <v>3</v>
      </c>
      <c r="K91" s="350" t="str">
        <f t="shared" ref="K91:K131" si="10">+IF(OR(ISBLANK(F91),ISBLANK(J91)),"",IF(OR(AND(F91=1,J91=1),AND(F91=1,J91=2),AND(F91=1,J91=3)),"Deficiencia de control mayor (diseño y ejecución)",IF(OR(AND(F91=2,J91=2),AND(F91=3,J91=1),AND(F91=3,J91=2),AND(F91=2,J91=1)),"Deficiencia de control (diseño o ejecución)",IF(AND(F91=2,J91=3),"Oportunidad de mejora","Mantenimiento del control"))))</f>
        <v>Mantenimiento del control</v>
      </c>
      <c r="L91" s="626">
        <f t="shared" ref="L91" si="11">+IF(K91="",231,IF(K91="Deficiencia de control mayor (diseño y ejecución)",240,IF(K91="Deficiencia de control (diseño o ejecución)",260,IF(K91="Oportunidad de mejora",280,300))))</f>
        <v>300</v>
      </c>
      <c r="M91" s="547">
        <v>5.2369000000000003</v>
      </c>
      <c r="N91" s="547">
        <f>+L91+M91</f>
        <v>305.23689999999999</v>
      </c>
    </row>
    <row r="92" spans="2:14" ht="141" customHeight="1" thickBot="1" x14ac:dyDescent="0.3">
      <c r="B92" s="475"/>
      <c r="C92" s="730"/>
      <c r="D92" s="630"/>
      <c r="E92" s="733"/>
      <c r="F92" s="717"/>
      <c r="G92" s="266">
        <v>2</v>
      </c>
      <c r="H92" s="269" t="s">
        <v>440</v>
      </c>
      <c r="I92" s="704"/>
      <c r="J92" s="348"/>
      <c r="K92" s="351"/>
      <c r="L92" s="626"/>
      <c r="M92" s="547"/>
      <c r="N92" s="547"/>
    </row>
    <row r="93" spans="2:14" ht="21" hidden="1" customHeight="1" thickBot="1" x14ac:dyDescent="0.3">
      <c r="B93" s="475"/>
      <c r="C93" s="730"/>
      <c r="D93" s="630"/>
      <c r="E93" s="733"/>
      <c r="F93" s="717"/>
      <c r="G93" s="266">
        <v>3</v>
      </c>
      <c r="H93" s="266"/>
      <c r="I93" s="704"/>
      <c r="J93" s="348"/>
      <c r="K93" s="351"/>
      <c r="L93" s="626"/>
      <c r="M93" s="547"/>
      <c r="N93" s="547"/>
    </row>
    <row r="94" spans="2:14" ht="22.5" hidden="1" customHeight="1" thickBot="1" x14ac:dyDescent="0.3">
      <c r="B94" s="475"/>
      <c r="C94" s="730"/>
      <c r="D94" s="630"/>
      <c r="E94" s="733"/>
      <c r="F94" s="717"/>
      <c r="G94" s="266">
        <v>4</v>
      </c>
      <c r="H94" s="266"/>
      <c r="I94" s="704"/>
      <c r="J94" s="348"/>
      <c r="K94" s="351"/>
      <c r="L94" s="626"/>
      <c r="M94" s="547"/>
      <c r="N94" s="547"/>
    </row>
    <row r="95" spans="2:14" ht="22.5" hidden="1" customHeight="1" thickBot="1" x14ac:dyDescent="0.3">
      <c r="B95" s="475"/>
      <c r="C95" s="730"/>
      <c r="D95" s="630"/>
      <c r="E95" s="733"/>
      <c r="F95" s="717"/>
      <c r="G95" s="266">
        <v>5</v>
      </c>
      <c r="H95" s="266"/>
      <c r="I95" s="704"/>
      <c r="J95" s="348"/>
      <c r="K95" s="351"/>
      <c r="L95" s="626"/>
      <c r="M95" s="547"/>
      <c r="N95" s="547"/>
    </row>
    <row r="96" spans="2:14" ht="22.5" hidden="1" customHeight="1" thickBot="1" x14ac:dyDescent="0.3">
      <c r="B96" s="475"/>
      <c r="C96" s="730"/>
      <c r="D96" s="630"/>
      <c r="E96" s="733"/>
      <c r="F96" s="717"/>
      <c r="G96" s="266">
        <v>6</v>
      </c>
      <c r="H96" s="266"/>
      <c r="I96" s="704"/>
      <c r="J96" s="348"/>
      <c r="K96" s="351"/>
      <c r="L96" s="626"/>
      <c r="M96" s="547"/>
      <c r="N96" s="547"/>
    </row>
    <row r="97" spans="2:14" ht="22.5" hidden="1" customHeight="1" thickBot="1" x14ac:dyDescent="0.3">
      <c r="B97" s="475"/>
      <c r="C97" s="730"/>
      <c r="D97" s="630"/>
      <c r="E97" s="733"/>
      <c r="F97" s="717"/>
      <c r="G97" s="266">
        <v>7</v>
      </c>
      <c r="H97" s="266"/>
      <c r="I97" s="704"/>
      <c r="J97" s="348"/>
      <c r="K97" s="351"/>
      <c r="L97" s="626"/>
      <c r="M97" s="547"/>
      <c r="N97" s="547"/>
    </row>
    <row r="98" spans="2:14" ht="337.5" hidden="1" customHeight="1" thickBot="1" x14ac:dyDescent="0.3">
      <c r="B98" s="476"/>
      <c r="C98" s="731"/>
      <c r="D98" s="631"/>
      <c r="E98" s="734"/>
      <c r="F98" s="718"/>
      <c r="G98" s="268">
        <v>8</v>
      </c>
      <c r="H98" s="268"/>
      <c r="I98" s="705"/>
      <c r="J98" s="349"/>
      <c r="K98" s="352"/>
      <c r="L98" s="626"/>
      <c r="M98" s="547"/>
      <c r="N98" s="547"/>
    </row>
    <row r="99" spans="2:14" ht="75" customHeight="1" x14ac:dyDescent="0.25">
      <c r="B99" s="474" t="str">
        <f>+LEFT(C99,4)</f>
        <v>15.2</v>
      </c>
      <c r="C99" s="748" t="s">
        <v>228</v>
      </c>
      <c r="D99" s="629" t="s">
        <v>229</v>
      </c>
      <c r="E99" s="713" t="s">
        <v>716</v>
      </c>
      <c r="F99" s="716">
        <v>3</v>
      </c>
      <c r="G99" s="264">
        <v>1</v>
      </c>
      <c r="H99" s="267" t="s">
        <v>717</v>
      </c>
      <c r="I99" s="703" t="s">
        <v>719</v>
      </c>
      <c r="J99" s="347">
        <v>3</v>
      </c>
      <c r="K99" s="350" t="str">
        <f t="shared" si="10"/>
        <v>Mantenimiento del control</v>
      </c>
      <c r="L99" s="626">
        <f t="shared" ref="L99" si="12">+IF(K99="",231,IF(K99="Deficiencia de control mayor (diseño y ejecución)",240,IF(K99="Deficiencia de control (diseño o ejecución)",260,IF(K99="Oportunidad de mejora",280,300))))</f>
        <v>300</v>
      </c>
      <c r="M99" s="547">
        <v>5.3654000000000002</v>
      </c>
      <c r="N99" s="547">
        <f>+L99+M99</f>
        <v>305.36540000000002</v>
      </c>
    </row>
    <row r="100" spans="2:14" ht="121.8" customHeight="1" thickBot="1" x14ac:dyDescent="0.3">
      <c r="B100" s="475"/>
      <c r="C100" s="748"/>
      <c r="D100" s="630"/>
      <c r="E100" s="749"/>
      <c r="F100" s="717"/>
      <c r="G100" s="266">
        <v>2</v>
      </c>
      <c r="H100" s="269" t="s">
        <v>718</v>
      </c>
      <c r="I100" s="704"/>
      <c r="J100" s="348"/>
      <c r="K100" s="351"/>
      <c r="L100" s="626"/>
      <c r="M100" s="547"/>
      <c r="N100" s="547"/>
    </row>
    <row r="101" spans="2:14" ht="30" hidden="1" customHeight="1" x14ac:dyDescent="0.25">
      <c r="B101" s="475"/>
      <c r="C101" s="748"/>
      <c r="D101" s="630"/>
      <c r="E101" s="749"/>
      <c r="F101" s="717"/>
      <c r="G101" s="266">
        <v>3</v>
      </c>
      <c r="H101" s="271"/>
      <c r="I101" s="704"/>
      <c r="J101" s="348"/>
      <c r="K101" s="351"/>
      <c r="L101" s="626"/>
      <c r="M101" s="547"/>
      <c r="N101" s="547"/>
    </row>
    <row r="102" spans="2:14" ht="21" hidden="1" customHeight="1" x14ac:dyDescent="0.25">
      <c r="B102" s="475"/>
      <c r="C102" s="748"/>
      <c r="D102" s="630"/>
      <c r="E102" s="749"/>
      <c r="F102" s="717"/>
      <c r="G102" s="266">
        <v>4</v>
      </c>
      <c r="H102" s="272"/>
      <c r="I102" s="704"/>
      <c r="J102" s="348"/>
      <c r="K102" s="351"/>
      <c r="L102" s="626"/>
      <c r="M102" s="547"/>
      <c r="N102" s="547"/>
    </row>
    <row r="103" spans="2:14" ht="26.25" hidden="1" customHeight="1" x14ac:dyDescent="0.25">
      <c r="B103" s="475"/>
      <c r="C103" s="748"/>
      <c r="D103" s="630"/>
      <c r="E103" s="749"/>
      <c r="F103" s="717"/>
      <c r="G103" s="266">
        <v>5</v>
      </c>
      <c r="H103" s="266"/>
      <c r="I103" s="704"/>
      <c r="J103" s="348"/>
      <c r="K103" s="351"/>
      <c r="L103" s="626"/>
      <c r="M103" s="547"/>
      <c r="N103" s="547"/>
    </row>
    <row r="104" spans="2:14" ht="0.75" hidden="1" customHeight="1" thickBot="1" x14ac:dyDescent="0.3">
      <c r="B104" s="475"/>
      <c r="C104" s="748"/>
      <c r="D104" s="630"/>
      <c r="E104" s="749"/>
      <c r="F104" s="717"/>
      <c r="G104" s="266">
        <v>6</v>
      </c>
      <c r="H104" s="266"/>
      <c r="I104" s="704"/>
      <c r="J104" s="348"/>
      <c r="K104" s="351"/>
      <c r="L104" s="626"/>
      <c r="M104" s="547"/>
      <c r="N104" s="547"/>
    </row>
    <row r="105" spans="2:14" ht="26.25" hidden="1" customHeight="1" thickBot="1" x14ac:dyDescent="0.3">
      <c r="B105" s="475"/>
      <c r="C105" s="748"/>
      <c r="D105" s="630"/>
      <c r="E105" s="749"/>
      <c r="F105" s="717"/>
      <c r="G105" s="266">
        <v>7</v>
      </c>
      <c r="H105" s="266"/>
      <c r="I105" s="704"/>
      <c r="J105" s="348"/>
      <c r="K105" s="351"/>
      <c r="L105" s="626"/>
      <c r="M105" s="547"/>
      <c r="N105" s="547"/>
    </row>
    <row r="106" spans="2:14" ht="26.25" hidden="1" customHeight="1" thickBot="1" x14ac:dyDescent="0.3">
      <c r="B106" s="476"/>
      <c r="C106" s="748"/>
      <c r="D106" s="631"/>
      <c r="E106" s="750"/>
      <c r="F106" s="718"/>
      <c r="G106" s="268">
        <v>8</v>
      </c>
      <c r="H106" s="268"/>
      <c r="I106" s="705"/>
      <c r="J106" s="349"/>
      <c r="K106" s="352"/>
      <c r="L106" s="626"/>
      <c r="M106" s="547"/>
      <c r="N106" s="547"/>
    </row>
    <row r="107" spans="2:14" ht="59.4" customHeight="1" x14ac:dyDescent="0.25">
      <c r="B107" s="474" t="str">
        <f>+LEFT(C107,4)</f>
        <v>15.3</v>
      </c>
      <c r="C107" s="752" t="s">
        <v>230</v>
      </c>
      <c r="D107" s="629" t="s">
        <v>231</v>
      </c>
      <c r="E107" s="703" t="s">
        <v>720</v>
      </c>
      <c r="F107" s="716">
        <v>3</v>
      </c>
      <c r="G107" s="264">
        <v>1</v>
      </c>
      <c r="H107" s="267" t="s">
        <v>721</v>
      </c>
      <c r="I107" s="703" t="s">
        <v>723</v>
      </c>
      <c r="J107" s="347">
        <v>3</v>
      </c>
      <c r="K107" s="350" t="str">
        <f t="shared" si="10"/>
        <v>Mantenimiento del control</v>
      </c>
      <c r="L107" s="626">
        <f t="shared" ref="L107" si="13">+IF(K107="",231,IF(K107="Deficiencia de control mayor (diseño y ejecución)",240,IF(K107="Deficiencia de control (diseño o ejecución)",260,IF(K107="Oportunidad de mejora",280,300))))</f>
        <v>300</v>
      </c>
      <c r="M107" s="547">
        <v>5.4562999999999997</v>
      </c>
      <c r="N107" s="547">
        <f>+L107+M107</f>
        <v>305.4563</v>
      </c>
    </row>
    <row r="108" spans="2:14" ht="78" customHeight="1" x14ac:dyDescent="0.25">
      <c r="B108" s="475"/>
      <c r="C108" s="730"/>
      <c r="D108" s="630"/>
      <c r="E108" s="704"/>
      <c r="F108" s="717"/>
      <c r="G108" s="266">
        <v>2</v>
      </c>
      <c r="H108" s="267" t="s">
        <v>722</v>
      </c>
      <c r="I108" s="706"/>
      <c r="J108" s="348"/>
      <c r="K108" s="351"/>
      <c r="L108" s="626"/>
      <c r="M108" s="547"/>
      <c r="N108" s="547"/>
    </row>
    <row r="109" spans="2:14" ht="60" customHeight="1" x14ac:dyDescent="0.25">
      <c r="B109" s="475"/>
      <c r="C109" s="730"/>
      <c r="D109" s="630"/>
      <c r="E109" s="704"/>
      <c r="F109" s="717"/>
      <c r="G109" s="266">
        <v>3</v>
      </c>
      <c r="H109" s="267" t="s">
        <v>491</v>
      </c>
      <c r="I109" s="706"/>
      <c r="J109" s="348"/>
      <c r="K109" s="351"/>
      <c r="L109" s="626"/>
      <c r="M109" s="547"/>
      <c r="N109" s="547"/>
    </row>
    <row r="110" spans="2:14" ht="13.5" hidden="1" customHeight="1" x14ac:dyDescent="0.25">
      <c r="B110" s="475"/>
      <c r="C110" s="730"/>
      <c r="D110" s="630"/>
      <c r="E110" s="704"/>
      <c r="F110" s="717"/>
      <c r="G110" s="266">
        <v>4</v>
      </c>
      <c r="H110" s="272"/>
      <c r="I110" s="706"/>
      <c r="J110" s="348"/>
      <c r="K110" s="351"/>
      <c r="L110" s="626"/>
      <c r="M110" s="547"/>
      <c r="N110" s="547"/>
    </row>
    <row r="111" spans="2:14" ht="5.25" hidden="1" customHeight="1" x14ac:dyDescent="0.25">
      <c r="B111" s="475"/>
      <c r="C111" s="730"/>
      <c r="D111" s="630"/>
      <c r="E111" s="704"/>
      <c r="F111" s="717"/>
      <c r="G111" s="266">
        <v>5</v>
      </c>
      <c r="H111" s="266"/>
      <c r="I111" s="706"/>
      <c r="J111" s="348"/>
      <c r="K111" s="351"/>
      <c r="L111" s="626"/>
      <c r="M111" s="547"/>
      <c r="N111" s="547"/>
    </row>
    <row r="112" spans="2:14" ht="3" customHeight="1" x14ac:dyDescent="0.25">
      <c r="B112" s="475"/>
      <c r="C112" s="730"/>
      <c r="D112" s="630"/>
      <c r="E112" s="704"/>
      <c r="F112" s="717"/>
      <c r="G112" s="266">
        <v>6</v>
      </c>
      <c r="H112" s="266"/>
      <c r="I112" s="706"/>
      <c r="J112" s="348"/>
      <c r="K112" s="351"/>
      <c r="L112" s="626"/>
      <c r="M112" s="547"/>
      <c r="N112" s="547"/>
    </row>
    <row r="113" spans="2:14" ht="17.25" hidden="1" customHeight="1" thickBot="1" x14ac:dyDescent="0.3">
      <c r="B113" s="475"/>
      <c r="C113" s="730"/>
      <c r="D113" s="630"/>
      <c r="E113" s="704"/>
      <c r="F113" s="717"/>
      <c r="G113" s="266">
        <v>7</v>
      </c>
      <c r="H113" s="266"/>
      <c r="I113" s="706"/>
      <c r="J113" s="348"/>
      <c r="K113" s="351"/>
      <c r="L113" s="626"/>
      <c r="M113" s="547"/>
      <c r="N113" s="547"/>
    </row>
    <row r="114" spans="2:14" ht="6" customHeight="1" thickBot="1" x14ac:dyDescent="0.3">
      <c r="B114" s="476"/>
      <c r="C114" s="731"/>
      <c r="D114" s="631"/>
      <c r="E114" s="705"/>
      <c r="F114" s="718"/>
      <c r="G114" s="268">
        <v>8</v>
      </c>
      <c r="H114" s="268"/>
      <c r="I114" s="707"/>
      <c r="J114" s="349"/>
      <c r="K114" s="352"/>
      <c r="L114" s="626"/>
      <c r="M114" s="547"/>
      <c r="N114" s="547"/>
    </row>
    <row r="115" spans="2:14" ht="55.2" customHeight="1" x14ac:dyDescent="0.25">
      <c r="B115" s="474" t="str">
        <f>+LEFT(C115,4)</f>
        <v>15.4</v>
      </c>
      <c r="C115" s="753" t="s">
        <v>232</v>
      </c>
      <c r="D115" s="629" t="s">
        <v>233</v>
      </c>
      <c r="E115" s="713" t="s">
        <v>733</v>
      </c>
      <c r="F115" s="716">
        <v>3</v>
      </c>
      <c r="G115" s="264">
        <v>1</v>
      </c>
      <c r="H115" s="270" t="s">
        <v>411</v>
      </c>
      <c r="I115" s="703" t="s">
        <v>725</v>
      </c>
      <c r="J115" s="347">
        <v>3</v>
      </c>
      <c r="K115" s="350" t="str">
        <f t="shared" si="10"/>
        <v>Mantenimiento del control</v>
      </c>
      <c r="L115" s="626">
        <f t="shared" ref="L115" si="14">+IF(K115="",231,IF(K115="Deficiencia de control mayor (diseño y ejecución)",240,IF(K115="Deficiencia de control (diseño o ejecución)",260,IF(K115="Oportunidad de mejora",280,300))))</f>
        <v>300</v>
      </c>
      <c r="M115" s="547">
        <v>5.5632000000000001</v>
      </c>
      <c r="N115" s="547">
        <f>+L115+M115</f>
        <v>305.56319999999999</v>
      </c>
    </row>
    <row r="116" spans="2:14" ht="60.6" customHeight="1" x14ac:dyDescent="0.25">
      <c r="B116" s="475"/>
      <c r="C116" s="730"/>
      <c r="D116" s="630"/>
      <c r="E116" s="714"/>
      <c r="F116" s="717"/>
      <c r="G116" s="266">
        <v>2</v>
      </c>
      <c r="H116" s="269" t="s">
        <v>724</v>
      </c>
      <c r="I116" s="704"/>
      <c r="J116" s="348"/>
      <c r="K116" s="351"/>
      <c r="L116" s="626"/>
      <c r="M116" s="547"/>
      <c r="N116" s="547"/>
    </row>
    <row r="117" spans="2:14" ht="0.75" customHeight="1" thickBot="1" x14ac:dyDescent="0.3">
      <c r="B117" s="475"/>
      <c r="C117" s="730"/>
      <c r="D117" s="630"/>
      <c r="E117" s="714"/>
      <c r="F117" s="717"/>
      <c r="G117" s="266">
        <v>3</v>
      </c>
      <c r="H117" s="266"/>
      <c r="I117" s="704"/>
      <c r="J117" s="348"/>
      <c r="K117" s="351"/>
      <c r="L117" s="626"/>
      <c r="M117" s="547"/>
      <c r="N117" s="547"/>
    </row>
    <row r="118" spans="2:14" ht="17.25" hidden="1" customHeight="1" thickBot="1" x14ac:dyDescent="0.3">
      <c r="B118" s="475"/>
      <c r="C118" s="730"/>
      <c r="D118" s="630"/>
      <c r="E118" s="714"/>
      <c r="F118" s="717"/>
      <c r="G118" s="266">
        <v>4</v>
      </c>
      <c r="H118" s="266"/>
      <c r="I118" s="704"/>
      <c r="J118" s="348"/>
      <c r="K118" s="351"/>
      <c r="L118" s="626"/>
      <c r="M118" s="547"/>
      <c r="N118" s="547"/>
    </row>
    <row r="119" spans="2:14" ht="14.25" hidden="1" customHeight="1" thickBot="1" x14ac:dyDescent="0.3">
      <c r="B119" s="475"/>
      <c r="C119" s="730"/>
      <c r="D119" s="630"/>
      <c r="E119" s="714"/>
      <c r="F119" s="717"/>
      <c r="G119" s="266">
        <v>5</v>
      </c>
      <c r="H119" s="266"/>
      <c r="I119" s="704"/>
      <c r="J119" s="348"/>
      <c r="K119" s="351"/>
      <c r="L119" s="626"/>
      <c r="M119" s="547"/>
      <c r="N119" s="547"/>
    </row>
    <row r="120" spans="2:14" ht="17.25" hidden="1" customHeight="1" thickBot="1" x14ac:dyDescent="0.3">
      <c r="B120" s="475"/>
      <c r="C120" s="730"/>
      <c r="D120" s="630"/>
      <c r="E120" s="714"/>
      <c r="F120" s="717"/>
      <c r="G120" s="266">
        <v>6</v>
      </c>
      <c r="H120" s="266"/>
      <c r="I120" s="704"/>
      <c r="J120" s="348"/>
      <c r="K120" s="351"/>
      <c r="L120" s="626"/>
      <c r="M120" s="547"/>
      <c r="N120" s="547"/>
    </row>
    <row r="121" spans="2:14" ht="17.25" hidden="1" customHeight="1" thickBot="1" x14ac:dyDescent="0.3">
      <c r="B121" s="475"/>
      <c r="C121" s="730"/>
      <c r="D121" s="630"/>
      <c r="E121" s="714"/>
      <c r="F121" s="717"/>
      <c r="G121" s="266">
        <v>7</v>
      </c>
      <c r="H121" s="266"/>
      <c r="I121" s="704"/>
      <c r="J121" s="348"/>
      <c r="K121" s="351"/>
      <c r="L121" s="626"/>
      <c r="M121" s="547"/>
      <c r="N121" s="547"/>
    </row>
    <row r="122" spans="2:14" ht="47.25" hidden="1" customHeight="1" thickBot="1" x14ac:dyDescent="0.3">
      <c r="B122" s="476"/>
      <c r="C122" s="730"/>
      <c r="D122" s="631"/>
      <c r="E122" s="715"/>
      <c r="F122" s="718"/>
      <c r="G122" s="268">
        <v>8</v>
      </c>
      <c r="H122" s="268"/>
      <c r="I122" s="705"/>
      <c r="J122" s="349"/>
      <c r="K122" s="352"/>
      <c r="L122" s="626"/>
      <c r="M122" s="547"/>
      <c r="N122" s="547"/>
    </row>
    <row r="123" spans="2:14" ht="95.4" customHeight="1" x14ac:dyDescent="0.25">
      <c r="B123" s="474" t="str">
        <f>+LEFT(C123,4)</f>
        <v>15.5</v>
      </c>
      <c r="C123" s="730" t="s">
        <v>234</v>
      </c>
      <c r="D123" s="629" t="s">
        <v>235</v>
      </c>
      <c r="E123" s="713" t="s">
        <v>728</v>
      </c>
      <c r="F123" s="716">
        <v>3</v>
      </c>
      <c r="G123" s="264">
        <v>1</v>
      </c>
      <c r="H123" s="265" t="s">
        <v>727</v>
      </c>
      <c r="I123" s="703" t="s">
        <v>726</v>
      </c>
      <c r="J123" s="347">
        <v>3</v>
      </c>
      <c r="K123" s="350" t="str">
        <f t="shared" si="10"/>
        <v>Mantenimiento del control</v>
      </c>
      <c r="L123" s="626">
        <f t="shared" ref="L123" si="15">+IF(K123="",231,IF(K123="Deficiencia de control mayor (diseño y ejecución)",240,IF(K123="Deficiencia de control (diseño o ejecución)",260,IF(K123="Oportunidad de mejora",280,300))))</f>
        <v>300</v>
      </c>
      <c r="M123" s="547">
        <v>5.6321000000000003</v>
      </c>
      <c r="N123" s="547">
        <f>+L123+M123</f>
        <v>305.63209999999998</v>
      </c>
    </row>
    <row r="124" spans="2:14" ht="1.5" customHeight="1" thickBot="1" x14ac:dyDescent="0.3">
      <c r="B124" s="475"/>
      <c r="C124" s="730"/>
      <c r="D124" s="630"/>
      <c r="E124" s="714"/>
      <c r="F124" s="717"/>
      <c r="G124" s="266">
        <v>2</v>
      </c>
      <c r="H124" s="273"/>
      <c r="I124" s="704"/>
      <c r="J124" s="348"/>
      <c r="K124" s="351"/>
      <c r="L124" s="626"/>
      <c r="M124" s="547"/>
      <c r="N124" s="547"/>
    </row>
    <row r="125" spans="2:14" ht="20.25" hidden="1" customHeight="1" x14ac:dyDescent="0.25">
      <c r="B125" s="475"/>
      <c r="C125" s="730"/>
      <c r="D125" s="630"/>
      <c r="E125" s="714"/>
      <c r="F125" s="717"/>
      <c r="G125" s="266">
        <v>3</v>
      </c>
      <c r="H125" s="273"/>
      <c r="I125" s="704"/>
      <c r="J125" s="348"/>
      <c r="K125" s="351"/>
      <c r="L125" s="626"/>
      <c r="M125" s="547"/>
      <c r="N125" s="547"/>
    </row>
    <row r="126" spans="2:14" ht="16.5" hidden="1" customHeight="1" x14ac:dyDescent="0.25">
      <c r="B126" s="475"/>
      <c r="C126" s="730"/>
      <c r="D126" s="630"/>
      <c r="E126" s="714"/>
      <c r="F126" s="717"/>
      <c r="G126" s="266">
        <v>4</v>
      </c>
      <c r="H126" s="266"/>
      <c r="I126" s="704"/>
      <c r="J126" s="348"/>
      <c r="K126" s="351"/>
      <c r="L126" s="626"/>
      <c r="M126" s="547"/>
      <c r="N126" s="547"/>
    </row>
    <row r="127" spans="2:14" ht="54" hidden="1" customHeight="1" x14ac:dyDescent="0.25">
      <c r="B127" s="475"/>
      <c r="C127" s="730"/>
      <c r="D127" s="630"/>
      <c r="E127" s="714"/>
      <c r="F127" s="717"/>
      <c r="G127" s="266">
        <v>5</v>
      </c>
      <c r="H127" s="266"/>
      <c r="I127" s="704"/>
      <c r="J127" s="348"/>
      <c r="K127" s="351"/>
      <c r="L127" s="626"/>
      <c r="M127" s="547"/>
      <c r="N127" s="547"/>
    </row>
    <row r="128" spans="2:14" ht="3.75" hidden="1" customHeight="1" thickBot="1" x14ac:dyDescent="0.3">
      <c r="B128" s="475"/>
      <c r="C128" s="730"/>
      <c r="D128" s="630"/>
      <c r="E128" s="714"/>
      <c r="F128" s="717"/>
      <c r="G128" s="266">
        <v>6</v>
      </c>
      <c r="H128" s="266"/>
      <c r="I128" s="704"/>
      <c r="J128" s="348"/>
      <c r="K128" s="351"/>
      <c r="L128" s="626"/>
      <c r="M128" s="547"/>
      <c r="N128" s="547"/>
    </row>
    <row r="129" spans="2:14" ht="12.75" hidden="1" customHeight="1" thickBot="1" x14ac:dyDescent="0.3">
      <c r="B129" s="475"/>
      <c r="C129" s="730"/>
      <c r="D129" s="630"/>
      <c r="E129" s="714"/>
      <c r="F129" s="717"/>
      <c r="G129" s="266">
        <v>7</v>
      </c>
      <c r="H129" s="266"/>
      <c r="I129" s="704"/>
      <c r="J129" s="348"/>
      <c r="K129" s="351"/>
      <c r="L129" s="626"/>
      <c r="M129" s="547"/>
      <c r="N129" s="547"/>
    </row>
    <row r="130" spans="2:14" ht="36" hidden="1" customHeight="1" thickBot="1" x14ac:dyDescent="0.3">
      <c r="B130" s="476"/>
      <c r="C130" s="730"/>
      <c r="D130" s="631"/>
      <c r="E130" s="715"/>
      <c r="F130" s="718"/>
      <c r="G130" s="268">
        <v>8</v>
      </c>
      <c r="H130" s="268"/>
      <c r="I130" s="705"/>
      <c r="J130" s="349"/>
      <c r="K130" s="352"/>
      <c r="L130" s="626"/>
      <c r="M130" s="547"/>
      <c r="N130" s="547"/>
    </row>
    <row r="131" spans="2:14" s="130" customFormat="1" ht="115.8" customHeight="1" x14ac:dyDescent="0.25">
      <c r="B131" s="474" t="str">
        <f>+LEFT(C131,4)</f>
        <v>15.6</v>
      </c>
      <c r="C131" s="730" t="s">
        <v>236</v>
      </c>
      <c r="D131" s="727" t="s">
        <v>235</v>
      </c>
      <c r="E131" s="713" t="s">
        <v>729</v>
      </c>
      <c r="F131" s="716">
        <v>3</v>
      </c>
      <c r="G131" s="274">
        <v>1</v>
      </c>
      <c r="H131" s="277" t="s">
        <v>730</v>
      </c>
      <c r="I131" s="703" t="s">
        <v>731</v>
      </c>
      <c r="J131" s="347">
        <v>3</v>
      </c>
      <c r="K131" s="350" t="str">
        <f t="shared" si="10"/>
        <v>Mantenimiento del control</v>
      </c>
      <c r="L131" s="626">
        <f t="shared" ref="L131" si="16">+IF(K131="",231,IF(K131="Deficiencia de control mayor (diseño y ejecución)",240,IF(K131="Deficiencia de control (diseño o ejecución)",260,IF(K131="Oportunidad de mejora",280,300))))</f>
        <v>300</v>
      </c>
      <c r="M131" s="547">
        <v>5.7896000000000001</v>
      </c>
      <c r="N131" s="547">
        <f>+L131+M131</f>
        <v>305.78960000000001</v>
      </c>
    </row>
    <row r="132" spans="2:14" ht="1.5" hidden="1" customHeight="1" x14ac:dyDescent="0.25">
      <c r="B132" s="475"/>
      <c r="C132" s="730"/>
      <c r="D132" s="728"/>
      <c r="E132" s="714"/>
      <c r="F132" s="717"/>
      <c r="G132" s="275">
        <v>2</v>
      </c>
      <c r="H132" s="276"/>
      <c r="I132" s="704"/>
      <c r="J132" s="348"/>
      <c r="K132" s="351"/>
      <c r="L132" s="626"/>
      <c r="M132" s="547"/>
      <c r="N132" s="547"/>
    </row>
    <row r="133" spans="2:14" ht="0.75" hidden="1" customHeight="1" x14ac:dyDescent="0.25">
      <c r="B133" s="475"/>
      <c r="C133" s="730"/>
      <c r="D133" s="728"/>
      <c r="E133" s="714"/>
      <c r="F133" s="717"/>
      <c r="G133" s="266">
        <v>3</v>
      </c>
      <c r="H133" s="266"/>
      <c r="I133" s="704"/>
      <c r="J133" s="348"/>
      <c r="K133" s="351"/>
      <c r="L133" s="626"/>
      <c r="M133" s="547"/>
      <c r="N133" s="547"/>
    </row>
    <row r="134" spans="2:14" ht="16.5" hidden="1" customHeight="1" x14ac:dyDescent="0.25">
      <c r="B134" s="475"/>
      <c r="C134" s="730"/>
      <c r="D134" s="728"/>
      <c r="E134" s="714"/>
      <c r="F134" s="717"/>
      <c r="G134" s="266">
        <v>4</v>
      </c>
      <c r="H134" s="266"/>
      <c r="I134" s="704"/>
      <c r="J134" s="348"/>
      <c r="K134" s="351"/>
      <c r="L134" s="626"/>
      <c r="M134" s="547"/>
      <c r="N134" s="547"/>
    </row>
    <row r="135" spans="2:14" ht="16.5" hidden="1" customHeight="1" x14ac:dyDescent="0.25">
      <c r="B135" s="475"/>
      <c r="C135" s="730"/>
      <c r="D135" s="728"/>
      <c r="E135" s="714"/>
      <c r="F135" s="717"/>
      <c r="G135" s="266">
        <v>5</v>
      </c>
      <c r="H135" s="266"/>
      <c r="I135" s="704"/>
      <c r="J135" s="348"/>
      <c r="K135" s="351"/>
      <c r="L135" s="626"/>
      <c r="M135" s="547"/>
      <c r="N135" s="547"/>
    </row>
    <row r="136" spans="2:14" ht="16.5" hidden="1" customHeight="1" x14ac:dyDescent="0.25">
      <c r="B136" s="475"/>
      <c r="C136" s="730"/>
      <c r="D136" s="728"/>
      <c r="E136" s="714"/>
      <c r="F136" s="717"/>
      <c r="G136" s="266">
        <v>6</v>
      </c>
      <c r="H136" s="266"/>
      <c r="I136" s="704"/>
      <c r="J136" s="348"/>
      <c r="K136" s="351"/>
      <c r="L136" s="626"/>
      <c r="M136" s="547"/>
      <c r="N136" s="547"/>
    </row>
    <row r="137" spans="2:14" ht="16.5" hidden="1" customHeight="1" x14ac:dyDescent="0.25">
      <c r="B137" s="475"/>
      <c r="C137" s="730"/>
      <c r="D137" s="728"/>
      <c r="E137" s="714"/>
      <c r="F137" s="717"/>
      <c r="G137" s="266">
        <v>7</v>
      </c>
      <c r="H137" s="266"/>
      <c r="I137" s="704"/>
      <c r="J137" s="348"/>
      <c r="K137" s="351"/>
      <c r="L137" s="626"/>
      <c r="M137" s="547"/>
      <c r="N137" s="547"/>
    </row>
    <row r="138" spans="2:14" ht="14.4" customHeight="1" thickBot="1" x14ac:dyDescent="0.3">
      <c r="B138" s="476"/>
      <c r="C138" s="731"/>
      <c r="D138" s="729"/>
      <c r="E138" s="715"/>
      <c r="F138" s="718"/>
      <c r="G138" s="268">
        <v>8</v>
      </c>
      <c r="H138" s="268"/>
      <c r="I138" s="705"/>
      <c r="J138" s="349"/>
      <c r="K138" s="352"/>
      <c r="L138" s="626"/>
      <c r="M138" s="547"/>
      <c r="N138" s="547"/>
    </row>
    <row r="139" spans="2:14" ht="129.75" customHeight="1" x14ac:dyDescent="0.25"/>
  </sheetData>
  <sheetProtection password="D72A" sheet="1" objects="1" scenarios="1" formatCells="0" formatColumns="0" formatRows="0"/>
  <autoFilter ref="C1:C138" xr:uid="{00000000-0009-0000-0000-000005000000}"/>
  <mergeCells count="199">
    <mergeCell ref="B91:B98"/>
    <mergeCell ref="B99:B106"/>
    <mergeCell ref="B107:B114"/>
    <mergeCell ref="B115:B122"/>
    <mergeCell ref="B123:B130"/>
    <mergeCell ref="B131:B138"/>
    <mergeCell ref="B15:B18"/>
    <mergeCell ref="B19:B26"/>
    <mergeCell ref="B27:B34"/>
    <mergeCell ref="B35:B42"/>
    <mergeCell ref="B43:B50"/>
    <mergeCell ref="B51:B54"/>
    <mergeCell ref="B55:B62"/>
    <mergeCell ref="B63:B70"/>
    <mergeCell ref="B71:B78"/>
    <mergeCell ref="K107:K114"/>
    <mergeCell ref="K115:K122"/>
    <mergeCell ref="K123:K130"/>
    <mergeCell ref="K131:K138"/>
    <mergeCell ref="K71:K78"/>
    <mergeCell ref="K79:K86"/>
    <mergeCell ref="K87:K90"/>
    <mergeCell ref="K91:K98"/>
    <mergeCell ref="K99:K106"/>
    <mergeCell ref="K35:K42"/>
    <mergeCell ref="K43:K50"/>
    <mergeCell ref="K51:K54"/>
    <mergeCell ref="K55:K62"/>
    <mergeCell ref="K63:K70"/>
    <mergeCell ref="K15:K18"/>
    <mergeCell ref="C12:K12"/>
    <mergeCell ref="C13:K13"/>
    <mergeCell ref="K19:K26"/>
    <mergeCell ref="K27:K34"/>
    <mergeCell ref="C27:C34"/>
    <mergeCell ref="E27:E34"/>
    <mergeCell ref="G17:G18"/>
    <mergeCell ref="C15:C18"/>
    <mergeCell ref="C19:C26"/>
    <mergeCell ref="E19:E26"/>
    <mergeCell ref="C35:C42"/>
    <mergeCell ref="D35:D42"/>
    <mergeCell ref="E35:E42"/>
    <mergeCell ref="F35:F42"/>
    <mergeCell ref="J35:J42"/>
    <mergeCell ref="H17:H18"/>
    <mergeCell ref="H53:H54"/>
    <mergeCell ref="F123:F130"/>
    <mergeCell ref="F115:F122"/>
    <mergeCell ref="D91:D98"/>
    <mergeCell ref="D99:D106"/>
    <mergeCell ref="E123:E130"/>
    <mergeCell ref="F107:F114"/>
    <mergeCell ref="F51:F54"/>
    <mergeCell ref="C43:C50"/>
    <mergeCell ref="E43:E50"/>
    <mergeCell ref="C115:C122"/>
    <mergeCell ref="E115:E122"/>
    <mergeCell ref="C107:C114"/>
    <mergeCell ref="C123:C130"/>
    <mergeCell ref="E107:E114"/>
    <mergeCell ref="D107:D114"/>
    <mergeCell ref="D115:D122"/>
    <mergeCell ref="D123:D130"/>
    <mergeCell ref="J131:J138"/>
    <mergeCell ref="I17:I18"/>
    <mergeCell ref="I53:I54"/>
    <mergeCell ref="I89:I90"/>
    <mergeCell ref="J15:J18"/>
    <mergeCell ref="J19:J26"/>
    <mergeCell ref="J27:J34"/>
    <mergeCell ref="J43:J50"/>
    <mergeCell ref="J51:J54"/>
    <mergeCell ref="J55:J62"/>
    <mergeCell ref="J63:J70"/>
    <mergeCell ref="J79:J86"/>
    <mergeCell ref="J87:J90"/>
    <mergeCell ref="J91:J98"/>
    <mergeCell ref="J99:J106"/>
    <mergeCell ref="J107:J114"/>
    <mergeCell ref="J115:J122"/>
    <mergeCell ref="J123:J130"/>
    <mergeCell ref="G51:I52"/>
    <mergeCell ref="G15:I16"/>
    <mergeCell ref="G87:I88"/>
    <mergeCell ref="G53:G54"/>
    <mergeCell ref="G89:G90"/>
    <mergeCell ref="J71:J78"/>
    <mergeCell ref="D131:D138"/>
    <mergeCell ref="C91:C98"/>
    <mergeCell ref="E91:E98"/>
    <mergeCell ref="F15:F18"/>
    <mergeCell ref="F19:F26"/>
    <mergeCell ref="F27:F34"/>
    <mergeCell ref="D19:D26"/>
    <mergeCell ref="D27:D34"/>
    <mergeCell ref="D15:D18"/>
    <mergeCell ref="C71:C78"/>
    <mergeCell ref="D71:D78"/>
    <mergeCell ref="E71:E78"/>
    <mergeCell ref="F71:F78"/>
    <mergeCell ref="E55:E62"/>
    <mergeCell ref="C63:C70"/>
    <mergeCell ref="C55:C62"/>
    <mergeCell ref="E15:E18"/>
    <mergeCell ref="C99:C106"/>
    <mergeCell ref="E99:E106"/>
    <mergeCell ref="C131:C138"/>
    <mergeCell ref="F131:F138"/>
    <mergeCell ref="F91:F98"/>
    <mergeCell ref="F99:F106"/>
    <mergeCell ref="E131:E138"/>
    <mergeCell ref="A43:A44"/>
    <mergeCell ref="C87:C90"/>
    <mergeCell ref="E63:E70"/>
    <mergeCell ref="E79:E86"/>
    <mergeCell ref="F63:F70"/>
    <mergeCell ref="F79:F86"/>
    <mergeCell ref="F43:F50"/>
    <mergeCell ref="D43:D50"/>
    <mergeCell ref="D63:D70"/>
    <mergeCell ref="D79:D86"/>
    <mergeCell ref="C79:C86"/>
    <mergeCell ref="F55:F62"/>
    <mergeCell ref="D51:D54"/>
    <mergeCell ref="D87:D90"/>
    <mergeCell ref="C51:C54"/>
    <mergeCell ref="D55:D62"/>
    <mergeCell ref="E51:E54"/>
    <mergeCell ref="E87:E90"/>
    <mergeCell ref="F87:F90"/>
    <mergeCell ref="B79:B86"/>
    <mergeCell ref="B87:B90"/>
    <mergeCell ref="L15:L18"/>
    <mergeCell ref="L19:L26"/>
    <mergeCell ref="L27:L34"/>
    <mergeCell ref="L35:L42"/>
    <mergeCell ref="L43:L50"/>
    <mergeCell ref="L51:L54"/>
    <mergeCell ref="L55:L62"/>
    <mergeCell ref="L63:L70"/>
    <mergeCell ref="L71:L78"/>
    <mergeCell ref="L79:L86"/>
    <mergeCell ref="L87:L90"/>
    <mergeCell ref="L91:L98"/>
    <mergeCell ref="L99:L106"/>
    <mergeCell ref="L107:L114"/>
    <mergeCell ref="L115:L122"/>
    <mergeCell ref="L123:L130"/>
    <mergeCell ref="L131:L138"/>
    <mergeCell ref="M15:M18"/>
    <mergeCell ref="M19:M26"/>
    <mergeCell ref="M27:M34"/>
    <mergeCell ref="M35:M42"/>
    <mergeCell ref="M43:M50"/>
    <mergeCell ref="M51:M54"/>
    <mergeCell ref="M55:M62"/>
    <mergeCell ref="M63:M70"/>
    <mergeCell ref="M71:M78"/>
    <mergeCell ref="M79:M86"/>
    <mergeCell ref="M87:M90"/>
    <mergeCell ref="M91:M98"/>
    <mergeCell ref="M99:M106"/>
    <mergeCell ref="M107:M114"/>
    <mergeCell ref="M115:M122"/>
    <mergeCell ref="M123:M130"/>
    <mergeCell ref="M131:M138"/>
    <mergeCell ref="N15:N18"/>
    <mergeCell ref="N19:N26"/>
    <mergeCell ref="N27:N34"/>
    <mergeCell ref="N35:N42"/>
    <mergeCell ref="N43:N50"/>
    <mergeCell ref="N51:N54"/>
    <mergeCell ref="N55:N62"/>
    <mergeCell ref="N63:N70"/>
    <mergeCell ref="N71:N78"/>
    <mergeCell ref="N79:N86"/>
    <mergeCell ref="N87:N90"/>
    <mergeCell ref="N91:N98"/>
    <mergeCell ref="N99:N106"/>
    <mergeCell ref="N107:N114"/>
    <mergeCell ref="N115:N122"/>
    <mergeCell ref="N123:N130"/>
    <mergeCell ref="N131:N138"/>
    <mergeCell ref="I91:I98"/>
    <mergeCell ref="I99:I106"/>
    <mergeCell ref="I107:I114"/>
    <mergeCell ref="I115:I122"/>
    <mergeCell ref="I123:I130"/>
    <mergeCell ref="I131:I138"/>
    <mergeCell ref="H89:H90"/>
    <mergeCell ref="I19:I26"/>
    <mergeCell ref="I27:I34"/>
    <mergeCell ref="I35:I42"/>
    <mergeCell ref="I43:I50"/>
    <mergeCell ref="I55:I62"/>
    <mergeCell ref="I63:I70"/>
    <mergeCell ref="I71:I78"/>
    <mergeCell ref="I79:I86"/>
  </mergeCells>
  <dataValidations count="1">
    <dataValidation type="list" allowBlank="1" showInputMessage="1" showErrorMessage="1" sqref="J91:J138 J55:J86 F19:F50 J19:J50 F91:F138 F55:F86" xr:uid="{00000000-0002-0000-0500-000000000000}">
      <formula1>"1,2,3"</formula1>
    </dataValidation>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62F13"/>
  </sheetPr>
  <dimension ref="B1:N134"/>
  <sheetViews>
    <sheetView showGridLines="0" topLeftCell="H95" zoomScale="82" zoomScaleNormal="82" workbookViewId="0">
      <selection activeCell="I103" sqref="I103:I110"/>
    </sheetView>
  </sheetViews>
  <sheetFormatPr baseColWidth="10" defaultColWidth="3.109375" defaultRowHeight="22.5" customHeight="1" x14ac:dyDescent="0.25"/>
  <cols>
    <col min="1" max="1" width="2.5546875" style="13" customWidth="1"/>
    <col min="2" max="2" width="14" style="13" customWidth="1"/>
    <col min="3" max="3" width="53.44140625" style="13" customWidth="1"/>
    <col min="4" max="4" width="27.88671875" style="13" customWidth="1"/>
    <col min="5" max="5" width="78.6640625" style="13" customWidth="1"/>
    <col min="6" max="6" width="7.44140625" style="13" customWidth="1"/>
    <col min="7" max="7" width="3.5546875" style="13" bestFit="1" customWidth="1"/>
    <col min="8" max="8" width="75.44140625" style="13" customWidth="1"/>
    <col min="9" max="9" width="116.5546875" style="13" customWidth="1"/>
    <col min="10" max="10" width="7.44140625" style="13" customWidth="1"/>
    <col min="11" max="11" width="22.5546875" style="13" customWidth="1"/>
    <col min="12" max="12" width="4" style="75" bestFit="1" customWidth="1"/>
    <col min="13" max="13" width="8.44140625" style="75" bestFit="1" customWidth="1"/>
    <col min="14" max="14" width="9.5546875" style="77" customWidth="1"/>
    <col min="15" max="16363" width="3.109375" style="13" customWidth="1"/>
    <col min="16364" max="16384" width="3.109375" style="13"/>
  </cols>
  <sheetData>
    <row r="1" spans="3:11" ht="9.9" customHeight="1" x14ac:dyDescent="0.25"/>
    <row r="2" spans="3:11" ht="9.9" customHeight="1" x14ac:dyDescent="0.25"/>
    <row r="3" spans="3:11" ht="9.9" customHeight="1" x14ac:dyDescent="0.25"/>
    <row r="4" spans="3:11" ht="9.9" customHeight="1" x14ac:dyDescent="0.25"/>
    <row r="5" spans="3:11" ht="9.9" customHeight="1" x14ac:dyDescent="0.25"/>
    <row r="6" spans="3:11" ht="9.9" customHeight="1" x14ac:dyDescent="0.25"/>
    <row r="7" spans="3:11" ht="9.9" customHeight="1" x14ac:dyDescent="0.25"/>
    <row r="8" spans="3:11" ht="9.9" customHeight="1" x14ac:dyDescent="0.25"/>
    <row r="9" spans="3:11" ht="9.9" customHeight="1" x14ac:dyDescent="0.25"/>
    <row r="10" spans="3:11" ht="31.5" customHeight="1" x14ac:dyDescent="0.25"/>
    <row r="11" spans="3:11" ht="24.75" customHeight="1" x14ac:dyDescent="0.25"/>
    <row r="12" spans="3:11" ht="20.25" customHeight="1" x14ac:dyDescent="0.25"/>
    <row r="13" spans="3:11" ht="9.9" customHeight="1" x14ac:dyDescent="0.25"/>
    <row r="14" spans="3:11" ht="20.100000000000001" customHeight="1" x14ac:dyDescent="0.25">
      <c r="C14" s="780" t="s">
        <v>237</v>
      </c>
      <c r="D14" s="780"/>
      <c r="E14" s="780"/>
      <c r="F14" s="780"/>
      <c r="G14" s="780"/>
      <c r="H14" s="780"/>
      <c r="I14" s="780"/>
      <c r="J14" s="780"/>
      <c r="K14" s="780"/>
    </row>
    <row r="15" spans="3:11" ht="33.6" customHeight="1" x14ac:dyDescent="0.25">
      <c r="C15" s="603" t="s">
        <v>238</v>
      </c>
      <c r="D15" s="603"/>
      <c r="E15" s="603"/>
      <c r="F15" s="603"/>
      <c r="G15" s="603"/>
      <c r="H15" s="603"/>
      <c r="I15" s="603"/>
      <c r="J15" s="603"/>
      <c r="K15" s="603"/>
    </row>
    <row r="16" spans="3:11" ht="9.9" customHeight="1" x14ac:dyDescent="0.25">
      <c r="C16" s="14"/>
      <c r="D16" s="14"/>
      <c r="F16" s="15"/>
    </row>
    <row r="17" spans="2:14" ht="36.75" customHeight="1" x14ac:dyDescent="0.25">
      <c r="B17" s="786" t="s">
        <v>111</v>
      </c>
      <c r="C17" s="772" t="s">
        <v>239</v>
      </c>
      <c r="D17" s="779" t="s">
        <v>8</v>
      </c>
      <c r="E17" s="783" t="s">
        <v>112</v>
      </c>
      <c r="F17" s="782" t="s">
        <v>156</v>
      </c>
      <c r="G17" s="781" t="s">
        <v>113</v>
      </c>
      <c r="H17" s="781"/>
      <c r="I17" s="781"/>
      <c r="J17" s="782" t="s">
        <v>157</v>
      </c>
      <c r="K17" s="789" t="s">
        <v>124</v>
      </c>
      <c r="L17" s="552"/>
      <c r="M17" s="552"/>
      <c r="N17" s="769"/>
    </row>
    <row r="18" spans="2:14" ht="29.25" customHeight="1" x14ac:dyDescent="0.25">
      <c r="B18" s="786"/>
      <c r="C18" s="772"/>
      <c r="D18" s="779"/>
      <c r="E18" s="784"/>
      <c r="F18" s="782"/>
      <c r="G18" s="781" t="s">
        <v>13</v>
      </c>
      <c r="H18" s="779" t="s">
        <v>15</v>
      </c>
      <c r="I18" s="779" t="s">
        <v>15</v>
      </c>
      <c r="J18" s="782"/>
      <c r="K18" s="789"/>
      <c r="L18" s="552"/>
      <c r="M18" s="552"/>
      <c r="N18" s="769"/>
    </row>
    <row r="19" spans="2:14" ht="92.25" customHeight="1" thickBot="1" x14ac:dyDescent="0.3">
      <c r="B19" s="786"/>
      <c r="C19" s="772"/>
      <c r="D19" s="779"/>
      <c r="E19" s="785"/>
      <c r="F19" s="782"/>
      <c r="G19" s="781"/>
      <c r="H19" s="781"/>
      <c r="I19" s="781"/>
      <c r="J19" s="782"/>
      <c r="K19" s="790"/>
      <c r="L19" s="552"/>
      <c r="M19" s="552"/>
      <c r="N19" s="769"/>
    </row>
    <row r="20" spans="2:14" ht="78" customHeight="1" x14ac:dyDescent="0.25">
      <c r="B20" s="474" t="str">
        <f>+LEFT(C20,4)</f>
        <v>16.1</v>
      </c>
      <c r="C20" s="683" t="s">
        <v>240</v>
      </c>
      <c r="D20" s="559" t="s">
        <v>241</v>
      </c>
      <c r="E20" s="713" t="s">
        <v>441</v>
      </c>
      <c r="F20" s="716">
        <v>3</v>
      </c>
      <c r="G20" s="278">
        <v>1</v>
      </c>
      <c r="H20" s="265" t="s">
        <v>406</v>
      </c>
      <c r="I20" s="703" t="s">
        <v>734</v>
      </c>
      <c r="J20" s="347">
        <v>3</v>
      </c>
      <c r="K20" s="350" t="str">
        <f t="shared" ref="K20" si="0">+IF(OR(ISBLANK(F20),ISBLANK(J20)),"",IF(OR(AND(F20=1,J20=1),AND(F20=1,J20=2),AND(F20=1,J20=3)),"Deficiencia de control mayor (diseño y ejecución)",IF(OR(AND(F20=2,J20=2),AND(F20=3,J20=1),AND(F20=3,J20=2),AND(F20=2,J20=1)),"Deficiencia de control (diseño o ejecución)",IF(AND(F20=2,J20=3),"Oportunidad de mejora","Mantenimiento del control"))))</f>
        <v>Mantenimiento del control</v>
      </c>
      <c r="L20" s="626">
        <f>+IF(K20="",312,IF(K20="Deficiencia de control mayor (diseño y ejecución)",320,IF(K20="Deficiencia de control (diseño o ejecución)",340,IF(K20="Oportunidad de mejora",360,380))))</f>
        <v>380</v>
      </c>
      <c r="M20" s="547">
        <v>5.8745000000000003</v>
      </c>
      <c r="N20" s="765">
        <f>+L20+M20</f>
        <v>385.87450000000001</v>
      </c>
    </row>
    <row r="21" spans="2:14" ht="64.2" customHeight="1" x14ac:dyDescent="0.25">
      <c r="B21" s="475"/>
      <c r="C21" s="428"/>
      <c r="D21" s="560"/>
      <c r="E21" s="714"/>
      <c r="F21" s="717"/>
      <c r="G21" s="279">
        <v>2</v>
      </c>
      <c r="H21" s="269" t="s">
        <v>442</v>
      </c>
      <c r="I21" s="704"/>
      <c r="J21" s="348"/>
      <c r="K21" s="351"/>
      <c r="L21" s="626"/>
      <c r="M21" s="547"/>
      <c r="N21" s="765"/>
    </row>
    <row r="22" spans="2:14" ht="0.75" customHeight="1" thickBot="1" x14ac:dyDescent="0.3">
      <c r="B22" s="475"/>
      <c r="C22" s="428"/>
      <c r="D22" s="560"/>
      <c r="E22" s="714"/>
      <c r="F22" s="717"/>
      <c r="G22" s="279">
        <v>3</v>
      </c>
      <c r="H22" s="279"/>
      <c r="I22" s="704"/>
      <c r="J22" s="348"/>
      <c r="K22" s="351"/>
      <c r="L22" s="626"/>
      <c r="M22" s="547"/>
      <c r="N22" s="765"/>
    </row>
    <row r="23" spans="2:14" ht="17.25" hidden="1" customHeight="1" thickBot="1" x14ac:dyDescent="0.3">
      <c r="B23" s="475"/>
      <c r="C23" s="428"/>
      <c r="D23" s="560"/>
      <c r="E23" s="714"/>
      <c r="F23" s="717"/>
      <c r="G23" s="279">
        <v>4</v>
      </c>
      <c r="H23" s="279"/>
      <c r="I23" s="704"/>
      <c r="J23" s="348"/>
      <c r="K23" s="351"/>
      <c r="L23" s="626"/>
      <c r="M23" s="547"/>
      <c r="N23" s="765"/>
    </row>
    <row r="24" spans="2:14" ht="17.25" hidden="1" customHeight="1" thickBot="1" x14ac:dyDescent="0.3">
      <c r="B24" s="475"/>
      <c r="C24" s="428"/>
      <c r="D24" s="560"/>
      <c r="E24" s="714"/>
      <c r="F24" s="717"/>
      <c r="G24" s="279">
        <v>5</v>
      </c>
      <c r="H24" s="279"/>
      <c r="I24" s="704"/>
      <c r="J24" s="348"/>
      <c r="K24" s="351"/>
      <c r="L24" s="626"/>
      <c r="M24" s="547"/>
      <c r="N24" s="765"/>
    </row>
    <row r="25" spans="2:14" ht="17.25" hidden="1" customHeight="1" thickBot="1" x14ac:dyDescent="0.3">
      <c r="B25" s="475"/>
      <c r="C25" s="428"/>
      <c r="D25" s="560"/>
      <c r="E25" s="714"/>
      <c r="F25" s="717"/>
      <c r="G25" s="279">
        <v>6</v>
      </c>
      <c r="H25" s="279"/>
      <c r="I25" s="704"/>
      <c r="J25" s="348"/>
      <c r="K25" s="351"/>
      <c r="L25" s="626"/>
      <c r="M25" s="547"/>
      <c r="N25" s="765"/>
    </row>
    <row r="26" spans="2:14" ht="17.25" hidden="1" customHeight="1" thickBot="1" x14ac:dyDescent="0.3">
      <c r="B26" s="475"/>
      <c r="C26" s="428"/>
      <c r="D26" s="560"/>
      <c r="E26" s="714"/>
      <c r="F26" s="717"/>
      <c r="G26" s="279">
        <v>7</v>
      </c>
      <c r="H26" s="279"/>
      <c r="I26" s="704"/>
      <c r="J26" s="348"/>
      <c r="K26" s="351"/>
      <c r="L26" s="626"/>
      <c r="M26" s="547"/>
      <c r="N26" s="765"/>
    </row>
    <row r="27" spans="2:14" ht="17.25" hidden="1" customHeight="1" thickBot="1" x14ac:dyDescent="0.3">
      <c r="B27" s="476"/>
      <c r="C27" s="429"/>
      <c r="D27" s="561"/>
      <c r="E27" s="715"/>
      <c r="F27" s="718"/>
      <c r="G27" s="280">
        <v>8</v>
      </c>
      <c r="H27" s="280"/>
      <c r="I27" s="705"/>
      <c r="J27" s="349"/>
      <c r="K27" s="352"/>
      <c r="L27" s="626"/>
      <c r="M27" s="547"/>
      <c r="N27" s="765"/>
    </row>
    <row r="28" spans="2:14" ht="15.75" customHeight="1" x14ac:dyDescent="0.25">
      <c r="B28" s="474" t="str">
        <f>+LEFT(C28,4)</f>
        <v>16.2</v>
      </c>
      <c r="C28" s="427" t="s">
        <v>242</v>
      </c>
      <c r="D28" s="559" t="s">
        <v>241</v>
      </c>
      <c r="E28" s="713" t="s">
        <v>735</v>
      </c>
      <c r="F28" s="716">
        <v>3</v>
      </c>
      <c r="G28" s="278">
        <v>1</v>
      </c>
      <c r="H28" s="281"/>
      <c r="I28" s="703" t="s">
        <v>737</v>
      </c>
      <c r="J28" s="347">
        <v>3</v>
      </c>
      <c r="K28" s="350" t="str">
        <f t="shared" ref="K28:K52" si="1">+IF(OR(ISBLANK(F28),ISBLANK(J28)),"",IF(OR(AND(F28=1,J28=1),AND(F28=1,J28=2),AND(F28=1,J28=3)),"Deficiencia de control mayor (diseño y ejecución)",IF(OR(AND(F28=2,J28=2),AND(F28=3,J28=1),AND(F28=3,J28=2),AND(F28=2,J28=1)),"Deficiencia de control (diseño o ejecución)",IF(AND(F28=2,J28=3),"Oportunidad de mejora","Mantenimiento del control"))))</f>
        <v>Mantenimiento del control</v>
      </c>
      <c r="L28" s="626">
        <f t="shared" ref="L28" si="2">+IF(K28="",312,IF(K28="Deficiencia de control mayor (diseño y ejecución)",320,IF(K28="Deficiencia de control (diseño o ejecución)",340,IF(K28="Oportunidad de mejora",360,380))))</f>
        <v>380</v>
      </c>
      <c r="M28" s="547">
        <v>5.9653999999999998</v>
      </c>
      <c r="N28" s="765">
        <f>+L28+M28</f>
        <v>385.96539999999999</v>
      </c>
    </row>
    <row r="29" spans="2:14" ht="1.5" hidden="1" customHeight="1" x14ac:dyDescent="0.25">
      <c r="B29" s="475"/>
      <c r="C29" s="428"/>
      <c r="D29" s="560"/>
      <c r="E29" s="714"/>
      <c r="F29" s="717"/>
      <c r="G29" s="279">
        <v>2</v>
      </c>
      <c r="H29" s="279"/>
      <c r="I29" s="704"/>
      <c r="J29" s="348"/>
      <c r="K29" s="351"/>
      <c r="L29" s="626"/>
      <c r="M29" s="547"/>
      <c r="N29" s="765"/>
    </row>
    <row r="30" spans="2:14" ht="11.25" hidden="1" customHeight="1" x14ac:dyDescent="0.25">
      <c r="B30" s="475"/>
      <c r="C30" s="428"/>
      <c r="D30" s="560"/>
      <c r="E30" s="714"/>
      <c r="F30" s="717"/>
      <c r="G30" s="279">
        <v>3</v>
      </c>
      <c r="H30" s="279"/>
      <c r="I30" s="704"/>
      <c r="J30" s="348"/>
      <c r="K30" s="351"/>
      <c r="L30" s="626"/>
      <c r="M30" s="547"/>
      <c r="N30" s="765"/>
    </row>
    <row r="31" spans="2:14" ht="165.6" customHeight="1" thickBot="1" x14ac:dyDescent="0.3">
      <c r="B31" s="475"/>
      <c r="C31" s="428"/>
      <c r="D31" s="560"/>
      <c r="E31" s="714"/>
      <c r="F31" s="717"/>
      <c r="G31" s="279">
        <v>4</v>
      </c>
      <c r="H31" s="269" t="s">
        <v>736</v>
      </c>
      <c r="I31" s="704"/>
      <c r="J31" s="348"/>
      <c r="K31" s="351"/>
      <c r="L31" s="626"/>
      <c r="M31" s="547"/>
      <c r="N31" s="765"/>
    </row>
    <row r="32" spans="2:14" ht="17.25" hidden="1" customHeight="1" thickBot="1" x14ac:dyDescent="0.3">
      <c r="B32" s="475"/>
      <c r="C32" s="428"/>
      <c r="D32" s="560"/>
      <c r="E32" s="714"/>
      <c r="F32" s="717"/>
      <c r="G32" s="279">
        <v>5</v>
      </c>
      <c r="H32" s="279"/>
      <c r="I32" s="704"/>
      <c r="J32" s="348"/>
      <c r="K32" s="351"/>
      <c r="L32" s="626"/>
      <c r="M32" s="547"/>
      <c r="N32" s="765"/>
    </row>
    <row r="33" spans="2:14" ht="17.25" hidden="1" customHeight="1" thickBot="1" x14ac:dyDescent="0.3">
      <c r="B33" s="475"/>
      <c r="C33" s="428"/>
      <c r="D33" s="560"/>
      <c r="E33" s="714"/>
      <c r="F33" s="717"/>
      <c r="G33" s="279">
        <v>6</v>
      </c>
      <c r="H33" s="279"/>
      <c r="I33" s="704"/>
      <c r="J33" s="348"/>
      <c r="K33" s="351"/>
      <c r="L33" s="626"/>
      <c r="M33" s="547"/>
      <c r="N33" s="765"/>
    </row>
    <row r="34" spans="2:14" ht="17.25" hidden="1" customHeight="1" thickBot="1" x14ac:dyDescent="0.3">
      <c r="B34" s="475"/>
      <c r="C34" s="428"/>
      <c r="D34" s="560"/>
      <c r="E34" s="714"/>
      <c r="F34" s="717"/>
      <c r="G34" s="279">
        <v>7</v>
      </c>
      <c r="H34" s="279"/>
      <c r="I34" s="704"/>
      <c r="J34" s="348"/>
      <c r="K34" s="351"/>
      <c r="L34" s="626"/>
      <c r="M34" s="547"/>
      <c r="N34" s="765"/>
    </row>
    <row r="35" spans="2:14" ht="131.25" hidden="1" customHeight="1" thickBot="1" x14ac:dyDescent="0.3">
      <c r="B35" s="476"/>
      <c r="C35" s="429"/>
      <c r="D35" s="561"/>
      <c r="E35" s="715"/>
      <c r="F35" s="718"/>
      <c r="G35" s="280">
        <v>8</v>
      </c>
      <c r="H35" s="280"/>
      <c r="I35" s="705"/>
      <c r="J35" s="349"/>
      <c r="K35" s="352"/>
      <c r="L35" s="626"/>
      <c r="M35" s="547"/>
      <c r="N35" s="765"/>
    </row>
    <row r="36" spans="2:14" ht="92.4" customHeight="1" x14ac:dyDescent="0.25">
      <c r="B36" s="474" t="str">
        <f>+LEFT(C36,4)</f>
        <v>16.3</v>
      </c>
      <c r="C36" s="427" t="s">
        <v>243</v>
      </c>
      <c r="D36" s="559" t="s">
        <v>244</v>
      </c>
      <c r="E36" s="713" t="s">
        <v>738</v>
      </c>
      <c r="F36" s="716">
        <v>3</v>
      </c>
      <c r="G36" s="278">
        <v>1</v>
      </c>
      <c r="H36" s="285" t="s">
        <v>739</v>
      </c>
      <c r="I36" s="766" t="s">
        <v>740</v>
      </c>
      <c r="J36" s="347">
        <v>3</v>
      </c>
      <c r="K36" s="350" t="str">
        <f t="shared" si="1"/>
        <v>Mantenimiento del control</v>
      </c>
      <c r="L36" s="626">
        <f t="shared" ref="L36" si="3">+IF(K36="",312,IF(K36="Deficiencia de control mayor (diseño y ejecución)",320,IF(K36="Deficiencia de control (diseño o ejecución)",340,IF(K36="Oportunidad de mejora",360,380))))</f>
        <v>380</v>
      </c>
      <c r="M36" s="547">
        <v>6.0122999999999998</v>
      </c>
      <c r="N36" s="765">
        <f>+L36+M36</f>
        <v>386.01229999999998</v>
      </c>
    </row>
    <row r="37" spans="2:14" ht="0.75" customHeight="1" thickBot="1" x14ac:dyDescent="0.3">
      <c r="B37" s="475"/>
      <c r="C37" s="428"/>
      <c r="D37" s="560"/>
      <c r="E37" s="714"/>
      <c r="F37" s="717"/>
      <c r="G37" s="279">
        <v>2</v>
      </c>
      <c r="H37" s="282" t="s">
        <v>443</v>
      </c>
      <c r="I37" s="767"/>
      <c r="J37" s="348"/>
      <c r="K37" s="351"/>
      <c r="L37" s="626"/>
      <c r="M37" s="547"/>
      <c r="N37" s="765"/>
    </row>
    <row r="38" spans="2:14" ht="21" hidden="1" customHeight="1" thickBot="1" x14ac:dyDescent="0.3">
      <c r="B38" s="475"/>
      <c r="C38" s="428"/>
      <c r="D38" s="560"/>
      <c r="E38" s="714"/>
      <c r="F38" s="717"/>
      <c r="G38" s="279">
        <v>3</v>
      </c>
      <c r="H38" s="283"/>
      <c r="I38" s="767"/>
      <c r="J38" s="348"/>
      <c r="K38" s="351"/>
      <c r="L38" s="626"/>
      <c r="M38" s="547"/>
      <c r="N38" s="765"/>
    </row>
    <row r="39" spans="2:14" ht="22.5" hidden="1" customHeight="1" thickBot="1" x14ac:dyDescent="0.3">
      <c r="B39" s="475"/>
      <c r="C39" s="428"/>
      <c r="D39" s="560"/>
      <c r="E39" s="714"/>
      <c r="F39" s="717"/>
      <c r="G39" s="279">
        <v>4</v>
      </c>
      <c r="H39" s="283"/>
      <c r="I39" s="767"/>
      <c r="J39" s="348"/>
      <c r="K39" s="351"/>
      <c r="L39" s="626"/>
      <c r="M39" s="547"/>
      <c r="N39" s="765"/>
    </row>
    <row r="40" spans="2:14" ht="22.5" hidden="1" customHeight="1" thickBot="1" x14ac:dyDescent="0.3">
      <c r="B40" s="475"/>
      <c r="C40" s="428"/>
      <c r="D40" s="560"/>
      <c r="E40" s="714"/>
      <c r="F40" s="717"/>
      <c r="G40" s="279">
        <v>5</v>
      </c>
      <c r="H40" s="283"/>
      <c r="I40" s="767"/>
      <c r="J40" s="348"/>
      <c r="K40" s="351"/>
      <c r="L40" s="626"/>
      <c r="M40" s="547"/>
      <c r="N40" s="765"/>
    </row>
    <row r="41" spans="2:14" ht="22.5" hidden="1" customHeight="1" thickBot="1" x14ac:dyDescent="0.3">
      <c r="B41" s="475"/>
      <c r="C41" s="428"/>
      <c r="D41" s="560"/>
      <c r="E41" s="714"/>
      <c r="F41" s="717"/>
      <c r="G41" s="279">
        <v>6</v>
      </c>
      <c r="H41" s="283"/>
      <c r="I41" s="767"/>
      <c r="J41" s="348"/>
      <c r="K41" s="351"/>
      <c r="L41" s="626"/>
      <c r="M41" s="547"/>
      <c r="N41" s="765"/>
    </row>
    <row r="42" spans="2:14" ht="22.5" hidden="1" customHeight="1" thickBot="1" x14ac:dyDescent="0.3">
      <c r="B42" s="475"/>
      <c r="C42" s="428"/>
      <c r="D42" s="560"/>
      <c r="E42" s="714"/>
      <c r="F42" s="717"/>
      <c r="G42" s="279">
        <v>7</v>
      </c>
      <c r="H42" s="283"/>
      <c r="I42" s="767"/>
      <c r="J42" s="348"/>
      <c r="K42" s="351"/>
      <c r="L42" s="626"/>
      <c r="M42" s="547"/>
      <c r="N42" s="765"/>
    </row>
    <row r="43" spans="2:14" ht="22.5" hidden="1" customHeight="1" thickBot="1" x14ac:dyDescent="0.3">
      <c r="B43" s="476"/>
      <c r="C43" s="429"/>
      <c r="D43" s="561"/>
      <c r="E43" s="715"/>
      <c r="F43" s="718"/>
      <c r="G43" s="280">
        <v>8</v>
      </c>
      <c r="H43" s="284"/>
      <c r="I43" s="768"/>
      <c r="J43" s="349"/>
      <c r="K43" s="352"/>
      <c r="L43" s="626"/>
      <c r="M43" s="547"/>
      <c r="N43" s="765"/>
    </row>
    <row r="44" spans="2:14" ht="58.2" customHeight="1" x14ac:dyDescent="0.25">
      <c r="B44" s="474" t="str">
        <f>+LEFT(C44,4)</f>
        <v>16.4</v>
      </c>
      <c r="C44" s="427" t="s">
        <v>245</v>
      </c>
      <c r="D44" s="559" t="s">
        <v>246</v>
      </c>
      <c r="E44" s="713" t="s">
        <v>444</v>
      </c>
      <c r="F44" s="716">
        <v>3</v>
      </c>
      <c r="G44" s="278">
        <v>1</v>
      </c>
      <c r="H44" s="285" t="s">
        <v>445</v>
      </c>
      <c r="I44" s="766" t="s">
        <v>741</v>
      </c>
      <c r="J44" s="347">
        <v>3</v>
      </c>
      <c r="K44" s="350" t="str">
        <f t="shared" si="1"/>
        <v>Mantenimiento del control</v>
      </c>
      <c r="L44" s="626">
        <f t="shared" ref="L44" si="4">+IF(K44="",312,IF(K44="Deficiencia de control mayor (diseño y ejecución)",320,IF(K44="Deficiencia de control (diseño o ejecución)",340,IF(K44="Oportunidad de mejora",360,380))))</f>
        <v>380</v>
      </c>
      <c r="M44" s="547">
        <v>6.1235999999999997</v>
      </c>
      <c r="N44" s="765">
        <f>+L44+M44</f>
        <v>386.12360000000001</v>
      </c>
    </row>
    <row r="45" spans="2:14" ht="74.400000000000006" customHeight="1" x14ac:dyDescent="0.25">
      <c r="B45" s="475"/>
      <c r="C45" s="428"/>
      <c r="D45" s="560"/>
      <c r="E45" s="714"/>
      <c r="F45" s="717"/>
      <c r="G45" s="279">
        <v>2</v>
      </c>
      <c r="H45" s="286" t="s">
        <v>492</v>
      </c>
      <c r="I45" s="767"/>
      <c r="J45" s="348"/>
      <c r="K45" s="351"/>
      <c r="L45" s="626"/>
      <c r="M45" s="547"/>
      <c r="N45" s="765"/>
    </row>
    <row r="46" spans="2:14" ht="43.2" customHeight="1" thickBot="1" x14ac:dyDescent="0.3">
      <c r="B46" s="475"/>
      <c r="C46" s="428"/>
      <c r="D46" s="560"/>
      <c r="E46" s="714"/>
      <c r="F46" s="717"/>
      <c r="G46" s="279">
        <v>3</v>
      </c>
      <c r="H46" s="286" t="s">
        <v>446</v>
      </c>
      <c r="I46" s="767"/>
      <c r="J46" s="348"/>
      <c r="K46" s="351"/>
      <c r="L46" s="626"/>
      <c r="M46" s="547"/>
      <c r="N46" s="765"/>
    </row>
    <row r="47" spans="2:14" ht="22.5" hidden="1" customHeight="1" thickBot="1" x14ac:dyDescent="0.3">
      <c r="B47" s="475"/>
      <c r="C47" s="428"/>
      <c r="D47" s="560"/>
      <c r="E47" s="714"/>
      <c r="F47" s="717"/>
      <c r="G47" s="279">
        <v>4</v>
      </c>
      <c r="H47" s="283"/>
      <c r="I47" s="767"/>
      <c r="J47" s="348"/>
      <c r="K47" s="351"/>
      <c r="L47" s="626"/>
      <c r="M47" s="547"/>
      <c r="N47" s="765"/>
    </row>
    <row r="48" spans="2:14" ht="22.5" hidden="1" customHeight="1" thickBot="1" x14ac:dyDescent="0.3">
      <c r="B48" s="475"/>
      <c r="C48" s="428"/>
      <c r="D48" s="560"/>
      <c r="E48" s="714"/>
      <c r="F48" s="717"/>
      <c r="G48" s="279">
        <v>5</v>
      </c>
      <c r="H48" s="283"/>
      <c r="I48" s="767"/>
      <c r="J48" s="348"/>
      <c r="K48" s="351"/>
      <c r="L48" s="626"/>
      <c r="M48" s="547"/>
      <c r="N48" s="765"/>
    </row>
    <row r="49" spans="2:14" ht="22.5" hidden="1" customHeight="1" thickBot="1" x14ac:dyDescent="0.3">
      <c r="B49" s="475"/>
      <c r="C49" s="428"/>
      <c r="D49" s="560"/>
      <c r="E49" s="714"/>
      <c r="F49" s="717"/>
      <c r="G49" s="279">
        <v>6</v>
      </c>
      <c r="H49" s="283"/>
      <c r="I49" s="767"/>
      <c r="J49" s="348"/>
      <c r="K49" s="351"/>
      <c r="L49" s="626"/>
      <c r="M49" s="547"/>
      <c r="N49" s="765"/>
    </row>
    <row r="50" spans="2:14" ht="22.5" hidden="1" customHeight="1" thickBot="1" x14ac:dyDescent="0.3">
      <c r="B50" s="475"/>
      <c r="C50" s="428"/>
      <c r="D50" s="560"/>
      <c r="E50" s="714"/>
      <c r="F50" s="717"/>
      <c r="G50" s="279">
        <v>7</v>
      </c>
      <c r="H50" s="283"/>
      <c r="I50" s="767"/>
      <c r="J50" s="348"/>
      <c r="K50" s="351"/>
      <c r="L50" s="626"/>
      <c r="M50" s="547"/>
      <c r="N50" s="765"/>
    </row>
    <row r="51" spans="2:14" ht="22.5" hidden="1" customHeight="1" thickBot="1" x14ac:dyDescent="0.3">
      <c r="B51" s="476"/>
      <c r="C51" s="429"/>
      <c r="D51" s="561"/>
      <c r="E51" s="715"/>
      <c r="F51" s="718"/>
      <c r="G51" s="280">
        <v>8</v>
      </c>
      <c r="H51" s="284"/>
      <c r="I51" s="768"/>
      <c r="J51" s="349"/>
      <c r="K51" s="352"/>
      <c r="L51" s="626"/>
      <c r="M51" s="547"/>
      <c r="N51" s="765"/>
    </row>
    <row r="52" spans="2:14" ht="96" customHeight="1" x14ac:dyDescent="0.25">
      <c r="B52" s="474" t="str">
        <f>+LEFT(C52,4)</f>
        <v>16.5</v>
      </c>
      <c r="C52" s="427" t="s">
        <v>247</v>
      </c>
      <c r="D52" s="559" t="s">
        <v>181</v>
      </c>
      <c r="E52" s="713" t="s">
        <v>742</v>
      </c>
      <c r="F52" s="716">
        <v>3</v>
      </c>
      <c r="G52" s="278">
        <v>1</v>
      </c>
      <c r="H52" s="265" t="s">
        <v>447</v>
      </c>
      <c r="I52" s="703" t="s">
        <v>744</v>
      </c>
      <c r="J52" s="347">
        <v>3</v>
      </c>
      <c r="K52" s="350" t="str">
        <f t="shared" si="1"/>
        <v>Mantenimiento del control</v>
      </c>
      <c r="L52" s="626">
        <f t="shared" ref="L52" si="5">+IF(K52="",312,IF(K52="Deficiencia de control mayor (diseño y ejecución)",320,IF(K52="Deficiencia de control (diseño o ejecución)",340,IF(K52="Oportunidad de mejora",360,380))))</f>
        <v>380</v>
      </c>
      <c r="M52" s="547">
        <v>6.2135999999999996</v>
      </c>
      <c r="N52" s="765">
        <f>+L52+M52</f>
        <v>386.21359999999999</v>
      </c>
    </row>
    <row r="53" spans="2:14" ht="62.4" customHeight="1" x14ac:dyDescent="0.25">
      <c r="B53" s="475"/>
      <c r="C53" s="428"/>
      <c r="D53" s="560"/>
      <c r="E53" s="714"/>
      <c r="F53" s="717"/>
      <c r="G53" s="279">
        <v>2</v>
      </c>
      <c r="H53" s="269" t="s">
        <v>743</v>
      </c>
      <c r="I53" s="704"/>
      <c r="J53" s="348"/>
      <c r="K53" s="351"/>
      <c r="L53" s="626"/>
      <c r="M53" s="547"/>
      <c r="N53" s="765"/>
    </row>
    <row r="54" spans="2:14" ht="0.75" customHeight="1" x14ac:dyDescent="0.25">
      <c r="B54" s="475"/>
      <c r="C54" s="428"/>
      <c r="D54" s="560"/>
      <c r="E54" s="714"/>
      <c r="F54" s="717"/>
      <c r="G54" s="279">
        <v>3</v>
      </c>
      <c r="H54" s="279"/>
      <c r="I54" s="704"/>
      <c r="J54" s="348"/>
      <c r="K54" s="351"/>
      <c r="L54" s="626"/>
      <c r="M54" s="547"/>
      <c r="N54" s="765"/>
    </row>
    <row r="55" spans="2:14" ht="16.5" hidden="1" customHeight="1" x14ac:dyDescent="0.25">
      <c r="B55" s="475"/>
      <c r="C55" s="428"/>
      <c r="D55" s="560"/>
      <c r="E55" s="714"/>
      <c r="F55" s="717"/>
      <c r="G55" s="279">
        <v>4</v>
      </c>
      <c r="H55" s="279"/>
      <c r="I55" s="704"/>
      <c r="J55" s="348"/>
      <c r="K55" s="351"/>
      <c r="L55" s="626"/>
      <c r="M55" s="547"/>
      <c r="N55" s="765"/>
    </row>
    <row r="56" spans="2:14" ht="16.5" hidden="1" customHeight="1" x14ac:dyDescent="0.25">
      <c r="B56" s="475"/>
      <c r="C56" s="428"/>
      <c r="D56" s="560"/>
      <c r="E56" s="714"/>
      <c r="F56" s="717"/>
      <c r="G56" s="279">
        <v>5</v>
      </c>
      <c r="H56" s="279"/>
      <c r="I56" s="704"/>
      <c r="J56" s="348"/>
      <c r="K56" s="351"/>
      <c r="L56" s="626"/>
      <c r="M56" s="547"/>
      <c r="N56" s="765"/>
    </row>
    <row r="57" spans="2:14" ht="16.5" hidden="1" customHeight="1" x14ac:dyDescent="0.25">
      <c r="B57" s="475"/>
      <c r="C57" s="428"/>
      <c r="D57" s="560"/>
      <c r="E57" s="714"/>
      <c r="F57" s="717"/>
      <c r="G57" s="279">
        <v>6</v>
      </c>
      <c r="H57" s="279"/>
      <c r="I57" s="704"/>
      <c r="J57" s="348"/>
      <c r="K57" s="351"/>
      <c r="L57" s="626"/>
      <c r="M57" s="547"/>
      <c r="N57" s="765"/>
    </row>
    <row r="58" spans="2:14" ht="16.5" hidden="1" customHeight="1" x14ac:dyDescent="0.25">
      <c r="B58" s="475"/>
      <c r="C58" s="428"/>
      <c r="D58" s="560"/>
      <c r="E58" s="714"/>
      <c r="F58" s="717"/>
      <c r="G58" s="279">
        <v>7</v>
      </c>
      <c r="H58" s="279"/>
      <c r="I58" s="704"/>
      <c r="J58" s="348"/>
      <c r="K58" s="351"/>
      <c r="L58" s="626"/>
      <c r="M58" s="547"/>
      <c r="N58" s="765"/>
    </row>
    <row r="59" spans="2:14" ht="17.25" hidden="1" customHeight="1" thickBot="1" x14ac:dyDescent="0.3">
      <c r="B59" s="476"/>
      <c r="C59" s="429"/>
      <c r="D59" s="561"/>
      <c r="E59" s="715"/>
      <c r="F59" s="718"/>
      <c r="G59" s="280">
        <v>8</v>
      </c>
      <c r="H59" s="280"/>
      <c r="I59" s="705"/>
      <c r="J59" s="349"/>
      <c r="K59" s="352"/>
      <c r="L59" s="626"/>
      <c r="M59" s="547"/>
      <c r="N59" s="765"/>
    </row>
    <row r="60" spans="2:14" ht="23.25" customHeight="1" x14ac:dyDescent="0.25">
      <c r="B60" s="772"/>
      <c r="C60" s="772" t="s">
        <v>248</v>
      </c>
      <c r="D60" s="779" t="s">
        <v>8</v>
      </c>
      <c r="E60" s="774" t="s">
        <v>112</v>
      </c>
      <c r="F60" s="773" t="s">
        <v>156</v>
      </c>
      <c r="G60" s="778" t="s">
        <v>113</v>
      </c>
      <c r="H60" s="778"/>
      <c r="I60" s="778"/>
      <c r="J60" s="773" t="s">
        <v>157</v>
      </c>
      <c r="K60" s="787" t="s">
        <v>124</v>
      </c>
      <c r="L60" s="551"/>
      <c r="M60" s="551"/>
      <c r="N60" s="770"/>
    </row>
    <row r="61" spans="2:14" ht="6" hidden="1" customHeight="1" x14ac:dyDescent="0.25">
      <c r="B61" s="772"/>
      <c r="C61" s="772"/>
      <c r="D61" s="779"/>
      <c r="E61" s="775"/>
      <c r="F61" s="773"/>
      <c r="G61" s="778" t="s">
        <v>13</v>
      </c>
      <c r="H61" s="777" t="s">
        <v>15</v>
      </c>
      <c r="I61" s="777" t="s">
        <v>15</v>
      </c>
      <c r="J61" s="773"/>
      <c r="K61" s="787"/>
      <c r="L61" s="551"/>
      <c r="M61" s="551"/>
      <c r="N61" s="770"/>
    </row>
    <row r="62" spans="2:14" ht="77.25" customHeight="1" thickBot="1" x14ac:dyDescent="0.3">
      <c r="B62" s="772"/>
      <c r="C62" s="772"/>
      <c r="D62" s="779"/>
      <c r="E62" s="776"/>
      <c r="F62" s="773"/>
      <c r="G62" s="778"/>
      <c r="H62" s="778"/>
      <c r="I62" s="778"/>
      <c r="J62" s="773"/>
      <c r="K62" s="788"/>
      <c r="L62" s="551"/>
      <c r="M62" s="551"/>
      <c r="N62" s="770"/>
    </row>
    <row r="63" spans="2:14" ht="55.2" customHeight="1" x14ac:dyDescent="0.25">
      <c r="B63" s="474" t="str">
        <f>+LEFT(C63,5)</f>
        <v xml:space="preserve">17.1 </v>
      </c>
      <c r="C63" s="427" t="s">
        <v>249</v>
      </c>
      <c r="D63" s="559" t="s">
        <v>181</v>
      </c>
      <c r="E63" s="713" t="s">
        <v>448</v>
      </c>
      <c r="F63" s="716">
        <v>3</v>
      </c>
      <c r="G63" s="278">
        <v>1</v>
      </c>
      <c r="H63" s="265" t="s">
        <v>493</v>
      </c>
      <c r="I63" s="703" t="s">
        <v>745</v>
      </c>
      <c r="J63" s="347">
        <v>3</v>
      </c>
      <c r="K63" s="350" t="str">
        <f t="shared" ref="K63:K119" si="6">+IF(OR(ISBLANK(F63),ISBLANK(J63)),"",IF(OR(AND(F63=1,J63=1),AND(F63=1,J63=2),AND(F63=1,J63=3)),"Deficiencia de control mayor (diseño y ejecución)",IF(OR(AND(F63=2,J63=2),AND(F63=3,J63=1),AND(F63=3,J63=2),AND(F63=2,J63=1)),"Deficiencia de control (diseño o ejecución)",IF(AND(F63=2,J63=3),"Oportunidad de mejora","Mantenimiento del control"))))</f>
        <v>Mantenimiento del control</v>
      </c>
      <c r="L63" s="626">
        <f t="shared" ref="L63" si="7">+IF(K63="",312,IF(K63="Deficiencia de control mayor (diseño y ejecución)",320,IF(K63="Deficiencia de control (diseño o ejecución)",340,IF(K63="Oportunidad de mejora",360,380))))</f>
        <v>380</v>
      </c>
      <c r="M63" s="547">
        <v>6.3258000000000001</v>
      </c>
      <c r="N63" s="765">
        <f>+L63+M63</f>
        <v>386.32580000000002</v>
      </c>
    </row>
    <row r="64" spans="2:14" ht="48.6" customHeight="1" thickBot="1" x14ac:dyDescent="0.3">
      <c r="B64" s="475"/>
      <c r="C64" s="428"/>
      <c r="D64" s="560"/>
      <c r="E64" s="714"/>
      <c r="F64" s="717"/>
      <c r="G64" s="279">
        <v>2</v>
      </c>
      <c r="H64" s="269" t="s">
        <v>449</v>
      </c>
      <c r="I64" s="704"/>
      <c r="J64" s="348"/>
      <c r="K64" s="351"/>
      <c r="L64" s="626"/>
      <c r="M64" s="547"/>
      <c r="N64" s="765"/>
    </row>
    <row r="65" spans="2:14" ht="3.75" hidden="1" customHeight="1" thickBot="1" x14ac:dyDescent="0.3">
      <c r="B65" s="475"/>
      <c r="C65" s="428"/>
      <c r="D65" s="560"/>
      <c r="E65" s="714"/>
      <c r="F65" s="717"/>
      <c r="G65" s="279">
        <v>3</v>
      </c>
      <c r="H65" s="279"/>
      <c r="I65" s="704"/>
      <c r="J65" s="348"/>
      <c r="K65" s="351"/>
      <c r="L65" s="626"/>
      <c r="M65" s="547"/>
      <c r="N65" s="765"/>
    </row>
    <row r="66" spans="2:14" ht="17.25" hidden="1" customHeight="1" thickBot="1" x14ac:dyDescent="0.3">
      <c r="B66" s="475"/>
      <c r="C66" s="428"/>
      <c r="D66" s="560"/>
      <c r="E66" s="714"/>
      <c r="F66" s="717"/>
      <c r="G66" s="279">
        <v>4</v>
      </c>
      <c r="H66" s="279"/>
      <c r="I66" s="704"/>
      <c r="J66" s="348"/>
      <c r="K66" s="351"/>
      <c r="L66" s="626"/>
      <c r="M66" s="547"/>
      <c r="N66" s="765"/>
    </row>
    <row r="67" spans="2:14" ht="17.25" hidden="1" customHeight="1" thickBot="1" x14ac:dyDescent="0.3">
      <c r="B67" s="475"/>
      <c r="C67" s="428"/>
      <c r="D67" s="560"/>
      <c r="E67" s="714"/>
      <c r="F67" s="717"/>
      <c r="G67" s="279">
        <v>5</v>
      </c>
      <c r="H67" s="279"/>
      <c r="I67" s="704"/>
      <c r="J67" s="348"/>
      <c r="K67" s="351"/>
      <c r="L67" s="626"/>
      <c r="M67" s="547"/>
      <c r="N67" s="765"/>
    </row>
    <row r="68" spans="2:14" ht="17.25" hidden="1" customHeight="1" thickBot="1" x14ac:dyDescent="0.3">
      <c r="B68" s="475"/>
      <c r="C68" s="428"/>
      <c r="D68" s="560"/>
      <c r="E68" s="714"/>
      <c r="F68" s="717"/>
      <c r="G68" s="279">
        <v>6</v>
      </c>
      <c r="H68" s="279"/>
      <c r="I68" s="704"/>
      <c r="J68" s="348"/>
      <c r="K68" s="351"/>
      <c r="L68" s="626"/>
      <c r="M68" s="547"/>
      <c r="N68" s="765"/>
    </row>
    <row r="69" spans="2:14" ht="17.25" hidden="1" customHeight="1" thickBot="1" x14ac:dyDescent="0.3">
      <c r="B69" s="475"/>
      <c r="C69" s="428"/>
      <c r="D69" s="560"/>
      <c r="E69" s="714"/>
      <c r="F69" s="717"/>
      <c r="G69" s="279">
        <v>7</v>
      </c>
      <c r="H69" s="279"/>
      <c r="I69" s="704"/>
      <c r="J69" s="348"/>
      <c r="K69" s="351"/>
      <c r="L69" s="626"/>
      <c r="M69" s="547"/>
      <c r="N69" s="765"/>
    </row>
    <row r="70" spans="2:14" ht="17.25" hidden="1" customHeight="1" thickBot="1" x14ac:dyDescent="0.3">
      <c r="B70" s="476"/>
      <c r="C70" s="429"/>
      <c r="D70" s="561"/>
      <c r="E70" s="715"/>
      <c r="F70" s="718"/>
      <c r="G70" s="280">
        <v>8</v>
      </c>
      <c r="H70" s="280"/>
      <c r="I70" s="705"/>
      <c r="J70" s="349"/>
      <c r="K70" s="352"/>
      <c r="L70" s="626"/>
      <c r="M70" s="547"/>
      <c r="N70" s="765"/>
    </row>
    <row r="71" spans="2:14" ht="84" customHeight="1" thickBot="1" x14ac:dyDescent="0.3">
      <c r="B71" s="474" t="str">
        <f>+LEFT(C71,5)</f>
        <v xml:space="preserve">17.2 </v>
      </c>
      <c r="C71" s="771" t="s">
        <v>250</v>
      </c>
      <c r="D71" s="559" t="s">
        <v>181</v>
      </c>
      <c r="E71" s="713" t="s">
        <v>462</v>
      </c>
      <c r="F71" s="716">
        <v>3</v>
      </c>
      <c r="G71" s="278">
        <v>1</v>
      </c>
      <c r="H71" s="265" t="s">
        <v>746</v>
      </c>
      <c r="I71" s="703" t="s">
        <v>747</v>
      </c>
      <c r="J71" s="347">
        <v>3</v>
      </c>
      <c r="K71" s="350" t="str">
        <f t="shared" si="6"/>
        <v>Mantenimiento del control</v>
      </c>
      <c r="L71" s="626">
        <f t="shared" ref="L71" si="8">+IF(K71="",312,IF(K71="Deficiencia de control mayor (diseño y ejecución)",320,IF(K71="Deficiencia de control (diseño o ejecución)",340,IF(K71="Oportunidad de mejora",360,380))))</f>
        <v>380</v>
      </c>
      <c r="M71" s="547">
        <v>6.4569000000000001</v>
      </c>
      <c r="N71" s="765">
        <f>+L71+M71</f>
        <v>386.45690000000002</v>
      </c>
    </row>
    <row r="72" spans="2:14" ht="29.25" hidden="1" customHeight="1" thickBot="1" x14ac:dyDescent="0.3">
      <c r="B72" s="475"/>
      <c r="C72" s="413"/>
      <c r="D72" s="560"/>
      <c r="E72" s="714"/>
      <c r="F72" s="717"/>
      <c r="G72" s="279">
        <v>2</v>
      </c>
      <c r="H72" s="279"/>
      <c r="I72" s="704"/>
      <c r="J72" s="348"/>
      <c r="K72" s="351"/>
      <c r="L72" s="626"/>
      <c r="M72" s="547"/>
      <c r="N72" s="765"/>
    </row>
    <row r="73" spans="2:14" ht="34.5" hidden="1" customHeight="1" thickBot="1" x14ac:dyDescent="0.3">
      <c r="B73" s="475"/>
      <c r="C73" s="413"/>
      <c r="D73" s="560"/>
      <c r="E73" s="714"/>
      <c r="F73" s="717"/>
      <c r="G73" s="279">
        <v>3</v>
      </c>
      <c r="H73" s="279"/>
      <c r="I73" s="704"/>
      <c r="J73" s="348"/>
      <c r="K73" s="351"/>
      <c r="L73" s="626"/>
      <c r="M73" s="547"/>
      <c r="N73" s="765"/>
    </row>
    <row r="74" spans="2:14" ht="34.5" hidden="1" customHeight="1" thickBot="1" x14ac:dyDescent="0.3">
      <c r="B74" s="475"/>
      <c r="C74" s="413"/>
      <c r="D74" s="560"/>
      <c r="E74" s="714"/>
      <c r="F74" s="717"/>
      <c r="G74" s="279">
        <v>4</v>
      </c>
      <c r="H74" s="279"/>
      <c r="I74" s="704"/>
      <c r="J74" s="348"/>
      <c r="K74" s="351"/>
      <c r="L74" s="626"/>
      <c r="M74" s="547"/>
      <c r="N74" s="765"/>
    </row>
    <row r="75" spans="2:14" ht="34.5" hidden="1" customHeight="1" thickBot="1" x14ac:dyDescent="0.3">
      <c r="B75" s="475"/>
      <c r="C75" s="413"/>
      <c r="D75" s="560"/>
      <c r="E75" s="714"/>
      <c r="F75" s="717"/>
      <c r="G75" s="279">
        <v>5</v>
      </c>
      <c r="H75" s="279"/>
      <c r="I75" s="704"/>
      <c r="J75" s="348"/>
      <c r="K75" s="351"/>
      <c r="L75" s="626"/>
      <c r="M75" s="547"/>
      <c r="N75" s="765"/>
    </row>
    <row r="76" spans="2:14" ht="34.5" hidden="1" customHeight="1" thickBot="1" x14ac:dyDescent="0.3">
      <c r="B76" s="475"/>
      <c r="C76" s="413"/>
      <c r="D76" s="560"/>
      <c r="E76" s="714"/>
      <c r="F76" s="717"/>
      <c r="G76" s="279">
        <v>6</v>
      </c>
      <c r="H76" s="279"/>
      <c r="I76" s="704"/>
      <c r="J76" s="348"/>
      <c r="K76" s="351"/>
      <c r="L76" s="626"/>
      <c r="M76" s="547"/>
      <c r="N76" s="765"/>
    </row>
    <row r="77" spans="2:14" ht="34.5" hidden="1" customHeight="1" thickBot="1" x14ac:dyDescent="0.3">
      <c r="B77" s="475"/>
      <c r="C77" s="413"/>
      <c r="D77" s="560"/>
      <c r="E77" s="714"/>
      <c r="F77" s="717"/>
      <c r="G77" s="279">
        <v>7</v>
      </c>
      <c r="H77" s="279"/>
      <c r="I77" s="704"/>
      <c r="J77" s="348"/>
      <c r="K77" s="351"/>
      <c r="L77" s="626"/>
      <c r="M77" s="547"/>
      <c r="N77" s="765"/>
    </row>
    <row r="78" spans="2:14" ht="120" hidden="1" customHeight="1" thickBot="1" x14ac:dyDescent="0.3">
      <c r="B78" s="476"/>
      <c r="C78" s="414"/>
      <c r="D78" s="561"/>
      <c r="E78" s="715"/>
      <c r="F78" s="718"/>
      <c r="G78" s="280">
        <v>8</v>
      </c>
      <c r="H78" s="280"/>
      <c r="I78" s="705"/>
      <c r="J78" s="349"/>
      <c r="K78" s="352"/>
      <c r="L78" s="626"/>
      <c r="M78" s="547"/>
      <c r="N78" s="765"/>
    </row>
    <row r="79" spans="2:14" ht="89.4" customHeight="1" thickBot="1" x14ac:dyDescent="0.3">
      <c r="B79" s="474" t="str">
        <f>+LEFT(C79,5)</f>
        <v xml:space="preserve">17.3 </v>
      </c>
      <c r="C79" s="427" t="s">
        <v>251</v>
      </c>
      <c r="D79" s="559" t="s">
        <v>181</v>
      </c>
      <c r="E79" s="713" t="s">
        <v>748</v>
      </c>
      <c r="F79" s="716">
        <v>3</v>
      </c>
      <c r="G79" s="278">
        <v>1</v>
      </c>
      <c r="H79" s="265" t="s">
        <v>749</v>
      </c>
      <c r="I79" s="703" t="s">
        <v>750</v>
      </c>
      <c r="J79" s="347">
        <v>3</v>
      </c>
      <c r="K79" s="350" t="str">
        <f t="shared" si="6"/>
        <v>Mantenimiento del control</v>
      </c>
      <c r="L79" s="626">
        <f t="shared" ref="L79" si="9">+IF(K79="",312,IF(K79="Deficiencia de control mayor (diseño y ejecución)",320,IF(K79="Deficiencia de control (diseño o ejecución)",340,IF(K79="Oportunidad de mejora",360,380))))</f>
        <v>380</v>
      </c>
      <c r="M79" s="547">
        <v>6.5632000000000001</v>
      </c>
      <c r="N79" s="765">
        <f>+L79+M79</f>
        <v>386.56319999999999</v>
      </c>
    </row>
    <row r="80" spans="2:14" ht="21" hidden="1" customHeight="1" thickBot="1" x14ac:dyDescent="0.3">
      <c r="B80" s="475"/>
      <c r="C80" s="428"/>
      <c r="D80" s="560"/>
      <c r="E80" s="714"/>
      <c r="F80" s="717"/>
      <c r="G80" s="279">
        <v>2</v>
      </c>
      <c r="H80" s="279"/>
      <c r="I80" s="704"/>
      <c r="J80" s="348"/>
      <c r="K80" s="351"/>
      <c r="L80" s="626"/>
      <c r="M80" s="547"/>
      <c r="N80" s="765"/>
    </row>
    <row r="81" spans="2:14" ht="22.5" hidden="1" customHeight="1" thickBot="1" x14ac:dyDescent="0.3">
      <c r="B81" s="475"/>
      <c r="C81" s="428"/>
      <c r="D81" s="560"/>
      <c r="E81" s="714"/>
      <c r="F81" s="717"/>
      <c r="G81" s="279">
        <v>3</v>
      </c>
      <c r="H81" s="279"/>
      <c r="I81" s="704"/>
      <c r="J81" s="348"/>
      <c r="K81" s="351"/>
      <c r="L81" s="626"/>
      <c r="M81" s="547"/>
      <c r="N81" s="765"/>
    </row>
    <row r="82" spans="2:14" ht="22.5" hidden="1" customHeight="1" thickBot="1" x14ac:dyDescent="0.3">
      <c r="B82" s="475"/>
      <c r="C82" s="428"/>
      <c r="D82" s="560"/>
      <c r="E82" s="714"/>
      <c r="F82" s="717"/>
      <c r="G82" s="279">
        <v>4</v>
      </c>
      <c r="H82" s="279"/>
      <c r="I82" s="704"/>
      <c r="J82" s="348"/>
      <c r="K82" s="351"/>
      <c r="L82" s="626"/>
      <c r="M82" s="547"/>
      <c r="N82" s="765"/>
    </row>
    <row r="83" spans="2:14" ht="22.5" hidden="1" customHeight="1" thickBot="1" x14ac:dyDescent="0.3">
      <c r="B83" s="475"/>
      <c r="C83" s="428"/>
      <c r="D83" s="560"/>
      <c r="E83" s="714"/>
      <c r="F83" s="717"/>
      <c r="G83" s="279">
        <v>5</v>
      </c>
      <c r="H83" s="279"/>
      <c r="I83" s="704"/>
      <c r="J83" s="348"/>
      <c r="K83" s="351"/>
      <c r="L83" s="626"/>
      <c r="M83" s="547"/>
      <c r="N83" s="765"/>
    </row>
    <row r="84" spans="2:14" ht="22.5" hidden="1" customHeight="1" thickBot="1" x14ac:dyDescent="0.3">
      <c r="B84" s="475"/>
      <c r="C84" s="428"/>
      <c r="D84" s="560"/>
      <c r="E84" s="714"/>
      <c r="F84" s="717"/>
      <c r="G84" s="279">
        <v>6</v>
      </c>
      <c r="H84" s="279"/>
      <c r="I84" s="704"/>
      <c r="J84" s="348"/>
      <c r="K84" s="351"/>
      <c r="L84" s="626"/>
      <c r="M84" s="547"/>
      <c r="N84" s="765"/>
    </row>
    <row r="85" spans="2:14" ht="18.75" hidden="1" customHeight="1" thickBot="1" x14ac:dyDescent="0.3">
      <c r="B85" s="475"/>
      <c r="C85" s="428"/>
      <c r="D85" s="560"/>
      <c r="E85" s="714"/>
      <c r="F85" s="717"/>
      <c r="G85" s="279">
        <v>7</v>
      </c>
      <c r="H85" s="279"/>
      <c r="I85" s="704"/>
      <c r="J85" s="348"/>
      <c r="K85" s="351"/>
      <c r="L85" s="626"/>
      <c r="M85" s="547"/>
      <c r="N85" s="765"/>
    </row>
    <row r="86" spans="2:14" ht="22.5" hidden="1" customHeight="1" thickBot="1" x14ac:dyDescent="0.3">
      <c r="B86" s="476"/>
      <c r="C86" s="429"/>
      <c r="D86" s="561"/>
      <c r="E86" s="715"/>
      <c r="F86" s="718"/>
      <c r="G86" s="280">
        <v>8</v>
      </c>
      <c r="H86" s="280"/>
      <c r="I86" s="705"/>
      <c r="J86" s="349"/>
      <c r="K86" s="352"/>
      <c r="L86" s="626"/>
      <c r="M86" s="547"/>
      <c r="N86" s="765"/>
    </row>
    <row r="87" spans="2:14" ht="69.599999999999994" customHeight="1" thickBot="1" x14ac:dyDescent="0.3">
      <c r="B87" s="474" t="str">
        <f>+LEFT(C87,5)</f>
        <v xml:space="preserve">17.4 </v>
      </c>
      <c r="C87" s="427" t="s">
        <v>252</v>
      </c>
      <c r="D87" s="559" t="s">
        <v>181</v>
      </c>
      <c r="E87" s="713" t="s">
        <v>751</v>
      </c>
      <c r="F87" s="716">
        <v>3</v>
      </c>
      <c r="G87" s="278">
        <v>1</v>
      </c>
      <c r="H87" s="265" t="s">
        <v>450</v>
      </c>
      <c r="I87" s="703" t="s">
        <v>752</v>
      </c>
      <c r="J87" s="347">
        <v>3</v>
      </c>
      <c r="K87" s="350" t="str">
        <f t="shared" si="6"/>
        <v>Mantenimiento del control</v>
      </c>
      <c r="L87" s="626">
        <f t="shared" ref="L87" si="10">+IF(K87="",312,IF(K87="Deficiencia de control mayor (diseño y ejecución)",320,IF(K87="Deficiencia de control (diseño o ejecución)",340,IF(K87="Oportunidad de mejora",360,380))))</f>
        <v>380</v>
      </c>
      <c r="M87" s="547">
        <v>6.7854000000000001</v>
      </c>
      <c r="N87" s="765">
        <f>+L87+M87</f>
        <v>386.78539999999998</v>
      </c>
    </row>
    <row r="88" spans="2:14" ht="22.5" hidden="1" customHeight="1" thickBot="1" x14ac:dyDescent="0.3">
      <c r="B88" s="475"/>
      <c r="C88" s="428"/>
      <c r="D88" s="560"/>
      <c r="E88" s="714"/>
      <c r="F88" s="717"/>
      <c r="G88" s="279">
        <v>2</v>
      </c>
      <c r="H88" s="279"/>
      <c r="I88" s="704"/>
      <c r="J88" s="348"/>
      <c r="K88" s="351"/>
      <c r="L88" s="626"/>
      <c r="M88" s="547"/>
      <c r="N88" s="765"/>
    </row>
    <row r="89" spans="2:14" ht="22.5" hidden="1" customHeight="1" thickBot="1" x14ac:dyDescent="0.3">
      <c r="B89" s="475"/>
      <c r="C89" s="428"/>
      <c r="D89" s="560"/>
      <c r="E89" s="714"/>
      <c r="F89" s="717"/>
      <c r="G89" s="279">
        <v>3</v>
      </c>
      <c r="H89" s="279"/>
      <c r="I89" s="704"/>
      <c r="J89" s="348"/>
      <c r="K89" s="351"/>
      <c r="L89" s="626"/>
      <c r="M89" s="547"/>
      <c r="N89" s="765"/>
    </row>
    <row r="90" spans="2:14" ht="22.5" hidden="1" customHeight="1" thickBot="1" x14ac:dyDescent="0.3">
      <c r="B90" s="475"/>
      <c r="C90" s="428"/>
      <c r="D90" s="560"/>
      <c r="E90" s="714"/>
      <c r="F90" s="717"/>
      <c r="G90" s="279">
        <v>4</v>
      </c>
      <c r="H90" s="279"/>
      <c r="I90" s="704"/>
      <c r="J90" s="348"/>
      <c r="K90" s="351"/>
      <c r="L90" s="626"/>
      <c r="M90" s="547"/>
      <c r="N90" s="765"/>
    </row>
    <row r="91" spans="2:14" ht="22.5" hidden="1" customHeight="1" thickBot="1" x14ac:dyDescent="0.3">
      <c r="B91" s="475"/>
      <c r="C91" s="428"/>
      <c r="D91" s="560"/>
      <c r="E91" s="714"/>
      <c r="F91" s="717"/>
      <c r="G91" s="279">
        <v>5</v>
      </c>
      <c r="H91" s="279"/>
      <c r="I91" s="704"/>
      <c r="J91" s="348"/>
      <c r="K91" s="351"/>
      <c r="L91" s="626"/>
      <c r="M91" s="547"/>
      <c r="N91" s="765"/>
    </row>
    <row r="92" spans="2:14" ht="22.5" hidden="1" customHeight="1" thickBot="1" x14ac:dyDescent="0.3">
      <c r="B92" s="475"/>
      <c r="C92" s="428"/>
      <c r="D92" s="560"/>
      <c r="E92" s="714"/>
      <c r="F92" s="717"/>
      <c r="G92" s="279">
        <v>6</v>
      </c>
      <c r="H92" s="279"/>
      <c r="I92" s="704"/>
      <c r="J92" s="348"/>
      <c r="K92" s="351"/>
      <c r="L92" s="626"/>
      <c r="M92" s="547"/>
      <c r="N92" s="765"/>
    </row>
    <row r="93" spans="2:14" ht="22.5" hidden="1" customHeight="1" thickBot="1" x14ac:dyDescent="0.3">
      <c r="B93" s="475"/>
      <c r="C93" s="428"/>
      <c r="D93" s="560"/>
      <c r="E93" s="714"/>
      <c r="F93" s="717"/>
      <c r="G93" s="279">
        <v>7</v>
      </c>
      <c r="H93" s="279"/>
      <c r="I93" s="704"/>
      <c r="J93" s="348"/>
      <c r="K93" s="351"/>
      <c r="L93" s="626"/>
      <c r="M93" s="547"/>
      <c r="N93" s="765"/>
    </row>
    <row r="94" spans="2:14" ht="22.5" hidden="1" customHeight="1" thickBot="1" x14ac:dyDescent="0.3">
      <c r="B94" s="476"/>
      <c r="C94" s="429"/>
      <c r="D94" s="561"/>
      <c r="E94" s="715"/>
      <c r="F94" s="718"/>
      <c r="G94" s="280">
        <v>8</v>
      </c>
      <c r="H94" s="280"/>
      <c r="I94" s="705"/>
      <c r="J94" s="349"/>
      <c r="K94" s="352"/>
      <c r="L94" s="626"/>
      <c r="M94" s="547"/>
      <c r="N94" s="765"/>
    </row>
    <row r="95" spans="2:14" ht="85.2" customHeight="1" thickBot="1" x14ac:dyDescent="0.3">
      <c r="B95" s="474" t="str">
        <f>+LEFT(C95,5)</f>
        <v xml:space="preserve">17.5 </v>
      </c>
      <c r="C95" s="427" t="s">
        <v>253</v>
      </c>
      <c r="D95" s="559" t="s">
        <v>181</v>
      </c>
      <c r="E95" s="713" t="s">
        <v>463</v>
      </c>
      <c r="F95" s="716">
        <v>3</v>
      </c>
      <c r="G95" s="278">
        <v>1</v>
      </c>
      <c r="H95" s="265" t="s">
        <v>753</v>
      </c>
      <c r="I95" s="703" t="s">
        <v>754</v>
      </c>
      <c r="J95" s="347">
        <v>3</v>
      </c>
      <c r="K95" s="350" t="str">
        <f t="shared" si="6"/>
        <v>Mantenimiento del control</v>
      </c>
      <c r="L95" s="626">
        <f t="shared" ref="L95" si="11">+IF(K95="",312,IF(K95="Deficiencia de control mayor (diseño y ejecución)",320,IF(K95="Deficiencia de control (diseño o ejecución)",340,IF(K95="Oportunidad de mejora",360,380))))</f>
        <v>380</v>
      </c>
      <c r="M95" s="547">
        <v>6.8745000000000003</v>
      </c>
      <c r="N95" s="765">
        <f>+L95+M95</f>
        <v>386.87450000000001</v>
      </c>
    </row>
    <row r="96" spans="2:14" ht="22.5" hidden="1" customHeight="1" thickBot="1" x14ac:dyDescent="0.3">
      <c r="B96" s="475"/>
      <c r="C96" s="428"/>
      <c r="D96" s="560"/>
      <c r="E96" s="714"/>
      <c r="F96" s="717"/>
      <c r="G96" s="279">
        <v>2</v>
      </c>
      <c r="H96" s="279"/>
      <c r="I96" s="704"/>
      <c r="J96" s="348"/>
      <c r="K96" s="351"/>
      <c r="L96" s="626"/>
      <c r="M96" s="547"/>
      <c r="N96" s="765"/>
    </row>
    <row r="97" spans="2:14" ht="22.5" hidden="1" customHeight="1" thickBot="1" x14ac:dyDescent="0.3">
      <c r="B97" s="475"/>
      <c r="C97" s="428"/>
      <c r="D97" s="560"/>
      <c r="E97" s="714"/>
      <c r="F97" s="717"/>
      <c r="G97" s="279">
        <v>3</v>
      </c>
      <c r="H97" s="279"/>
      <c r="I97" s="704"/>
      <c r="J97" s="348"/>
      <c r="K97" s="351"/>
      <c r="L97" s="626"/>
      <c r="M97" s="547"/>
      <c r="N97" s="765"/>
    </row>
    <row r="98" spans="2:14" ht="22.5" hidden="1" customHeight="1" thickBot="1" x14ac:dyDescent="0.3">
      <c r="B98" s="475"/>
      <c r="C98" s="428"/>
      <c r="D98" s="560"/>
      <c r="E98" s="714"/>
      <c r="F98" s="717"/>
      <c r="G98" s="279">
        <v>4</v>
      </c>
      <c r="H98" s="279"/>
      <c r="I98" s="704"/>
      <c r="J98" s="348"/>
      <c r="K98" s="351"/>
      <c r="L98" s="626"/>
      <c r="M98" s="547"/>
      <c r="N98" s="765"/>
    </row>
    <row r="99" spans="2:14" ht="22.5" hidden="1" customHeight="1" thickBot="1" x14ac:dyDescent="0.3">
      <c r="B99" s="475"/>
      <c r="C99" s="428"/>
      <c r="D99" s="560"/>
      <c r="E99" s="714"/>
      <c r="F99" s="717"/>
      <c r="G99" s="279">
        <v>5</v>
      </c>
      <c r="H99" s="279"/>
      <c r="I99" s="704"/>
      <c r="J99" s="348"/>
      <c r="K99" s="351"/>
      <c r="L99" s="626"/>
      <c r="M99" s="547"/>
      <c r="N99" s="765"/>
    </row>
    <row r="100" spans="2:14" ht="22.5" hidden="1" customHeight="1" thickBot="1" x14ac:dyDescent="0.3">
      <c r="B100" s="475"/>
      <c r="C100" s="428"/>
      <c r="D100" s="560"/>
      <c r="E100" s="714"/>
      <c r="F100" s="717"/>
      <c r="G100" s="279">
        <v>6</v>
      </c>
      <c r="H100" s="279"/>
      <c r="I100" s="704"/>
      <c r="J100" s="348"/>
      <c r="K100" s="351"/>
      <c r="L100" s="626"/>
      <c r="M100" s="547"/>
      <c r="N100" s="765"/>
    </row>
    <row r="101" spans="2:14" ht="22.5" hidden="1" customHeight="1" thickBot="1" x14ac:dyDescent="0.3">
      <c r="B101" s="475"/>
      <c r="C101" s="428"/>
      <c r="D101" s="560"/>
      <c r="E101" s="714"/>
      <c r="F101" s="717"/>
      <c r="G101" s="279">
        <v>7</v>
      </c>
      <c r="H101" s="279"/>
      <c r="I101" s="704"/>
      <c r="J101" s="348"/>
      <c r="K101" s="351"/>
      <c r="L101" s="626"/>
      <c r="M101" s="547"/>
      <c r="N101" s="765"/>
    </row>
    <row r="102" spans="2:14" ht="22.5" hidden="1" customHeight="1" thickBot="1" x14ac:dyDescent="0.3">
      <c r="B102" s="476"/>
      <c r="C102" s="429"/>
      <c r="D102" s="561"/>
      <c r="E102" s="715"/>
      <c r="F102" s="718"/>
      <c r="G102" s="280">
        <v>8</v>
      </c>
      <c r="H102" s="280"/>
      <c r="I102" s="705"/>
      <c r="J102" s="349"/>
      <c r="K102" s="352"/>
      <c r="L102" s="626"/>
      <c r="M102" s="547"/>
      <c r="N102" s="765"/>
    </row>
    <row r="103" spans="2:14" ht="16.5" customHeight="1" x14ac:dyDescent="0.25">
      <c r="B103" s="474" t="str">
        <f>+LEFT(C103,5)</f>
        <v xml:space="preserve">17.6 </v>
      </c>
      <c r="C103" s="427" t="s">
        <v>254</v>
      </c>
      <c r="D103" s="559" t="s">
        <v>255</v>
      </c>
      <c r="E103" s="713" t="s">
        <v>755</v>
      </c>
      <c r="F103" s="716">
        <v>3</v>
      </c>
      <c r="G103" s="278">
        <v>1</v>
      </c>
      <c r="H103" s="265"/>
      <c r="I103" s="703" t="s">
        <v>757</v>
      </c>
      <c r="J103" s="347">
        <v>3</v>
      </c>
      <c r="K103" s="350" t="str">
        <f t="shared" si="6"/>
        <v>Mantenimiento del control</v>
      </c>
      <c r="L103" s="626">
        <f t="shared" ref="L103" si="12">+IF(K103="",312,IF(K103="Deficiencia de control mayor (diseño y ejecución)",320,IF(K103="Deficiencia de control (diseño o ejecución)",340,IF(K103="Oportunidad de mejora",360,380))))</f>
        <v>380</v>
      </c>
      <c r="M103" s="547">
        <v>6.9874000000000001</v>
      </c>
      <c r="N103" s="765">
        <f>+L103+M103</f>
        <v>386.98739999999998</v>
      </c>
    </row>
    <row r="104" spans="2:14" ht="69.599999999999994" customHeight="1" x14ac:dyDescent="0.25">
      <c r="B104" s="475"/>
      <c r="C104" s="428"/>
      <c r="D104" s="560"/>
      <c r="E104" s="714"/>
      <c r="F104" s="717"/>
      <c r="G104" s="279">
        <v>2</v>
      </c>
      <c r="H104" s="269" t="s">
        <v>756</v>
      </c>
      <c r="I104" s="704"/>
      <c r="J104" s="348"/>
      <c r="K104" s="351"/>
      <c r="L104" s="626"/>
      <c r="M104" s="547"/>
      <c r="N104" s="765"/>
    </row>
    <row r="105" spans="2:14" ht="22.5" hidden="1" customHeight="1" thickBot="1" x14ac:dyDescent="0.3">
      <c r="B105" s="475"/>
      <c r="C105" s="428"/>
      <c r="D105" s="560"/>
      <c r="E105" s="714"/>
      <c r="F105" s="717"/>
      <c r="G105" s="279">
        <v>3</v>
      </c>
      <c r="H105" s="279"/>
      <c r="I105" s="704"/>
      <c r="J105" s="348"/>
      <c r="K105" s="351"/>
      <c r="L105" s="626"/>
      <c r="M105" s="547"/>
      <c r="N105" s="765"/>
    </row>
    <row r="106" spans="2:14" ht="118.5" hidden="1" customHeight="1" thickBot="1" x14ac:dyDescent="0.3">
      <c r="B106" s="475"/>
      <c r="C106" s="428"/>
      <c r="D106" s="560"/>
      <c r="E106" s="714"/>
      <c r="F106" s="717"/>
      <c r="G106" s="279">
        <v>4</v>
      </c>
      <c r="H106" s="279"/>
      <c r="I106" s="704"/>
      <c r="J106" s="348"/>
      <c r="K106" s="351"/>
      <c r="L106" s="626"/>
      <c r="M106" s="547"/>
      <c r="N106" s="765"/>
    </row>
    <row r="107" spans="2:14" ht="22.5" hidden="1" customHeight="1" thickBot="1" x14ac:dyDescent="0.3">
      <c r="B107" s="475"/>
      <c r="C107" s="428"/>
      <c r="D107" s="560"/>
      <c r="E107" s="714"/>
      <c r="F107" s="717"/>
      <c r="G107" s="279">
        <v>5</v>
      </c>
      <c r="H107" s="279"/>
      <c r="I107" s="704"/>
      <c r="J107" s="348"/>
      <c r="K107" s="351"/>
      <c r="L107" s="626"/>
      <c r="M107" s="547"/>
      <c r="N107" s="765"/>
    </row>
    <row r="108" spans="2:14" ht="22.5" hidden="1" customHeight="1" thickBot="1" x14ac:dyDescent="0.3">
      <c r="B108" s="475"/>
      <c r="C108" s="428"/>
      <c r="D108" s="560"/>
      <c r="E108" s="714"/>
      <c r="F108" s="717"/>
      <c r="G108" s="279">
        <v>6</v>
      </c>
      <c r="H108" s="279"/>
      <c r="I108" s="704"/>
      <c r="J108" s="348"/>
      <c r="K108" s="351"/>
      <c r="L108" s="626"/>
      <c r="M108" s="547"/>
      <c r="N108" s="765"/>
    </row>
    <row r="109" spans="2:14" ht="22.5" hidden="1" customHeight="1" thickBot="1" x14ac:dyDescent="0.3">
      <c r="B109" s="475"/>
      <c r="C109" s="428"/>
      <c r="D109" s="560"/>
      <c r="E109" s="714"/>
      <c r="F109" s="717"/>
      <c r="G109" s="279">
        <v>7</v>
      </c>
      <c r="H109" s="279"/>
      <c r="I109" s="704"/>
      <c r="J109" s="348"/>
      <c r="K109" s="351"/>
      <c r="L109" s="626"/>
      <c r="M109" s="547"/>
      <c r="N109" s="765"/>
    </row>
    <row r="110" spans="2:14" ht="19.2" customHeight="1" thickBot="1" x14ac:dyDescent="0.3">
      <c r="B110" s="476"/>
      <c r="C110" s="429"/>
      <c r="D110" s="561"/>
      <c r="E110" s="715"/>
      <c r="F110" s="718"/>
      <c r="G110" s="280">
        <v>8</v>
      </c>
      <c r="H110" s="280"/>
      <c r="I110" s="705"/>
      <c r="J110" s="349"/>
      <c r="K110" s="352"/>
      <c r="L110" s="626"/>
      <c r="M110" s="547"/>
      <c r="N110" s="765"/>
    </row>
    <row r="111" spans="2:14" ht="85.8" customHeight="1" thickBot="1" x14ac:dyDescent="0.3">
      <c r="B111" s="474" t="str">
        <f>+LEFT(C111,5)</f>
        <v xml:space="preserve">17.7 </v>
      </c>
      <c r="C111" s="658" t="s">
        <v>256</v>
      </c>
      <c r="D111" s="794" t="s">
        <v>257</v>
      </c>
      <c r="E111" s="703" t="s">
        <v>451</v>
      </c>
      <c r="F111" s="716">
        <v>3</v>
      </c>
      <c r="G111" s="278">
        <v>1</v>
      </c>
      <c r="H111" s="287" t="s">
        <v>494</v>
      </c>
      <c r="I111" s="288" t="s">
        <v>465</v>
      </c>
      <c r="J111" s="347">
        <v>3</v>
      </c>
      <c r="K111" s="378" t="str">
        <f t="shared" si="6"/>
        <v>Mantenimiento del control</v>
      </c>
      <c r="L111" s="626">
        <f t="shared" ref="L111" si="13">+IF(K111="",312,IF(K111="Deficiencia de control mayor (diseño y ejecución)",320,IF(K111="Deficiencia de control (diseño o ejecución)",340,IF(K111="Oportunidad de mejora",360,380))))</f>
        <v>380</v>
      </c>
      <c r="M111" s="547">
        <v>6.9874499999999999</v>
      </c>
      <c r="N111" s="765">
        <f>+L111+M111</f>
        <v>386.98745000000002</v>
      </c>
    </row>
    <row r="112" spans="2:14" ht="35.25" hidden="1" customHeight="1" thickBot="1" x14ac:dyDescent="0.3">
      <c r="B112" s="475"/>
      <c r="C112" s="659"/>
      <c r="D112" s="795"/>
      <c r="E112" s="704"/>
      <c r="F112" s="717"/>
      <c r="G112" s="279">
        <v>2</v>
      </c>
      <c r="H112" s="279"/>
      <c r="I112" s="289"/>
      <c r="J112" s="348"/>
      <c r="K112" s="379"/>
      <c r="L112" s="626"/>
      <c r="M112" s="547"/>
      <c r="N112" s="765"/>
    </row>
    <row r="113" spans="2:14" ht="22.5" hidden="1" customHeight="1" thickBot="1" x14ac:dyDescent="0.3">
      <c r="B113" s="475"/>
      <c r="C113" s="659"/>
      <c r="D113" s="795"/>
      <c r="E113" s="704"/>
      <c r="F113" s="717"/>
      <c r="G113" s="279">
        <v>3</v>
      </c>
      <c r="H113" s="279"/>
      <c r="I113" s="289"/>
      <c r="J113" s="348"/>
      <c r="K113" s="379"/>
      <c r="L113" s="626"/>
      <c r="M113" s="547"/>
      <c r="N113" s="765"/>
    </row>
    <row r="114" spans="2:14" ht="22.5" hidden="1" customHeight="1" thickBot="1" x14ac:dyDescent="0.3">
      <c r="B114" s="475"/>
      <c r="C114" s="659"/>
      <c r="D114" s="795"/>
      <c r="E114" s="704"/>
      <c r="F114" s="717"/>
      <c r="G114" s="279">
        <v>4</v>
      </c>
      <c r="H114" s="279"/>
      <c r="I114" s="289"/>
      <c r="J114" s="348"/>
      <c r="K114" s="379"/>
      <c r="L114" s="626"/>
      <c r="M114" s="547"/>
      <c r="N114" s="765"/>
    </row>
    <row r="115" spans="2:14" ht="22.5" hidden="1" customHeight="1" thickBot="1" x14ac:dyDescent="0.3">
      <c r="B115" s="475"/>
      <c r="C115" s="659"/>
      <c r="D115" s="795"/>
      <c r="E115" s="704"/>
      <c r="F115" s="717"/>
      <c r="G115" s="279">
        <v>5</v>
      </c>
      <c r="H115" s="279"/>
      <c r="I115" s="289"/>
      <c r="J115" s="348"/>
      <c r="K115" s="379"/>
      <c r="L115" s="626"/>
      <c r="M115" s="547"/>
      <c r="N115" s="765"/>
    </row>
    <row r="116" spans="2:14" ht="22.5" hidden="1" customHeight="1" thickBot="1" x14ac:dyDescent="0.3">
      <c r="B116" s="475"/>
      <c r="C116" s="659"/>
      <c r="D116" s="795"/>
      <c r="E116" s="704"/>
      <c r="F116" s="717"/>
      <c r="G116" s="279">
        <v>6</v>
      </c>
      <c r="H116" s="279"/>
      <c r="I116" s="289"/>
      <c r="J116" s="348"/>
      <c r="K116" s="379"/>
      <c r="L116" s="626"/>
      <c r="M116" s="547"/>
      <c r="N116" s="765"/>
    </row>
    <row r="117" spans="2:14" ht="22.5" hidden="1" customHeight="1" thickBot="1" x14ac:dyDescent="0.3">
      <c r="B117" s="475"/>
      <c r="C117" s="659"/>
      <c r="D117" s="795"/>
      <c r="E117" s="704"/>
      <c r="F117" s="717"/>
      <c r="G117" s="279">
        <v>7</v>
      </c>
      <c r="H117" s="279"/>
      <c r="I117" s="289"/>
      <c r="J117" s="348"/>
      <c r="K117" s="379"/>
      <c r="L117" s="626"/>
      <c r="M117" s="547"/>
      <c r="N117" s="765"/>
    </row>
    <row r="118" spans="2:14" ht="22.5" hidden="1" customHeight="1" thickBot="1" x14ac:dyDescent="0.3">
      <c r="B118" s="476"/>
      <c r="C118" s="660"/>
      <c r="D118" s="796"/>
      <c r="E118" s="705"/>
      <c r="F118" s="718"/>
      <c r="G118" s="280">
        <v>8</v>
      </c>
      <c r="H118" s="280"/>
      <c r="I118" s="289"/>
      <c r="J118" s="349"/>
      <c r="K118" s="380"/>
      <c r="L118" s="626"/>
      <c r="M118" s="547"/>
      <c r="N118" s="765"/>
    </row>
    <row r="119" spans="2:14" ht="79.8" customHeight="1" thickBot="1" x14ac:dyDescent="0.3">
      <c r="B119" s="474" t="str">
        <f>+LEFT(C119,5)</f>
        <v xml:space="preserve">17.8 </v>
      </c>
      <c r="C119" s="658" t="s">
        <v>258</v>
      </c>
      <c r="D119" s="791" t="s">
        <v>257</v>
      </c>
      <c r="E119" s="703" t="s">
        <v>452</v>
      </c>
      <c r="F119" s="716">
        <v>3</v>
      </c>
      <c r="G119" s="290">
        <v>1</v>
      </c>
      <c r="H119" s="291" t="s">
        <v>495</v>
      </c>
      <c r="I119" s="703" t="s">
        <v>758</v>
      </c>
      <c r="J119" s="347">
        <v>3</v>
      </c>
      <c r="K119" s="378" t="str">
        <f t="shared" si="6"/>
        <v>Mantenimiento del control</v>
      </c>
      <c r="L119" s="626">
        <f t="shared" ref="L119" si="14">+IF(K119="",312,IF(K119="Deficiencia de control mayor (diseño y ejecución)",320,IF(K119="Deficiencia de control (diseño o ejecución)",340,IF(K119="Oportunidad de mejora",360,380))))</f>
        <v>380</v>
      </c>
      <c r="M119" s="547">
        <v>6.9874559999999999</v>
      </c>
      <c r="N119" s="765">
        <f>+L119+M119</f>
        <v>386.98745600000001</v>
      </c>
    </row>
    <row r="120" spans="2:14" ht="22.5" hidden="1" customHeight="1" thickBot="1" x14ac:dyDescent="0.3">
      <c r="B120" s="475"/>
      <c r="C120" s="659"/>
      <c r="D120" s="792"/>
      <c r="E120" s="704"/>
      <c r="F120" s="717"/>
      <c r="G120" s="279">
        <v>2</v>
      </c>
      <c r="H120" s="279"/>
      <c r="I120" s="704"/>
      <c r="J120" s="348"/>
      <c r="K120" s="379"/>
      <c r="L120" s="626"/>
      <c r="M120" s="547"/>
      <c r="N120" s="765"/>
    </row>
    <row r="121" spans="2:14" ht="22.5" hidden="1" customHeight="1" thickBot="1" x14ac:dyDescent="0.3">
      <c r="B121" s="475"/>
      <c r="C121" s="659"/>
      <c r="D121" s="792"/>
      <c r="E121" s="704"/>
      <c r="F121" s="717"/>
      <c r="G121" s="279">
        <v>3</v>
      </c>
      <c r="H121" s="279"/>
      <c r="I121" s="704"/>
      <c r="J121" s="348"/>
      <c r="K121" s="379"/>
      <c r="L121" s="626"/>
      <c r="M121" s="547"/>
      <c r="N121" s="765"/>
    </row>
    <row r="122" spans="2:14" ht="22.5" hidden="1" customHeight="1" thickBot="1" x14ac:dyDescent="0.3">
      <c r="B122" s="475"/>
      <c r="C122" s="659"/>
      <c r="D122" s="792"/>
      <c r="E122" s="704"/>
      <c r="F122" s="717"/>
      <c r="G122" s="279">
        <v>4</v>
      </c>
      <c r="H122" s="279"/>
      <c r="I122" s="704"/>
      <c r="J122" s="348"/>
      <c r="K122" s="379"/>
      <c r="L122" s="626"/>
      <c r="M122" s="547"/>
      <c r="N122" s="765"/>
    </row>
    <row r="123" spans="2:14" ht="22.5" hidden="1" customHeight="1" thickBot="1" x14ac:dyDescent="0.3">
      <c r="B123" s="475"/>
      <c r="C123" s="659"/>
      <c r="D123" s="792"/>
      <c r="E123" s="704"/>
      <c r="F123" s="717"/>
      <c r="G123" s="279">
        <v>5</v>
      </c>
      <c r="H123" s="279"/>
      <c r="I123" s="704"/>
      <c r="J123" s="348"/>
      <c r="K123" s="379"/>
      <c r="L123" s="626"/>
      <c r="M123" s="547"/>
      <c r="N123" s="765"/>
    </row>
    <row r="124" spans="2:14" ht="22.5" hidden="1" customHeight="1" thickBot="1" x14ac:dyDescent="0.3">
      <c r="B124" s="475"/>
      <c r="C124" s="659"/>
      <c r="D124" s="792"/>
      <c r="E124" s="704"/>
      <c r="F124" s="717"/>
      <c r="G124" s="279">
        <v>6</v>
      </c>
      <c r="H124" s="279"/>
      <c r="I124" s="704"/>
      <c r="J124" s="348"/>
      <c r="K124" s="379"/>
      <c r="L124" s="626"/>
      <c r="M124" s="547"/>
      <c r="N124" s="765"/>
    </row>
    <row r="125" spans="2:14" ht="22.5" hidden="1" customHeight="1" thickBot="1" x14ac:dyDescent="0.3">
      <c r="B125" s="475"/>
      <c r="C125" s="659"/>
      <c r="D125" s="792"/>
      <c r="E125" s="704"/>
      <c r="F125" s="717"/>
      <c r="G125" s="279">
        <v>7</v>
      </c>
      <c r="H125" s="279"/>
      <c r="I125" s="704"/>
      <c r="J125" s="348"/>
      <c r="K125" s="379"/>
      <c r="L125" s="626"/>
      <c r="M125" s="547"/>
      <c r="N125" s="765"/>
    </row>
    <row r="126" spans="2:14" ht="22.5" hidden="1" customHeight="1" thickBot="1" x14ac:dyDescent="0.3">
      <c r="B126" s="476"/>
      <c r="C126" s="660"/>
      <c r="D126" s="793"/>
      <c r="E126" s="705"/>
      <c r="F126" s="718"/>
      <c r="G126" s="280">
        <v>8</v>
      </c>
      <c r="H126" s="280"/>
      <c r="I126" s="705"/>
      <c r="J126" s="349"/>
      <c r="K126" s="380"/>
      <c r="L126" s="626"/>
      <c r="M126" s="547"/>
      <c r="N126" s="765"/>
    </row>
    <row r="127" spans="2:14" ht="79.2" customHeight="1" x14ac:dyDescent="0.25">
      <c r="B127" s="474" t="str">
        <f>+LEFT(C127,5)</f>
        <v xml:space="preserve">17.9 </v>
      </c>
      <c r="C127" s="427" t="s">
        <v>259</v>
      </c>
      <c r="D127" s="629" t="s">
        <v>257</v>
      </c>
      <c r="E127" s="713" t="s">
        <v>496</v>
      </c>
      <c r="F127" s="716">
        <v>3</v>
      </c>
      <c r="G127" s="278">
        <v>1</v>
      </c>
      <c r="H127" s="265" t="s">
        <v>497</v>
      </c>
      <c r="I127" s="703" t="s">
        <v>759</v>
      </c>
      <c r="J127" s="347">
        <v>3</v>
      </c>
      <c r="K127" s="350" t="str">
        <f t="shared" ref="K127" si="15">+IF(OR(ISBLANK(F127),ISBLANK(J127)),"",IF(OR(AND(F127=1,J127=1),AND(F127=1,J127=2),AND(F127=1,J127=3)),"Deficiencia de control mayor (diseño y ejecución)",IF(OR(AND(F127=2,J127=2),AND(F127=3,J127=1),AND(F127=3,J127=2),AND(F127=2,J127=1)),"Deficiencia de control (diseño o ejecución)",IF(AND(F127=2,J127=3),"Oportunidad de mejora","Mantenimiento del control"))))</f>
        <v>Mantenimiento del control</v>
      </c>
      <c r="L127" s="626">
        <f t="shared" ref="L127" si="16">+IF(K127="",312,IF(K127="Deficiencia de control mayor (diseño y ejecución)",320,IF(K127="Deficiencia de control (diseño o ejecución)",340,IF(K127="Oportunidad de mejora",360,380))))</f>
        <v>380</v>
      </c>
      <c r="M127" s="547">
        <v>7.0122999999999998</v>
      </c>
      <c r="N127" s="765">
        <f>+L127+M127</f>
        <v>387.01229999999998</v>
      </c>
    </row>
    <row r="128" spans="2:14" ht="22.5" hidden="1" customHeight="1" x14ac:dyDescent="0.25">
      <c r="B128" s="475"/>
      <c r="C128" s="428"/>
      <c r="D128" s="630"/>
      <c r="E128" s="714"/>
      <c r="F128" s="717"/>
      <c r="G128" s="279">
        <v>2</v>
      </c>
      <c r="H128" s="279"/>
      <c r="I128" s="704"/>
      <c r="J128" s="348"/>
      <c r="K128" s="351"/>
      <c r="L128" s="626"/>
      <c r="M128" s="547"/>
      <c r="N128" s="765"/>
    </row>
    <row r="129" spans="2:14" ht="22.5" hidden="1" customHeight="1" x14ac:dyDescent="0.25">
      <c r="B129" s="475"/>
      <c r="C129" s="428"/>
      <c r="D129" s="630"/>
      <c r="E129" s="714"/>
      <c r="F129" s="717"/>
      <c r="G129" s="279">
        <v>3</v>
      </c>
      <c r="H129" s="279"/>
      <c r="I129" s="704"/>
      <c r="J129" s="348"/>
      <c r="K129" s="351"/>
      <c r="L129" s="626"/>
      <c r="M129" s="547"/>
      <c r="N129" s="765"/>
    </row>
    <row r="130" spans="2:14" ht="22.5" hidden="1" customHeight="1" x14ac:dyDescent="0.25">
      <c r="B130" s="475"/>
      <c r="C130" s="428"/>
      <c r="D130" s="630"/>
      <c r="E130" s="714"/>
      <c r="F130" s="717"/>
      <c r="G130" s="279">
        <v>4</v>
      </c>
      <c r="H130" s="279"/>
      <c r="I130" s="704"/>
      <c r="J130" s="348"/>
      <c r="K130" s="351"/>
      <c r="L130" s="626"/>
      <c r="M130" s="547"/>
      <c r="N130" s="765"/>
    </row>
    <row r="131" spans="2:14" ht="22.5" hidden="1" customHeight="1" x14ac:dyDescent="0.25">
      <c r="B131" s="475"/>
      <c r="C131" s="428"/>
      <c r="D131" s="630"/>
      <c r="E131" s="714"/>
      <c r="F131" s="717"/>
      <c r="G131" s="279">
        <v>5</v>
      </c>
      <c r="H131" s="279"/>
      <c r="I131" s="704"/>
      <c r="J131" s="348"/>
      <c r="K131" s="351"/>
      <c r="L131" s="626"/>
      <c r="M131" s="547"/>
      <c r="N131" s="765"/>
    </row>
    <row r="132" spans="2:14" ht="22.5" hidden="1" customHeight="1" x14ac:dyDescent="0.25">
      <c r="B132" s="475"/>
      <c r="C132" s="428"/>
      <c r="D132" s="630"/>
      <c r="E132" s="714"/>
      <c r="F132" s="717"/>
      <c r="G132" s="279">
        <v>6</v>
      </c>
      <c r="H132" s="279"/>
      <c r="I132" s="704"/>
      <c r="J132" s="348"/>
      <c r="K132" s="351"/>
      <c r="L132" s="626"/>
      <c r="M132" s="547"/>
      <c r="N132" s="765"/>
    </row>
    <row r="133" spans="2:14" ht="22.5" hidden="1" customHeight="1" x14ac:dyDescent="0.25">
      <c r="B133" s="475"/>
      <c r="C133" s="428"/>
      <c r="D133" s="630"/>
      <c r="E133" s="714"/>
      <c r="F133" s="717"/>
      <c r="G133" s="279">
        <v>7</v>
      </c>
      <c r="H133" s="279"/>
      <c r="I133" s="704"/>
      <c r="J133" s="348"/>
      <c r="K133" s="351"/>
      <c r="L133" s="626"/>
      <c r="M133" s="547"/>
      <c r="N133" s="765"/>
    </row>
    <row r="134" spans="2:14" ht="2.25" customHeight="1" thickBot="1" x14ac:dyDescent="0.3">
      <c r="B134" s="476"/>
      <c r="C134" s="429"/>
      <c r="D134" s="631"/>
      <c r="E134" s="715"/>
      <c r="F134" s="718"/>
      <c r="G134" s="280">
        <v>8</v>
      </c>
      <c r="H134" s="280"/>
      <c r="I134" s="705"/>
      <c r="J134" s="349"/>
      <c r="K134" s="352"/>
      <c r="L134" s="626"/>
      <c r="M134" s="547"/>
      <c r="N134" s="765"/>
    </row>
  </sheetData>
  <sheetProtection password="D72A" sheet="1" objects="1" scenarios="1" formatCells="0" formatColumns="0" formatRows="0"/>
  <mergeCells count="183">
    <mergeCell ref="D119:D126"/>
    <mergeCell ref="E119:E126"/>
    <mergeCell ref="F119:F126"/>
    <mergeCell ref="I119:I126"/>
    <mergeCell ref="J119:J126"/>
    <mergeCell ref="K119:K126"/>
    <mergeCell ref="C119:C126"/>
    <mergeCell ref="C111:C118"/>
    <mergeCell ref="D111:D118"/>
    <mergeCell ref="E111:E118"/>
    <mergeCell ref="F111:F118"/>
    <mergeCell ref="J111:J118"/>
    <mergeCell ref="K111:K118"/>
    <mergeCell ref="B87:B94"/>
    <mergeCell ref="B95:B102"/>
    <mergeCell ref="B103:B110"/>
    <mergeCell ref="B127:B134"/>
    <mergeCell ref="B52:B59"/>
    <mergeCell ref="B60:B62"/>
    <mergeCell ref="B63:B70"/>
    <mergeCell ref="B71:B78"/>
    <mergeCell ref="B79:B86"/>
    <mergeCell ref="B111:B118"/>
    <mergeCell ref="B119:B126"/>
    <mergeCell ref="B17:B19"/>
    <mergeCell ref="B20:B27"/>
    <mergeCell ref="B28:B35"/>
    <mergeCell ref="B36:B43"/>
    <mergeCell ref="B44:B51"/>
    <mergeCell ref="K127:K134"/>
    <mergeCell ref="K71:K78"/>
    <mergeCell ref="K79:K86"/>
    <mergeCell ref="K87:K94"/>
    <mergeCell ref="K95:K102"/>
    <mergeCell ref="K103:K110"/>
    <mergeCell ref="K36:K43"/>
    <mergeCell ref="K44:K51"/>
    <mergeCell ref="K52:K59"/>
    <mergeCell ref="K60:K62"/>
    <mergeCell ref="K63:K70"/>
    <mergeCell ref="K17:K19"/>
    <mergeCell ref="C127:C134"/>
    <mergeCell ref="D127:D134"/>
    <mergeCell ref="E127:E134"/>
    <mergeCell ref="F127:F134"/>
    <mergeCell ref="J127:J134"/>
    <mergeCell ref="J71:J78"/>
    <mergeCell ref="C44:C51"/>
    <mergeCell ref="C14:K14"/>
    <mergeCell ref="C15:K15"/>
    <mergeCell ref="K20:K27"/>
    <mergeCell ref="K28:K35"/>
    <mergeCell ref="D17:D19"/>
    <mergeCell ref="C20:C27"/>
    <mergeCell ref="E20:E27"/>
    <mergeCell ref="F20:F27"/>
    <mergeCell ref="G18:G19"/>
    <mergeCell ref="C17:C19"/>
    <mergeCell ref="F17:F19"/>
    <mergeCell ref="G17:I17"/>
    <mergeCell ref="I18:I19"/>
    <mergeCell ref="E17:E19"/>
    <mergeCell ref="J17:J19"/>
    <mergeCell ref="C28:C35"/>
    <mergeCell ref="D28:D35"/>
    <mergeCell ref="E28:E35"/>
    <mergeCell ref="F28:F35"/>
    <mergeCell ref="J28:J35"/>
    <mergeCell ref="D20:D27"/>
    <mergeCell ref="J20:J27"/>
    <mergeCell ref="H18:H19"/>
    <mergeCell ref="I20:I27"/>
    <mergeCell ref="E44:E51"/>
    <mergeCell ref="F44:F51"/>
    <mergeCell ref="J44:J51"/>
    <mergeCell ref="I61:I62"/>
    <mergeCell ref="G60:I60"/>
    <mergeCell ref="G61:G62"/>
    <mergeCell ref="F52:F59"/>
    <mergeCell ref="D60:D62"/>
    <mergeCell ref="H61:H62"/>
    <mergeCell ref="D103:D110"/>
    <mergeCell ref="J95:J102"/>
    <mergeCell ref="J103:J110"/>
    <mergeCell ref="D95:D102"/>
    <mergeCell ref="C103:C110"/>
    <mergeCell ref="E103:E110"/>
    <mergeCell ref="F103:F110"/>
    <mergeCell ref="C95:C102"/>
    <mergeCell ref="E95:E102"/>
    <mergeCell ref="F95:F102"/>
    <mergeCell ref="I103:I110"/>
    <mergeCell ref="J79:J86"/>
    <mergeCell ref="J87:J94"/>
    <mergeCell ref="C79:C86"/>
    <mergeCell ref="E79:E86"/>
    <mergeCell ref="F79:F86"/>
    <mergeCell ref="D79:D86"/>
    <mergeCell ref="D87:D94"/>
    <mergeCell ref="C87:C94"/>
    <mergeCell ref="E87:E94"/>
    <mergeCell ref="F87:F94"/>
    <mergeCell ref="L71:L78"/>
    <mergeCell ref="C36:C43"/>
    <mergeCell ref="E36:E43"/>
    <mergeCell ref="F36:F43"/>
    <mergeCell ref="C71:C78"/>
    <mergeCell ref="E71:E78"/>
    <mergeCell ref="F71:F78"/>
    <mergeCell ref="C63:C70"/>
    <mergeCell ref="E63:E70"/>
    <mergeCell ref="F63:F70"/>
    <mergeCell ref="C52:C59"/>
    <mergeCell ref="E52:E59"/>
    <mergeCell ref="D71:D78"/>
    <mergeCell ref="D52:D59"/>
    <mergeCell ref="D63:D70"/>
    <mergeCell ref="C60:C62"/>
    <mergeCell ref="J63:J70"/>
    <mergeCell ref="J52:J59"/>
    <mergeCell ref="J60:J62"/>
    <mergeCell ref="D36:D43"/>
    <mergeCell ref="J36:J43"/>
    <mergeCell ref="F60:F62"/>
    <mergeCell ref="E60:E62"/>
    <mergeCell ref="D44:D51"/>
    <mergeCell ref="L103:L110"/>
    <mergeCell ref="L127:L134"/>
    <mergeCell ref="M17:M19"/>
    <mergeCell ref="M20:M27"/>
    <mergeCell ref="M28:M35"/>
    <mergeCell ref="M36:M43"/>
    <mergeCell ref="M44:M51"/>
    <mergeCell ref="M52:M59"/>
    <mergeCell ref="M60:M62"/>
    <mergeCell ref="M63:M70"/>
    <mergeCell ref="M71:M78"/>
    <mergeCell ref="M79:M86"/>
    <mergeCell ref="M87:M94"/>
    <mergeCell ref="M95:M102"/>
    <mergeCell ref="M103:M110"/>
    <mergeCell ref="M127:M134"/>
    <mergeCell ref="L17:L19"/>
    <mergeCell ref="L20:L27"/>
    <mergeCell ref="L28:L35"/>
    <mergeCell ref="L36:L43"/>
    <mergeCell ref="L44:L51"/>
    <mergeCell ref="L52:L59"/>
    <mergeCell ref="L60:L62"/>
    <mergeCell ref="L63:L70"/>
    <mergeCell ref="N17:N19"/>
    <mergeCell ref="N20:N27"/>
    <mergeCell ref="N28:N35"/>
    <mergeCell ref="N36:N43"/>
    <mergeCell ref="N44:N51"/>
    <mergeCell ref="N52:N59"/>
    <mergeCell ref="N60:N62"/>
    <mergeCell ref="N63:N70"/>
    <mergeCell ref="N71:N78"/>
    <mergeCell ref="L111:L118"/>
    <mergeCell ref="L119:L126"/>
    <mergeCell ref="M111:M118"/>
    <mergeCell ref="M119:M126"/>
    <mergeCell ref="N111:N118"/>
    <mergeCell ref="N119:N126"/>
    <mergeCell ref="I127:I134"/>
    <mergeCell ref="I28:I35"/>
    <mergeCell ref="I36:I43"/>
    <mergeCell ref="I44:I51"/>
    <mergeCell ref="I52:I59"/>
    <mergeCell ref="I63:I70"/>
    <mergeCell ref="I71:I78"/>
    <mergeCell ref="I79:I86"/>
    <mergeCell ref="I87:I94"/>
    <mergeCell ref="I95:I102"/>
    <mergeCell ref="N79:N86"/>
    <mergeCell ref="N87:N94"/>
    <mergeCell ref="N95:N102"/>
    <mergeCell ref="N103:N110"/>
    <mergeCell ref="N127:N134"/>
    <mergeCell ref="L79:L86"/>
    <mergeCell ref="L87:L94"/>
    <mergeCell ref="L95:L102"/>
  </mergeCells>
  <dataValidations count="1">
    <dataValidation type="list" allowBlank="1" showInputMessage="1" showErrorMessage="1" sqref="J20:J59 F20:F59 F63:F134 J63:J134" xr:uid="{00000000-0002-0000-0600-000000000000}">
      <formula1>"1,2,3"</formula1>
    </dataValidation>
  </dataValidation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V38"/>
  <sheetViews>
    <sheetView zoomScale="64" zoomScaleNormal="64" workbookViewId="0">
      <selection activeCell="O33" sqref="O33"/>
    </sheetView>
  </sheetViews>
  <sheetFormatPr baseColWidth="10" defaultColWidth="11.44140625" defaultRowHeight="13.2" x14ac:dyDescent="0.25"/>
  <cols>
    <col min="1" max="1" width="3.109375" style="31" customWidth="1"/>
    <col min="2" max="2" width="3.44140625" style="31" customWidth="1"/>
    <col min="3" max="3" width="35.5546875" style="31" customWidth="1"/>
    <col min="4" max="4" width="2.44140625" style="31" customWidth="1"/>
    <col min="5" max="5" width="38.6640625" style="31" hidden="1" customWidth="1"/>
    <col min="6" max="6" width="10.88671875" style="31" hidden="1" customWidth="1"/>
    <col min="7" max="7" width="23.44140625" style="31" hidden="1" customWidth="1"/>
    <col min="8" max="8" width="0.33203125" style="31" customWidth="1"/>
    <col min="9" max="9" width="187.44140625" style="31" customWidth="1"/>
    <col min="10" max="10" width="5.88671875" style="31" customWidth="1"/>
    <col min="11" max="11" width="28.109375" style="31" customWidth="1"/>
    <col min="12" max="12" width="11.6640625" style="31" hidden="1" customWidth="1"/>
    <col min="13" max="13" width="0.109375" style="31" customWidth="1"/>
    <col min="14" max="14" width="9" style="31" hidden="1" customWidth="1"/>
    <col min="15" max="15" width="24.88671875" style="31" customWidth="1"/>
    <col min="16" max="16" width="7" style="31" customWidth="1"/>
    <col min="17" max="16384" width="11.44140625" style="31"/>
  </cols>
  <sheetData>
    <row r="1" spans="2:16" ht="13.8" thickBot="1" x14ac:dyDescent="0.3"/>
    <row r="2" spans="2:16" ht="18" customHeight="1" thickTop="1" x14ac:dyDescent="0.25">
      <c r="B2" s="27"/>
      <c r="C2" s="28"/>
      <c r="D2" s="28"/>
      <c r="E2" s="28"/>
      <c r="F2" s="28"/>
      <c r="G2" s="28"/>
      <c r="H2" s="28"/>
      <c r="I2" s="28"/>
      <c r="J2" s="28"/>
      <c r="K2" s="28"/>
      <c r="L2" s="28"/>
      <c r="M2" s="28"/>
      <c r="N2" s="28"/>
      <c r="O2" s="28"/>
      <c r="P2" s="29"/>
    </row>
    <row r="3" spans="2:16" ht="18" customHeight="1" x14ac:dyDescent="0.25">
      <c r="B3" s="30"/>
      <c r="E3" s="802" t="s">
        <v>260</v>
      </c>
      <c r="F3" s="797" t="s">
        <v>396</v>
      </c>
      <c r="G3" s="798"/>
      <c r="H3" s="798"/>
      <c r="I3" s="798"/>
      <c r="J3" s="798"/>
      <c r="K3" s="798"/>
      <c r="L3" s="798"/>
      <c r="M3" s="798"/>
      <c r="N3" s="119"/>
      <c r="O3" s="119"/>
      <c r="P3" s="32"/>
    </row>
    <row r="4" spans="2:16" ht="18" customHeight="1" x14ac:dyDescent="0.25">
      <c r="B4" s="30"/>
      <c r="E4" s="803"/>
      <c r="F4" s="798"/>
      <c r="G4" s="798"/>
      <c r="H4" s="798"/>
      <c r="I4" s="798"/>
      <c r="J4" s="798"/>
      <c r="K4" s="798"/>
      <c r="L4" s="798"/>
      <c r="M4" s="798"/>
      <c r="N4" s="119"/>
      <c r="O4" s="119"/>
      <c r="P4" s="32"/>
    </row>
    <row r="5" spans="2:16" ht="41.25" customHeight="1" x14ac:dyDescent="0.35">
      <c r="B5" s="30"/>
      <c r="E5" s="99" t="s">
        <v>261</v>
      </c>
      <c r="F5" s="799" t="s">
        <v>763</v>
      </c>
      <c r="G5" s="800"/>
      <c r="H5" s="800"/>
      <c r="I5" s="800"/>
      <c r="J5" s="800"/>
      <c r="K5" s="800"/>
      <c r="L5" s="800"/>
      <c r="M5" s="801"/>
      <c r="N5" s="120"/>
      <c r="O5" s="120"/>
      <c r="P5" s="32"/>
    </row>
    <row r="6" spans="2:16" ht="18" customHeight="1" thickBot="1" x14ac:dyDescent="0.3">
      <c r="B6" s="30"/>
      <c r="E6" s="52"/>
      <c r="F6" s="120"/>
      <c r="G6" s="120"/>
      <c r="H6" s="120"/>
      <c r="I6" s="120"/>
      <c r="J6" s="120"/>
      <c r="K6" s="120"/>
      <c r="L6" s="120"/>
      <c r="P6" s="32"/>
    </row>
    <row r="7" spans="2:16" ht="93" customHeight="1" thickBot="1" x14ac:dyDescent="0.3">
      <c r="B7" s="30"/>
      <c r="I7" s="806" t="s">
        <v>262</v>
      </c>
      <c r="J7" s="807"/>
      <c r="K7" s="808"/>
      <c r="M7" s="107" t="e">
        <f>+AVERAGE(G25,G27,G29,G31,G33)</f>
        <v>#REF!</v>
      </c>
      <c r="N7" s="61"/>
      <c r="O7" s="61"/>
      <c r="P7" s="32"/>
    </row>
    <row r="8" spans="2:16" ht="18" customHeight="1" x14ac:dyDescent="0.3">
      <c r="B8" s="30"/>
      <c r="M8" s="54"/>
      <c r="N8" s="54"/>
      <c r="O8" s="54"/>
      <c r="P8" s="32"/>
    </row>
    <row r="9" spans="2:16" ht="18" customHeight="1" x14ac:dyDescent="0.25">
      <c r="B9" s="30"/>
      <c r="P9" s="32"/>
    </row>
    <row r="10" spans="2:16" x14ac:dyDescent="0.25">
      <c r="B10" s="30"/>
      <c r="P10" s="32"/>
    </row>
    <row r="11" spans="2:16" x14ac:dyDescent="0.25">
      <c r="B11" s="30"/>
      <c r="P11" s="32"/>
    </row>
    <row r="12" spans="2:16" x14ac:dyDescent="0.25">
      <c r="B12" s="30"/>
      <c r="P12" s="32"/>
    </row>
    <row r="13" spans="2:16" x14ac:dyDescent="0.25">
      <c r="B13" s="30"/>
      <c r="P13" s="32"/>
    </row>
    <row r="14" spans="2:16" x14ac:dyDescent="0.25">
      <c r="B14" s="30"/>
      <c r="P14" s="32"/>
    </row>
    <row r="15" spans="2:16" x14ac:dyDescent="0.25">
      <c r="B15" s="30"/>
      <c r="P15" s="32"/>
    </row>
    <row r="16" spans="2:16" x14ac:dyDescent="0.25">
      <c r="B16" s="30"/>
      <c r="P16" s="32"/>
    </row>
    <row r="17" spans="2:22" ht="22.8" x14ac:dyDescent="0.25">
      <c r="B17" s="30"/>
      <c r="C17" s="811" t="s">
        <v>263</v>
      </c>
      <c r="D17" s="812"/>
      <c r="E17" s="812"/>
      <c r="F17" s="812"/>
      <c r="G17" s="812"/>
      <c r="H17" s="812"/>
      <c r="I17" s="812"/>
      <c r="J17" s="812"/>
      <c r="K17" s="812"/>
      <c r="L17" s="812"/>
      <c r="M17" s="813"/>
      <c r="N17" s="62"/>
      <c r="O17" s="62"/>
      <c r="P17" s="32"/>
    </row>
    <row r="18" spans="2:22" ht="15.75" customHeight="1" x14ac:dyDescent="0.25">
      <c r="B18" s="30"/>
      <c r="C18" s="33"/>
      <c r="D18" s="33"/>
      <c r="E18" s="33"/>
      <c r="F18" s="33"/>
      <c r="G18" s="33"/>
      <c r="H18" s="33"/>
      <c r="I18" s="33"/>
      <c r="J18" s="33"/>
      <c r="K18" s="33"/>
      <c r="L18" s="33"/>
      <c r="M18" s="33"/>
      <c r="N18" s="37"/>
      <c r="O18" s="37"/>
      <c r="P18" s="32"/>
    </row>
    <row r="19" spans="2:22" s="211" customFormat="1" ht="87.6" customHeight="1" x14ac:dyDescent="0.25">
      <c r="B19" s="207"/>
      <c r="C19" s="804" t="s">
        <v>264</v>
      </c>
      <c r="D19" s="805"/>
      <c r="E19" s="208" t="s">
        <v>267</v>
      </c>
      <c r="F19" s="814" t="s">
        <v>760</v>
      </c>
      <c r="G19" s="815"/>
      <c r="H19" s="815"/>
      <c r="I19" s="815"/>
      <c r="J19" s="815"/>
      <c r="K19" s="815"/>
      <c r="L19" s="815"/>
      <c r="M19" s="816"/>
      <c r="N19" s="209"/>
      <c r="O19" s="209"/>
      <c r="P19" s="210"/>
    </row>
    <row r="20" spans="2:22" s="211" customFormat="1" ht="103.2" customHeight="1" x14ac:dyDescent="0.25">
      <c r="B20" s="207"/>
      <c r="C20" s="804" t="s">
        <v>265</v>
      </c>
      <c r="D20" s="805"/>
      <c r="E20" s="208" t="s">
        <v>267</v>
      </c>
      <c r="F20" s="814" t="s">
        <v>761</v>
      </c>
      <c r="G20" s="815"/>
      <c r="H20" s="815"/>
      <c r="I20" s="815"/>
      <c r="J20" s="815"/>
      <c r="K20" s="815"/>
      <c r="L20" s="815"/>
      <c r="M20" s="816"/>
      <c r="N20" s="209"/>
      <c r="O20" s="209"/>
      <c r="P20" s="210"/>
    </row>
    <row r="21" spans="2:22" s="211" customFormat="1" ht="70.2" customHeight="1" x14ac:dyDescent="0.25">
      <c r="B21" s="207"/>
      <c r="C21" s="809" t="s">
        <v>266</v>
      </c>
      <c r="D21" s="810"/>
      <c r="E21" s="208" t="s">
        <v>267</v>
      </c>
      <c r="F21" s="814" t="s">
        <v>762</v>
      </c>
      <c r="G21" s="815"/>
      <c r="H21" s="815"/>
      <c r="I21" s="815"/>
      <c r="J21" s="815"/>
      <c r="K21" s="815"/>
      <c r="L21" s="815"/>
      <c r="M21" s="816"/>
      <c r="N21" s="209"/>
      <c r="O21" s="209"/>
      <c r="P21" s="210"/>
    </row>
    <row r="22" spans="2:22" ht="2.4" customHeight="1" thickBot="1" x14ac:dyDescent="0.3">
      <c r="B22" s="30"/>
      <c r="G22" s="55"/>
      <c r="P22" s="32"/>
    </row>
    <row r="23" spans="2:22" ht="102.75" customHeight="1" thickBot="1" x14ac:dyDescent="0.3">
      <c r="B23" s="30"/>
      <c r="C23" s="92" t="s">
        <v>50</v>
      </c>
      <c r="D23" s="2"/>
      <c r="E23" s="59" t="s">
        <v>268</v>
      </c>
      <c r="F23" s="2"/>
      <c r="G23" s="59" t="s">
        <v>269</v>
      </c>
      <c r="H23" s="2"/>
      <c r="I23" s="88" t="s">
        <v>270</v>
      </c>
      <c r="J23" s="51"/>
      <c r="K23" s="89" t="s">
        <v>271</v>
      </c>
      <c r="L23" s="51"/>
      <c r="M23" s="90" t="s">
        <v>272</v>
      </c>
      <c r="N23" s="51"/>
      <c r="O23" s="91" t="s">
        <v>273</v>
      </c>
      <c r="P23" s="32"/>
      <c r="Q23" s="44"/>
    </row>
    <row r="24" spans="2:22" ht="6.75" customHeight="1" x14ac:dyDescent="0.4">
      <c r="B24" s="30"/>
      <c r="C24" s="93"/>
      <c r="D24"/>
      <c r="E24"/>
      <c r="F24"/>
      <c r="G24"/>
      <c r="H24"/>
      <c r="I24" s="58"/>
      <c r="J24"/>
      <c r="K24" s="58"/>
      <c r="L24"/>
      <c r="M24"/>
      <c r="N24"/>
      <c r="O24"/>
      <c r="P24" s="32"/>
    </row>
    <row r="25" spans="2:22" ht="217.2" customHeight="1" x14ac:dyDescent="0.25">
      <c r="B25" s="30"/>
      <c r="C25" s="94" t="s">
        <v>44</v>
      </c>
      <c r="D25" s="1"/>
      <c r="E25" s="109" t="e">
        <f>+IF(Hoja1!$N$2&gt;=0.5,"Si","No")</f>
        <v>#REF!</v>
      </c>
      <c r="F25" s="50"/>
      <c r="G25" s="108" t="e">
        <f>+Hoja1!N2</f>
        <v>#REF!</v>
      </c>
      <c r="H25" s="50"/>
      <c r="I25" s="292" t="s">
        <v>764</v>
      </c>
      <c r="J25" s="57"/>
      <c r="K25" s="110">
        <v>0.54</v>
      </c>
      <c r="L25" s="48"/>
      <c r="M25" s="128" t="s">
        <v>398</v>
      </c>
      <c r="N25" s="56"/>
      <c r="O25" s="157" t="s">
        <v>769</v>
      </c>
      <c r="P25" s="34"/>
      <c r="Q25" s="36"/>
      <c r="R25" s="36"/>
      <c r="S25" s="36"/>
      <c r="T25" s="36"/>
      <c r="U25" s="36"/>
      <c r="V25" s="36"/>
    </row>
    <row r="26" spans="2:22" ht="6.75" customHeight="1" x14ac:dyDescent="0.4">
      <c r="B26" s="30"/>
      <c r="C26" s="93"/>
      <c r="D26"/>
      <c r="E26" s="3"/>
      <c r="F26"/>
      <c r="G26" s="47"/>
      <c r="H26"/>
      <c r="I26" s="230"/>
      <c r="J26"/>
      <c r="K26" s="58"/>
      <c r="L26"/>
      <c r="M26" s="4"/>
      <c r="N26" s="4"/>
      <c r="O26" s="60"/>
      <c r="P26" s="32"/>
    </row>
    <row r="27" spans="2:22" ht="182.4" customHeight="1" x14ac:dyDescent="0.25">
      <c r="B27" s="30"/>
      <c r="C27" s="95" t="s">
        <v>274</v>
      </c>
      <c r="D27" s="1"/>
      <c r="E27" s="109" t="str">
        <f>+IF(Hoja1!$N$26&gt;=0.5,"Si","No")</f>
        <v>Si</v>
      </c>
      <c r="F27"/>
      <c r="G27" s="108">
        <f>+Hoja1!N26</f>
        <v>1</v>
      </c>
      <c r="H27"/>
      <c r="I27" s="292" t="s">
        <v>765</v>
      </c>
      <c r="J27"/>
      <c r="K27" s="110">
        <v>0.53</v>
      </c>
      <c r="L27" s="49"/>
      <c r="M27" s="128" t="s">
        <v>398</v>
      </c>
      <c r="N27" s="56"/>
      <c r="O27" s="157" t="s">
        <v>770</v>
      </c>
      <c r="P27" s="32"/>
    </row>
    <row r="28" spans="2:22" ht="6.75" customHeight="1" x14ac:dyDescent="0.4">
      <c r="B28" s="30"/>
      <c r="C28" s="93"/>
      <c r="D28"/>
      <c r="E28" s="3"/>
      <c r="F28"/>
      <c r="G28" s="47"/>
      <c r="H28"/>
      <c r="I28" s="230"/>
      <c r="J28"/>
      <c r="K28" s="58"/>
      <c r="L28"/>
      <c r="M28" s="4"/>
      <c r="N28" s="4"/>
      <c r="O28" s="60"/>
      <c r="P28" s="32"/>
    </row>
    <row r="29" spans="2:22" ht="408.6" customHeight="1" x14ac:dyDescent="0.25">
      <c r="B29" s="30"/>
      <c r="C29" s="96" t="s">
        <v>275</v>
      </c>
      <c r="D29" s="1"/>
      <c r="E29" s="109" t="str">
        <f>+IF(Hoja1!$N$43&gt;=0.5,"Si","No")</f>
        <v>Si</v>
      </c>
      <c r="F29"/>
      <c r="G29" s="108">
        <f>+Hoja1!N43</f>
        <v>1</v>
      </c>
      <c r="H29"/>
      <c r="I29" s="292" t="s">
        <v>767</v>
      </c>
      <c r="J29"/>
      <c r="K29" s="110">
        <v>0.62</v>
      </c>
      <c r="L29" s="49"/>
      <c r="M29" s="128" t="s">
        <v>398</v>
      </c>
      <c r="N29" s="56"/>
      <c r="O29" s="157" t="s">
        <v>769</v>
      </c>
      <c r="P29" s="32"/>
    </row>
    <row r="30" spans="2:22" ht="6.75" hidden="1" customHeight="1" x14ac:dyDescent="0.4">
      <c r="B30" s="30"/>
      <c r="C30" s="93"/>
      <c r="D30"/>
      <c r="E30" s="3"/>
      <c r="F30"/>
      <c r="G30" s="47"/>
      <c r="H30"/>
      <c r="I30" s="230"/>
      <c r="J30"/>
      <c r="K30" s="58"/>
      <c r="L30"/>
      <c r="M30" s="4"/>
      <c r="N30" s="4"/>
      <c r="O30" s="60"/>
      <c r="P30" s="32"/>
    </row>
    <row r="31" spans="2:22" ht="276" customHeight="1" x14ac:dyDescent="0.25">
      <c r="B31" s="30"/>
      <c r="C31" s="97" t="s">
        <v>276</v>
      </c>
      <c r="D31" s="1"/>
      <c r="E31" s="109" t="str">
        <f>+IF(Hoja1!$N$55&gt;=0.5,"Si","No")</f>
        <v>Si</v>
      </c>
      <c r="F31"/>
      <c r="G31" s="108">
        <f>+Hoja1!N55</f>
        <v>1</v>
      </c>
      <c r="H31"/>
      <c r="I31" s="293" t="s">
        <v>766</v>
      </c>
      <c r="J31"/>
      <c r="K31" s="110">
        <v>0.57999999999999996</v>
      </c>
      <c r="L31" s="49"/>
      <c r="M31" s="128" t="s">
        <v>398</v>
      </c>
      <c r="N31" s="56"/>
      <c r="O31" s="157" t="s">
        <v>769</v>
      </c>
      <c r="P31" s="32"/>
    </row>
    <row r="32" spans="2:22" ht="6.75" customHeight="1" x14ac:dyDescent="0.4">
      <c r="B32" s="30"/>
      <c r="C32" s="93"/>
      <c r="D32"/>
      <c r="E32" s="3"/>
      <c r="F32"/>
      <c r="G32" s="47"/>
      <c r="H32"/>
      <c r="I32" s="230"/>
      <c r="J32"/>
      <c r="K32" s="58"/>
      <c r="L32"/>
      <c r="M32" s="4"/>
      <c r="N32" s="4"/>
      <c r="O32" s="60"/>
      <c r="P32" s="32"/>
    </row>
    <row r="33" spans="2:16" ht="275.39999999999998" customHeight="1" thickBot="1" x14ac:dyDescent="0.3">
      <c r="B33" s="30"/>
      <c r="C33" s="98" t="s">
        <v>277</v>
      </c>
      <c r="D33" s="1"/>
      <c r="E33" s="109" t="str">
        <f>+IF(Hoja1!$N$69&gt;=0.5,"Si","No")</f>
        <v>Si</v>
      </c>
      <c r="F33"/>
      <c r="G33" s="108">
        <f>+Hoja1!N69</f>
        <v>1</v>
      </c>
      <c r="H33"/>
      <c r="I33" s="294" t="s">
        <v>768</v>
      </c>
      <c r="J33"/>
      <c r="K33" s="110">
        <v>0.56999999999999995</v>
      </c>
      <c r="L33" s="49"/>
      <c r="M33" s="128" t="s">
        <v>398</v>
      </c>
      <c r="N33" s="56"/>
      <c r="O33" s="157" t="s">
        <v>769</v>
      </c>
      <c r="P33" s="32"/>
    </row>
    <row r="34" spans="2:16" ht="15.6" x14ac:dyDescent="0.25">
      <c r="B34" s="30"/>
      <c r="C34" s="35"/>
      <c r="D34" s="35"/>
      <c r="E34" s="37"/>
      <c r="M34" s="38"/>
      <c r="N34" s="38"/>
      <c r="O34" s="38"/>
      <c r="P34" s="32"/>
    </row>
    <row r="35" spans="2:16" ht="15.6" x14ac:dyDescent="0.25">
      <c r="B35" s="30"/>
      <c r="C35" s="39"/>
      <c r="D35" s="35"/>
      <c r="E35" s="37"/>
      <c r="M35" s="38"/>
      <c r="N35" s="38"/>
      <c r="O35" s="38"/>
      <c r="P35" s="32"/>
    </row>
    <row r="36" spans="2:16" x14ac:dyDescent="0.25">
      <c r="B36" s="30"/>
      <c r="C36" s="40"/>
      <c r="P36" s="32"/>
    </row>
    <row r="37" spans="2:16" ht="13.8" thickBot="1" x14ac:dyDescent="0.3">
      <c r="B37" s="41"/>
      <c r="C37" s="42"/>
      <c r="D37" s="42"/>
      <c r="E37" s="42"/>
      <c r="F37" s="42"/>
      <c r="G37" s="42"/>
      <c r="H37" s="42"/>
      <c r="I37" s="42"/>
      <c r="J37" s="42"/>
      <c r="K37" s="42"/>
      <c r="L37" s="42"/>
      <c r="M37" s="42"/>
      <c r="N37" s="42"/>
      <c r="O37" s="42"/>
      <c r="P37" s="43"/>
    </row>
    <row r="38" spans="2:16" ht="13.8" thickTop="1" x14ac:dyDescent="0.25"/>
  </sheetData>
  <sheetProtection password="D72A" sheet="1" objects="1" scenarios="1" formatCells="0" formatColumns="0" formatRows="0"/>
  <mergeCells count="11">
    <mergeCell ref="C21:D21"/>
    <mergeCell ref="C17:M17"/>
    <mergeCell ref="C19:D19"/>
    <mergeCell ref="F19:M19"/>
    <mergeCell ref="F20:M20"/>
    <mergeCell ref="F21:M21"/>
    <mergeCell ref="F3:M4"/>
    <mergeCell ref="F5:M5"/>
    <mergeCell ref="E3:E4"/>
    <mergeCell ref="C20:D20"/>
    <mergeCell ref="I7:K7"/>
  </mergeCells>
  <conditionalFormatting sqref="G25 G27 G29 G31 G33">
    <cfRule type="cellIs" dxfId="26" priority="25" operator="between">
      <formula>0.76</formula>
      <formula>1</formula>
    </cfRule>
    <cfRule type="cellIs" dxfId="25" priority="26" operator="between">
      <formula>0.51</formula>
      <formula>0.75</formula>
    </cfRule>
    <cfRule type="cellIs" dxfId="24" priority="27" operator="between">
      <formula>0.26</formula>
      <formula>0.5</formula>
    </cfRule>
    <cfRule type="cellIs" dxfId="23" priority="28" operator="between">
      <formula>0</formula>
      <formula>#REF!</formula>
    </cfRule>
  </conditionalFormatting>
  <conditionalFormatting sqref="K25">
    <cfRule type="cellIs" dxfId="22" priority="17" operator="between">
      <formula>0.76</formula>
      <formula>1</formula>
    </cfRule>
    <cfRule type="cellIs" dxfId="21" priority="18" operator="between">
      <formula>0.51</formula>
      <formula>0.75</formula>
    </cfRule>
    <cfRule type="cellIs" dxfId="20" priority="19" operator="between">
      <formula>0.26</formula>
      <formula>0.5</formula>
    </cfRule>
    <cfRule type="cellIs" dxfId="19" priority="20" operator="between">
      <formula>0</formula>
      <formula>#REF!</formula>
    </cfRule>
  </conditionalFormatting>
  <conditionalFormatting sqref="K27">
    <cfRule type="cellIs" dxfId="18" priority="13" operator="between">
      <formula>0.76</formula>
      <formula>1</formula>
    </cfRule>
    <cfRule type="cellIs" dxfId="17" priority="14" operator="between">
      <formula>0.51</formula>
      <formula>0.75</formula>
    </cfRule>
    <cfRule type="cellIs" dxfId="16" priority="15" operator="between">
      <formula>0.26</formula>
      <formula>0.5</formula>
    </cfRule>
    <cfRule type="cellIs" dxfId="15" priority="16" operator="between">
      <formula>0</formula>
      <formula>#REF!</formula>
    </cfRule>
  </conditionalFormatting>
  <conditionalFormatting sqref="K29">
    <cfRule type="cellIs" dxfId="14" priority="9" operator="between">
      <formula>0.76</formula>
      <formula>1</formula>
    </cfRule>
    <cfRule type="cellIs" dxfId="13" priority="10" operator="between">
      <formula>0.51</formula>
      <formula>0.75</formula>
    </cfRule>
    <cfRule type="cellIs" dxfId="12" priority="11" operator="between">
      <formula>0.26</formula>
      <formula>0.5</formula>
    </cfRule>
    <cfRule type="cellIs" dxfId="11" priority="12" operator="between">
      <formula>0</formula>
      <formula>#REF!</formula>
    </cfRule>
  </conditionalFormatting>
  <conditionalFormatting sqref="K31">
    <cfRule type="cellIs" dxfId="10" priority="5" operator="between">
      <formula>0.76</formula>
      <formula>1</formula>
    </cfRule>
    <cfRule type="cellIs" dxfId="9" priority="6" operator="between">
      <formula>0.51</formula>
      <formula>0.75</formula>
    </cfRule>
    <cfRule type="cellIs" dxfId="8" priority="7" operator="between">
      <formula>0.26</formula>
      <formula>0.5</formula>
    </cfRule>
    <cfRule type="cellIs" dxfId="7" priority="8" operator="between">
      <formula>0</formula>
      <formula>#REF!</formula>
    </cfRule>
  </conditionalFormatting>
  <conditionalFormatting sqref="K33">
    <cfRule type="cellIs" dxfId="6" priority="1" operator="between">
      <formula>0.76</formula>
      <formula>1</formula>
    </cfRule>
    <cfRule type="cellIs" dxfId="5" priority="2" operator="between">
      <formula>0.51</formula>
      <formula>0.75</formula>
    </cfRule>
    <cfRule type="cellIs" dxfId="4" priority="3" operator="between">
      <formula>0.26</formula>
      <formula>0.5</formula>
    </cfRule>
    <cfRule type="cellIs" dxfId="3" priority="4" operator="between">
      <formula>0</formula>
      <formula>#REF!</formula>
    </cfRule>
  </conditionalFormatting>
  <conditionalFormatting sqref="M7">
    <cfRule type="cellIs" priority="21" operator="between">
      <formula>0.76</formula>
      <formula>1</formula>
    </cfRule>
    <cfRule type="cellIs" dxfId="2" priority="22" operator="between">
      <formula>0.51</formula>
      <formula>0.75</formula>
    </cfRule>
    <cfRule type="cellIs" dxfId="1" priority="23" operator="between">
      <formula>0.26</formula>
      <formula>0.5</formula>
    </cfRule>
    <cfRule type="cellIs" dxfId="0" priority="24" operator="between">
      <formula>0</formula>
      <formula>0.25</formula>
    </cfRule>
  </conditionalFormatting>
  <dataValidations count="4">
    <dataValidation allowBlank="1" showInputMessage="1" showErrorMessage="1" prompt="Celda formulada, información proveniente de la pestaña de deficiencias." sqref="E23" xr:uid="{00000000-0002-0000-0800-000000000000}"/>
    <dataValidation type="list" allowBlank="1" showInputMessage="1" showErrorMessage="1" sqref="N19:O19" xr:uid="{00000000-0002-0000-0800-000001000000}">
      <formula1>"Si,No"</formula1>
    </dataValidation>
    <dataValidation type="list" allowBlank="1" showInputMessage="1" showErrorMessage="1" sqref="N20:O20 E20:E21" xr:uid="{00000000-0002-0000-0800-000002000000}">
      <formula1>"Si, No"</formula1>
    </dataValidation>
    <dataValidation type="list" allowBlank="1" showInputMessage="1" showErrorMessage="1" sqref="E19" xr:uid="{00000000-0002-0000-0800-000003000000}">
      <formula1>"Si,No,En proceso"</formula1>
    </dataValidation>
  </dataValidations>
  <pageMargins left="0.7" right="0.7" top="0.75" bottom="0.75" header="0.3" footer="0.3"/>
  <pageSetup orientation="portrait"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82"/>
  <sheetViews>
    <sheetView workbookViewId="0"/>
  </sheetViews>
  <sheetFormatPr baseColWidth="10" defaultColWidth="11.44140625" defaultRowHeight="13.2" x14ac:dyDescent="0.25"/>
  <cols>
    <col min="2" max="4" width="22.33203125" customWidth="1"/>
    <col min="5" max="5" width="34.5546875" customWidth="1"/>
    <col min="6" max="6" width="36.44140625" bestFit="1" customWidth="1"/>
    <col min="8" max="8" width="12.33203125" bestFit="1" customWidth="1"/>
    <col min="9" max="9" width="12.6640625" customWidth="1"/>
    <col min="13" max="14" width="17.5546875" customWidth="1"/>
  </cols>
  <sheetData>
    <row r="1" spans="1:19" ht="81.75" customHeight="1" x14ac:dyDescent="0.25">
      <c r="A1" s="121" t="s">
        <v>111</v>
      </c>
      <c r="B1" s="121" t="s">
        <v>278</v>
      </c>
      <c r="C1" s="122" t="s">
        <v>279</v>
      </c>
      <c r="D1" s="122" t="s">
        <v>280</v>
      </c>
      <c r="E1" s="122" t="s">
        <v>281</v>
      </c>
      <c r="F1" s="121" t="s">
        <v>124</v>
      </c>
      <c r="G1" s="123" t="s">
        <v>282</v>
      </c>
      <c r="H1" s="123" t="s">
        <v>283</v>
      </c>
      <c r="I1" s="123" t="s">
        <v>284</v>
      </c>
      <c r="J1" s="123" t="s">
        <v>80</v>
      </c>
      <c r="K1" s="123" t="s">
        <v>89</v>
      </c>
      <c r="L1" s="123" t="s">
        <v>285</v>
      </c>
      <c r="M1" s="73" t="s">
        <v>286</v>
      </c>
      <c r="N1" s="73"/>
    </row>
    <row r="2" spans="1:19" ht="12.75" customHeight="1" x14ac:dyDescent="0.25">
      <c r="A2" s="113" t="s">
        <v>287</v>
      </c>
      <c r="B2" s="113" t="str">
        <f>+LEFT(A2,1)</f>
        <v>1</v>
      </c>
      <c r="C2" s="113" t="e">
        <f>+MID(VLOOKUP(A2,#REF!,2,0),4,LEN(VLOOKUP(A2,#REF!,2,0))-4)</f>
        <v>#REF!</v>
      </c>
      <c r="D2" s="113" t="s">
        <v>288</v>
      </c>
      <c r="E2" s="113" t="e">
        <f>+VLOOKUP(A2,#REF!,3,0)</f>
        <v>#REF!</v>
      </c>
      <c r="F2" s="113" t="e">
        <f>+VLOOKUP(A2,#REF!,10,0)</f>
        <v>#REF!</v>
      </c>
      <c r="G2" s="113" t="e">
        <f>+VLOOKUP(A2,#REF!,13)</f>
        <v>#REF!</v>
      </c>
      <c r="H2" s="115" t="e">
        <f>+_xlfn.RANK.EQ(G2,$G$2:$G$82,1)</f>
        <v>#REF!</v>
      </c>
      <c r="I2" s="113" t="e">
        <f t="shared" ref="I2:I33" si="0">+IF(F2=$F$2,$P$4,IF(F2=$F$3,$P$2,$P$3))</f>
        <v>#REF!</v>
      </c>
      <c r="J2" s="113" t="s">
        <v>289</v>
      </c>
      <c r="K2" s="113" t="e">
        <f>+IF(ISBLANK(VLOOKUP(A2,#REF!,5,0)),"",VLOOKUP(A2,#REF!,5,0))</f>
        <v>#REF!</v>
      </c>
      <c r="L2" s="113" t="e">
        <f>+IF(ISBLANK(VLOOKUP(A2,#REF!,9,0)),"",VLOOKUP(A2,#REF!,9,0))</f>
        <v>#REF!</v>
      </c>
      <c r="M2" s="113" t="e">
        <f t="shared" ref="M2" si="1">+IF(OR(AND(K2=1,L2=1),AND(ISBLANK(K2),ISBLANK(L2)),K2="",L2=""),0,IF(OR(AND(K2=1,L2=2),AND(K2=1,L2=3)),0.25,IF(OR(AND(K2=2,L2=2),AND(K2=3,L2=1),AND(K2=3,L2=2),AND(K2=2,L2=1)),0.5,IF(AND(K2=2,L2=3),0.75,1))))</f>
        <v>#REF!</v>
      </c>
      <c r="N2" s="113" t="e">
        <f>+AVERAGEIF($D$2:$D$82,D2,$M$2:$M$82)</f>
        <v>#REF!</v>
      </c>
      <c r="O2" s="111" t="s">
        <v>27</v>
      </c>
      <c r="P2" s="112" t="s">
        <v>290</v>
      </c>
      <c r="Q2" s="112"/>
      <c r="R2" s="113"/>
      <c r="S2" s="113"/>
    </row>
    <row r="3" spans="1:19" ht="12.75" customHeight="1" x14ac:dyDescent="0.25">
      <c r="A3" s="113" t="s">
        <v>291</v>
      </c>
      <c r="B3" s="113" t="str">
        <f t="shared" ref="B3:B42" si="2">+LEFT(A3,1)</f>
        <v>1</v>
      </c>
      <c r="C3" s="113" t="e">
        <f>+MID(VLOOKUP(A3,#REF!,2,0),4,LEN(VLOOKUP(A3,#REF!,2,0))-4)</f>
        <v>#REF!</v>
      </c>
      <c r="D3" s="113" t="s">
        <v>288</v>
      </c>
      <c r="E3" s="113" t="e">
        <f>+VLOOKUP(A3,#REF!,3,0)</f>
        <v>#REF!</v>
      </c>
      <c r="F3" s="113" t="e">
        <f>+VLOOKUP(A3,#REF!,10,0)</f>
        <v>#REF!</v>
      </c>
      <c r="G3" s="113" t="e">
        <f>+VLOOKUP(A3,#REF!,13,0)</f>
        <v>#REF!</v>
      </c>
      <c r="H3" s="115" t="e">
        <f t="shared" ref="H3:H70" si="3">+_xlfn.RANK.EQ(G3,$G$2:$G$82,1)</f>
        <v>#REF!</v>
      </c>
      <c r="I3" s="113" t="e">
        <f t="shared" si="0"/>
        <v>#REF!</v>
      </c>
      <c r="J3" s="113" t="s">
        <v>289</v>
      </c>
      <c r="K3" s="113" t="e">
        <f>+IF(ISBLANK(VLOOKUP(A3,#REF!,5,0)),"",VLOOKUP(A3,#REF!,5,0))</f>
        <v>#REF!</v>
      </c>
      <c r="L3" s="113" t="e">
        <f>+IF(ISBLANK(VLOOKUP(A3,#REF!,9,0)),"",VLOOKUP(A3,#REF!,9,0))</f>
        <v>#REF!</v>
      </c>
      <c r="M3" s="113" t="e">
        <f>+IF(OR(AND(K3=1,L3=1),AND(ISBLANK(K3),ISBLANK(L3)),K3="",L3=""),0,IF(OR(AND(K3=1,L3=2),AND(K3=1,L3=3)),0.25,IF(OR(AND(K3=2,L3=2),AND(K3=3,L3=1),AND(K3=3,L3=2),AND(K3=2,L3=1)),0.5,IF(AND(K3=2,L3=3),0.75,1))))</f>
        <v>#REF!</v>
      </c>
      <c r="N3" s="113" t="e">
        <f t="shared" ref="N3:N70" si="4">+AVERAGEIF($D$2:$D$82,D3,$M$2:$M$82)</f>
        <v>#REF!</v>
      </c>
      <c r="O3" s="114" t="s">
        <v>30</v>
      </c>
      <c r="P3" s="112" t="s">
        <v>292</v>
      </c>
      <c r="Q3" s="112"/>
      <c r="R3" s="113" t="s">
        <v>293</v>
      </c>
      <c r="S3" s="113"/>
    </row>
    <row r="4" spans="1:19" ht="16.5" customHeight="1" x14ac:dyDescent="0.25">
      <c r="A4" s="113" t="s">
        <v>294</v>
      </c>
      <c r="B4" s="113" t="str">
        <f t="shared" si="2"/>
        <v>1</v>
      </c>
      <c r="C4" s="113" t="e">
        <f>+MID(VLOOKUP(A4,#REF!,2,0),4,LEN(VLOOKUP(A4,#REF!,2,0))-4)</f>
        <v>#REF!</v>
      </c>
      <c r="D4" s="113" t="s">
        <v>288</v>
      </c>
      <c r="E4" s="113" t="e">
        <f>+VLOOKUP(A4,#REF!,3,0)</f>
        <v>#REF!</v>
      </c>
      <c r="F4" s="113" t="e">
        <f>+VLOOKUP(A4,#REF!,10,0)</f>
        <v>#REF!</v>
      </c>
      <c r="G4" s="113" t="e">
        <f>+VLOOKUP(A4,#REF!,13,0)</f>
        <v>#REF!</v>
      </c>
      <c r="H4" s="115" t="e">
        <f t="shared" si="3"/>
        <v>#REF!</v>
      </c>
      <c r="I4" s="113" t="e">
        <f t="shared" si="0"/>
        <v>#REF!</v>
      </c>
      <c r="J4" s="113" t="s">
        <v>289</v>
      </c>
      <c r="K4" s="113" t="e">
        <f>+IF(ISBLANK(VLOOKUP(A4,#REF!,5,0)),"",VLOOKUP(A4,#REF!,5,0))</f>
        <v>#REF!</v>
      </c>
      <c r="L4" s="113" t="e">
        <f>+IF(ISBLANK(VLOOKUP(A4,#REF!,9,0)),"",VLOOKUP(A4,#REF!,9,0))</f>
        <v>#REF!</v>
      </c>
      <c r="M4" s="113" t="e">
        <f t="shared" ref="M4:M67" si="5">+IF(OR(AND(K4=1,L4=1),AND(ISBLANK(K4),ISBLANK(L4)),K4="",L4=""),0,IF(OR(AND(K4=1,L4=2),AND(K4=1,L4=3)),0.25,IF(OR(AND(K4=2,L4=2),AND(K4=3,L4=1),AND(K4=3,L4=2),AND(K4=2,L4=1)),0.5,IF(AND(K4=2,L4=3),0.75,1))))</f>
        <v>#REF!</v>
      </c>
      <c r="N4" s="113" t="e">
        <f t="shared" si="4"/>
        <v>#REF!</v>
      </c>
      <c r="O4" s="114" t="s">
        <v>33</v>
      </c>
      <c r="P4" s="112" t="s">
        <v>295</v>
      </c>
      <c r="Q4" s="112"/>
      <c r="R4" s="113"/>
      <c r="S4" s="113"/>
    </row>
    <row r="5" spans="1:19" x14ac:dyDescent="0.25">
      <c r="A5" s="113" t="s">
        <v>296</v>
      </c>
      <c r="B5" s="113" t="str">
        <f t="shared" si="2"/>
        <v>1</v>
      </c>
      <c r="C5" s="113" t="e">
        <f>+MID(VLOOKUP(A5,#REF!,2,0),4,LEN(VLOOKUP(A5,#REF!,2,0))-4)</f>
        <v>#REF!</v>
      </c>
      <c r="D5" s="113" t="s">
        <v>288</v>
      </c>
      <c r="E5" s="113" t="e">
        <f>+VLOOKUP(A5,#REF!,3,0)</f>
        <v>#REF!</v>
      </c>
      <c r="F5" s="113" t="e">
        <f>+VLOOKUP(A5,#REF!,10,0)</f>
        <v>#REF!</v>
      </c>
      <c r="G5" s="113" t="e">
        <f>+VLOOKUP(A5,#REF!,13,0)</f>
        <v>#REF!</v>
      </c>
      <c r="H5" s="115" t="e">
        <f t="shared" si="3"/>
        <v>#REF!</v>
      </c>
      <c r="I5" s="113" t="e">
        <f t="shared" si="0"/>
        <v>#REF!</v>
      </c>
      <c r="J5" s="113" t="s">
        <v>289</v>
      </c>
      <c r="K5" s="113" t="e">
        <f>+IF(ISBLANK(VLOOKUP(A5,#REF!,5,0)),"",VLOOKUP(A5,#REF!,5,0))</f>
        <v>#REF!</v>
      </c>
      <c r="L5" s="113" t="e">
        <f>+IF(ISBLANK(VLOOKUP(A5,#REF!,9,0)),"",VLOOKUP(A5,#REF!,9,0))</f>
        <v>#REF!</v>
      </c>
      <c r="M5" s="113" t="e">
        <f t="shared" si="5"/>
        <v>#REF!</v>
      </c>
      <c r="N5" s="113" t="e">
        <f t="shared" si="4"/>
        <v>#REF!</v>
      </c>
      <c r="O5" s="113"/>
      <c r="P5" s="113"/>
    </row>
    <row r="6" spans="1:19" x14ac:dyDescent="0.25">
      <c r="A6" s="113" t="s">
        <v>297</v>
      </c>
      <c r="B6" s="113" t="str">
        <f t="shared" si="2"/>
        <v>1</v>
      </c>
      <c r="C6" s="113" t="e">
        <f>+MID(VLOOKUP(A6,#REF!,2,0),4,LEN(VLOOKUP(A6,#REF!,2,0))-4)</f>
        <v>#REF!</v>
      </c>
      <c r="D6" s="113" t="s">
        <v>288</v>
      </c>
      <c r="E6" s="113" t="e">
        <f>+VLOOKUP(A6,#REF!,3,0)</f>
        <v>#REF!</v>
      </c>
      <c r="F6" s="113" t="e">
        <f>+VLOOKUP(A6,#REF!,10,0)</f>
        <v>#REF!</v>
      </c>
      <c r="G6" s="113" t="e">
        <f>+VLOOKUP(A6,#REF!,13,0)</f>
        <v>#REF!</v>
      </c>
      <c r="H6" s="115" t="e">
        <f t="shared" si="3"/>
        <v>#REF!</v>
      </c>
      <c r="I6" s="113" t="e">
        <f t="shared" si="0"/>
        <v>#REF!</v>
      </c>
      <c r="J6" s="113" t="s">
        <v>289</v>
      </c>
      <c r="K6" s="113" t="e">
        <f>+IF(ISBLANK(VLOOKUP(A6,#REF!,5,0)),"",VLOOKUP(A6,#REF!,5,0))</f>
        <v>#REF!</v>
      </c>
      <c r="L6" s="113" t="e">
        <f>+IF(ISBLANK(VLOOKUP(A6,#REF!,9,0)),"",VLOOKUP(A6,#REF!,9,0))</f>
        <v>#REF!</v>
      </c>
      <c r="M6" s="113" t="e">
        <f t="shared" si="5"/>
        <v>#REF!</v>
      </c>
      <c r="N6" s="113" t="e">
        <f t="shared" si="4"/>
        <v>#REF!</v>
      </c>
      <c r="O6" s="113"/>
      <c r="P6" s="113"/>
    </row>
    <row r="7" spans="1:19" x14ac:dyDescent="0.25">
      <c r="A7" s="113" t="s">
        <v>298</v>
      </c>
      <c r="B7" s="113" t="str">
        <f t="shared" si="2"/>
        <v>2</v>
      </c>
      <c r="C7" s="113" t="e">
        <f>+MID(VLOOKUP(A7,#REF!,2,0),4,LEN(VLOOKUP(A7,#REF!,2,0))-4)</f>
        <v>#REF!</v>
      </c>
      <c r="D7" s="113" t="s">
        <v>288</v>
      </c>
      <c r="E7" s="113" t="e">
        <f>+VLOOKUP(A7,#REF!,3,0)</f>
        <v>#REF!</v>
      </c>
      <c r="F7" s="113" t="e">
        <f>+VLOOKUP(A7,#REF!,10,0)</f>
        <v>#REF!</v>
      </c>
      <c r="G7" s="113" t="e">
        <f>+VLOOKUP(A7,#REF!,13,0)</f>
        <v>#REF!</v>
      </c>
      <c r="H7" s="115" t="e">
        <f t="shared" si="3"/>
        <v>#REF!</v>
      </c>
      <c r="I7" s="113" t="e">
        <f t="shared" si="0"/>
        <v>#REF!</v>
      </c>
      <c r="J7" s="113" t="s">
        <v>299</v>
      </c>
      <c r="K7" s="113" t="e">
        <f>+IF(ISBLANK(VLOOKUP(A7,#REF!,5,0)),"",VLOOKUP(A7,#REF!,5,0))</f>
        <v>#REF!</v>
      </c>
      <c r="L7" s="113" t="e">
        <f>+IF(ISBLANK(VLOOKUP(A7,#REF!,9,0)),"",VLOOKUP(A7,#REF!,9,0))</f>
        <v>#REF!</v>
      </c>
      <c r="M7" s="113" t="e">
        <f t="shared" si="5"/>
        <v>#REF!</v>
      </c>
      <c r="N7" s="113" t="e">
        <f t="shared" si="4"/>
        <v>#REF!</v>
      </c>
      <c r="O7" s="113"/>
      <c r="P7" s="113"/>
    </row>
    <row r="8" spans="1:19" x14ac:dyDescent="0.25">
      <c r="A8" s="113" t="s">
        <v>300</v>
      </c>
      <c r="B8" s="113" t="str">
        <f t="shared" si="2"/>
        <v>2</v>
      </c>
      <c r="C8" s="113" t="e">
        <f>+MID(VLOOKUP(A8,#REF!,2,0),4,LEN(VLOOKUP(A8,#REF!,2,0))-4)</f>
        <v>#REF!</v>
      </c>
      <c r="D8" s="113" t="s">
        <v>288</v>
      </c>
      <c r="E8" s="113" t="e">
        <f>+VLOOKUP(A8,#REF!,3,0)</f>
        <v>#REF!</v>
      </c>
      <c r="F8" s="113" t="e">
        <f>+VLOOKUP(A8,#REF!,10,0)</f>
        <v>#REF!</v>
      </c>
      <c r="G8" s="113" t="e">
        <f>+VLOOKUP(A8,#REF!,13,0)</f>
        <v>#REF!</v>
      </c>
      <c r="H8" s="115" t="e">
        <f t="shared" si="3"/>
        <v>#REF!</v>
      </c>
      <c r="I8" s="113" t="e">
        <f t="shared" si="0"/>
        <v>#REF!</v>
      </c>
      <c r="J8" s="113" t="s">
        <v>299</v>
      </c>
      <c r="K8" s="113" t="e">
        <f>+IF(ISBLANK(VLOOKUP(A8,#REF!,5,0)),"",VLOOKUP(A8,#REF!,5,0))</f>
        <v>#REF!</v>
      </c>
      <c r="L8" s="113" t="e">
        <f>+IF(ISBLANK(VLOOKUP(A8,#REF!,9,0)),"",VLOOKUP(A8,#REF!,9,0))</f>
        <v>#REF!</v>
      </c>
      <c r="M8" s="113" t="e">
        <f t="shared" si="5"/>
        <v>#REF!</v>
      </c>
      <c r="N8" s="113" t="e">
        <f t="shared" si="4"/>
        <v>#REF!</v>
      </c>
      <c r="O8" s="113"/>
      <c r="P8" s="113"/>
    </row>
    <row r="9" spans="1:19" x14ac:dyDescent="0.25">
      <c r="A9" s="113" t="s">
        <v>301</v>
      </c>
      <c r="B9" s="113" t="str">
        <f t="shared" si="2"/>
        <v>2</v>
      </c>
      <c r="C9" s="113" t="e">
        <f>+MID(VLOOKUP(A9,#REF!,2,0),4,LEN(VLOOKUP(A9,#REF!,2,0))-4)</f>
        <v>#REF!</v>
      </c>
      <c r="D9" s="113" t="s">
        <v>288</v>
      </c>
      <c r="E9" s="113" t="e">
        <f>+VLOOKUP(A9,#REF!,3,0)</f>
        <v>#REF!</v>
      </c>
      <c r="F9" s="113" t="e">
        <f>+VLOOKUP(A9,#REF!,10,0)</f>
        <v>#REF!</v>
      </c>
      <c r="G9" s="113" t="e">
        <f>+VLOOKUP(A9,#REF!,13,0)</f>
        <v>#REF!</v>
      </c>
      <c r="H9" s="115" t="e">
        <f t="shared" si="3"/>
        <v>#REF!</v>
      </c>
      <c r="I9" s="113" t="e">
        <f t="shared" si="0"/>
        <v>#REF!</v>
      </c>
      <c r="J9" s="113" t="s">
        <v>299</v>
      </c>
      <c r="K9" s="113" t="e">
        <f>+IF(ISBLANK(VLOOKUP(A9,#REF!,5,0)),"",VLOOKUP(A9,#REF!,5,0))</f>
        <v>#REF!</v>
      </c>
      <c r="L9" s="113" t="e">
        <f>+IF(ISBLANK(VLOOKUP(A9,#REF!,9,0)),"",VLOOKUP(A9,#REF!,9,0))</f>
        <v>#REF!</v>
      </c>
      <c r="M9" s="113" t="e">
        <f t="shared" si="5"/>
        <v>#REF!</v>
      </c>
      <c r="N9" s="113" t="e">
        <f t="shared" si="4"/>
        <v>#REF!</v>
      </c>
      <c r="O9" s="113"/>
      <c r="P9" s="113"/>
    </row>
    <row r="10" spans="1:19" x14ac:dyDescent="0.25">
      <c r="A10" s="113" t="s">
        <v>302</v>
      </c>
      <c r="B10" s="113" t="str">
        <f t="shared" si="2"/>
        <v>3</v>
      </c>
      <c r="C10" s="113" t="e">
        <f>+MID(VLOOKUP(A10,#REF!,2,0),4,LEN(VLOOKUP(A10,#REF!,2,0))-4)</f>
        <v>#REF!</v>
      </c>
      <c r="D10" s="113" t="s">
        <v>288</v>
      </c>
      <c r="E10" s="113" t="e">
        <f>+VLOOKUP(A10,#REF!,3,0)</f>
        <v>#REF!</v>
      </c>
      <c r="F10" s="113" t="e">
        <f>+VLOOKUP(A10,#REF!,10,0)</f>
        <v>#REF!</v>
      </c>
      <c r="G10" s="113" t="e">
        <f>+VLOOKUP(A10,#REF!,13,0)</f>
        <v>#REF!</v>
      </c>
      <c r="H10" s="115" t="e">
        <f t="shared" si="3"/>
        <v>#REF!</v>
      </c>
      <c r="I10" s="113" t="e">
        <f t="shared" si="0"/>
        <v>#REF!</v>
      </c>
      <c r="J10" s="113" t="s">
        <v>303</v>
      </c>
      <c r="K10" s="113" t="e">
        <f>+IF(ISBLANK(VLOOKUP(A10,#REF!,5,0)),"",VLOOKUP(A10,#REF!,5,0))</f>
        <v>#REF!</v>
      </c>
      <c r="L10" s="113" t="e">
        <f>+IF(ISBLANK(VLOOKUP(A10,#REF!,9,0)),"",VLOOKUP(A10,#REF!,9,0))</f>
        <v>#REF!</v>
      </c>
      <c r="M10" s="113" t="e">
        <f t="shared" si="5"/>
        <v>#REF!</v>
      </c>
      <c r="N10" s="113" t="e">
        <f t="shared" si="4"/>
        <v>#REF!</v>
      </c>
      <c r="O10" s="113"/>
      <c r="P10" s="113"/>
    </row>
    <row r="11" spans="1:19" x14ac:dyDescent="0.25">
      <c r="A11" s="113" t="s">
        <v>304</v>
      </c>
      <c r="B11" s="113" t="str">
        <f t="shared" si="2"/>
        <v>3</v>
      </c>
      <c r="C11" s="113" t="e">
        <f>+MID(VLOOKUP(A11,#REF!,2,0),4,LEN(VLOOKUP(A11,#REF!,2,0))-4)</f>
        <v>#REF!</v>
      </c>
      <c r="D11" s="113" t="s">
        <v>288</v>
      </c>
      <c r="E11" s="113" t="e">
        <f>+VLOOKUP(A11,#REF!,3,0)</f>
        <v>#REF!</v>
      </c>
      <c r="F11" s="113" t="e">
        <f>+VLOOKUP(A11,#REF!,10,0)</f>
        <v>#REF!</v>
      </c>
      <c r="G11" s="113" t="e">
        <f>+VLOOKUP(A11,#REF!,13,0)</f>
        <v>#REF!</v>
      </c>
      <c r="H11" s="115" t="e">
        <f t="shared" si="3"/>
        <v>#REF!</v>
      </c>
      <c r="I11" s="113" t="e">
        <f t="shared" si="0"/>
        <v>#REF!</v>
      </c>
      <c r="J11" s="113" t="s">
        <v>303</v>
      </c>
      <c r="K11" s="113" t="e">
        <f>+IF(ISBLANK(VLOOKUP(A11,#REF!,5,0)),"",VLOOKUP(A11,#REF!,5,0))</f>
        <v>#REF!</v>
      </c>
      <c r="L11" s="113" t="e">
        <f>+IF(ISBLANK(VLOOKUP(A11,#REF!,9,0)),"",VLOOKUP(A11,#REF!,9,0))</f>
        <v>#REF!</v>
      </c>
      <c r="M11" s="113" t="e">
        <f t="shared" si="5"/>
        <v>#REF!</v>
      </c>
      <c r="N11" s="113" t="e">
        <f t="shared" si="4"/>
        <v>#REF!</v>
      </c>
      <c r="O11" s="113"/>
      <c r="P11" s="113"/>
    </row>
    <row r="12" spans="1:19" x14ac:dyDescent="0.25">
      <c r="A12" s="113" t="s">
        <v>305</v>
      </c>
      <c r="B12" s="113" t="str">
        <f t="shared" si="2"/>
        <v>3</v>
      </c>
      <c r="C12" s="113" t="e">
        <f>+MID(VLOOKUP(A12,#REF!,2,0),4,LEN(VLOOKUP(A12,#REF!,2,0))-4)</f>
        <v>#REF!</v>
      </c>
      <c r="D12" s="113" t="s">
        <v>288</v>
      </c>
      <c r="E12" s="113" t="e">
        <f>+VLOOKUP(A12,#REF!,3,0)</f>
        <v>#REF!</v>
      </c>
      <c r="F12" s="113" t="e">
        <f>+VLOOKUP(A12,#REF!,10,0)</f>
        <v>#REF!</v>
      </c>
      <c r="G12" s="113" t="e">
        <f>+VLOOKUP(A12,#REF!,13,0)</f>
        <v>#REF!</v>
      </c>
      <c r="H12" s="115" t="e">
        <f t="shared" si="3"/>
        <v>#REF!</v>
      </c>
      <c r="I12" s="113" t="e">
        <f t="shared" si="0"/>
        <v>#REF!</v>
      </c>
      <c r="J12" s="113" t="s">
        <v>303</v>
      </c>
      <c r="K12" s="113" t="e">
        <f>+IF(ISBLANK(VLOOKUP(A12,#REF!,5,0)),"",VLOOKUP(A12,#REF!,5,0))</f>
        <v>#REF!</v>
      </c>
      <c r="L12" s="113" t="e">
        <f>+IF(ISBLANK(VLOOKUP(A12,#REF!,9,0)),"",VLOOKUP(A12,#REF!,9,0))</f>
        <v>#REF!</v>
      </c>
      <c r="M12" s="113" t="e">
        <f t="shared" si="5"/>
        <v>#REF!</v>
      </c>
      <c r="N12" s="113" t="e">
        <f t="shared" si="4"/>
        <v>#REF!</v>
      </c>
      <c r="O12" s="113"/>
      <c r="P12" s="113"/>
    </row>
    <row r="13" spans="1:19" x14ac:dyDescent="0.25">
      <c r="A13" s="113" t="s">
        <v>306</v>
      </c>
      <c r="B13" s="113" t="str">
        <f t="shared" si="2"/>
        <v>4</v>
      </c>
      <c r="C13" s="113" t="e">
        <f>+MID(VLOOKUP(A13,#REF!,2,0),4,LEN(VLOOKUP(A13,#REF!,2,0))-4)</f>
        <v>#REF!</v>
      </c>
      <c r="D13" s="113" t="s">
        <v>288</v>
      </c>
      <c r="E13" s="113" t="e">
        <f>+VLOOKUP(A13,#REF!,3,0)</f>
        <v>#REF!</v>
      </c>
      <c r="F13" s="113" t="e">
        <f>+VLOOKUP(A13,#REF!,10,0)</f>
        <v>#REF!</v>
      </c>
      <c r="G13" s="113" t="e">
        <f>+VLOOKUP(A13,#REF!,13,0)</f>
        <v>#REF!</v>
      </c>
      <c r="H13" s="115" t="e">
        <f t="shared" si="3"/>
        <v>#REF!</v>
      </c>
      <c r="I13" s="113" t="e">
        <f t="shared" si="0"/>
        <v>#REF!</v>
      </c>
      <c r="J13" s="113" t="s">
        <v>307</v>
      </c>
      <c r="K13" s="113" t="e">
        <f>+IF(ISBLANK(VLOOKUP(A13,#REF!,5,0)),"",VLOOKUP(A13,#REF!,5,0))</f>
        <v>#REF!</v>
      </c>
      <c r="L13" s="113" t="e">
        <f>+IF(ISBLANK(VLOOKUP(A13,#REF!,9,0)),"",VLOOKUP(A13,#REF!,9,0))</f>
        <v>#REF!</v>
      </c>
      <c r="M13" s="113" t="e">
        <f t="shared" si="5"/>
        <v>#REF!</v>
      </c>
      <c r="N13" s="113" t="e">
        <f t="shared" si="4"/>
        <v>#REF!</v>
      </c>
      <c r="O13" s="113"/>
      <c r="P13" s="113"/>
    </row>
    <row r="14" spans="1:19" x14ac:dyDescent="0.25">
      <c r="A14" s="113" t="s">
        <v>308</v>
      </c>
      <c r="B14" s="113" t="str">
        <f t="shared" si="2"/>
        <v>4</v>
      </c>
      <c r="C14" s="113" t="e">
        <f>+MID(VLOOKUP(A14,#REF!,2,0),4,LEN(VLOOKUP(A14,#REF!,2,0))-4)</f>
        <v>#REF!</v>
      </c>
      <c r="D14" s="113" t="s">
        <v>288</v>
      </c>
      <c r="E14" s="113" t="e">
        <f>+VLOOKUP(A14,#REF!,3,0)</f>
        <v>#REF!</v>
      </c>
      <c r="F14" s="113" t="e">
        <f>+VLOOKUP(A14,#REF!,10,0)</f>
        <v>#REF!</v>
      </c>
      <c r="G14" s="113" t="e">
        <f>+VLOOKUP(A14,#REF!,13,0)</f>
        <v>#REF!</v>
      </c>
      <c r="H14" s="115" t="e">
        <f t="shared" si="3"/>
        <v>#REF!</v>
      </c>
      <c r="I14" s="113" t="e">
        <f t="shared" si="0"/>
        <v>#REF!</v>
      </c>
      <c r="J14" s="113" t="s">
        <v>307</v>
      </c>
      <c r="K14" s="113" t="e">
        <f>+IF(ISBLANK(VLOOKUP(A14,#REF!,5,0)),"",VLOOKUP(A14,#REF!,5,0))</f>
        <v>#REF!</v>
      </c>
      <c r="L14" s="113" t="e">
        <f>+IF(ISBLANK(VLOOKUP(A14,#REF!,9,0)),"",VLOOKUP(A14,#REF!,9,0))</f>
        <v>#REF!</v>
      </c>
      <c r="M14" s="113" t="e">
        <f t="shared" si="5"/>
        <v>#REF!</v>
      </c>
      <c r="N14" s="113" t="e">
        <f t="shared" si="4"/>
        <v>#REF!</v>
      </c>
      <c r="O14" s="113"/>
      <c r="P14" s="113"/>
    </row>
    <row r="15" spans="1:19" x14ac:dyDescent="0.25">
      <c r="A15" s="113" t="s">
        <v>309</v>
      </c>
      <c r="B15" s="113" t="str">
        <f t="shared" si="2"/>
        <v>4</v>
      </c>
      <c r="C15" s="113" t="e">
        <f>+MID(VLOOKUP(A15,#REF!,2,0),4,LEN(VLOOKUP(A15,#REF!,2,0))-4)</f>
        <v>#REF!</v>
      </c>
      <c r="D15" s="113" t="s">
        <v>288</v>
      </c>
      <c r="E15" s="113" t="e">
        <f>+VLOOKUP(A15,#REF!,3,0)</f>
        <v>#REF!</v>
      </c>
      <c r="F15" s="113" t="e">
        <f>+VLOOKUP(A15,#REF!,10,0)</f>
        <v>#REF!</v>
      </c>
      <c r="G15" s="113" t="e">
        <f>+VLOOKUP(A15,#REF!,13,0)</f>
        <v>#REF!</v>
      </c>
      <c r="H15" s="115" t="e">
        <f t="shared" si="3"/>
        <v>#REF!</v>
      </c>
      <c r="I15" s="113" t="e">
        <f t="shared" si="0"/>
        <v>#REF!</v>
      </c>
      <c r="J15" s="113" t="s">
        <v>307</v>
      </c>
      <c r="K15" s="113" t="e">
        <f>+IF(ISBLANK(VLOOKUP(A15,#REF!,5,0)),"",VLOOKUP(A15,#REF!,5,0))</f>
        <v>#REF!</v>
      </c>
      <c r="L15" s="113" t="e">
        <f>+IF(ISBLANK(VLOOKUP(A15,#REF!,9,0)),"",VLOOKUP(A15,#REF!,9,0))</f>
        <v>#REF!</v>
      </c>
      <c r="M15" s="113" t="e">
        <f t="shared" si="5"/>
        <v>#REF!</v>
      </c>
      <c r="N15" s="113" t="e">
        <f t="shared" si="4"/>
        <v>#REF!</v>
      </c>
      <c r="O15" s="113"/>
      <c r="P15" s="113"/>
    </row>
    <row r="16" spans="1:19" x14ac:dyDescent="0.25">
      <c r="A16" s="113" t="s">
        <v>310</v>
      </c>
      <c r="B16" s="113" t="str">
        <f t="shared" si="2"/>
        <v>4</v>
      </c>
      <c r="C16" s="113" t="e">
        <f>+MID(VLOOKUP(A16,#REF!,2,0),4,LEN(VLOOKUP(A16,#REF!,2,0))-4)</f>
        <v>#REF!</v>
      </c>
      <c r="D16" s="113" t="s">
        <v>288</v>
      </c>
      <c r="E16" s="113" t="e">
        <f>+VLOOKUP(A16,#REF!,3,0)</f>
        <v>#REF!</v>
      </c>
      <c r="F16" s="113" t="e">
        <f>+VLOOKUP(A16,#REF!,10,0)</f>
        <v>#REF!</v>
      </c>
      <c r="G16" s="113" t="e">
        <f>+VLOOKUP(A16,#REF!,13,0)</f>
        <v>#REF!</v>
      </c>
      <c r="H16" s="115" t="e">
        <f t="shared" si="3"/>
        <v>#REF!</v>
      </c>
      <c r="I16" s="113" t="e">
        <f t="shared" si="0"/>
        <v>#REF!</v>
      </c>
      <c r="J16" s="113" t="s">
        <v>307</v>
      </c>
      <c r="K16" s="113" t="e">
        <f>+IF(ISBLANK(VLOOKUP(A16,#REF!,5,0)),"",VLOOKUP(A16,#REF!,5,0))</f>
        <v>#REF!</v>
      </c>
      <c r="L16" s="113" t="e">
        <f>+IF(ISBLANK(VLOOKUP(A16,#REF!,9,0)),"",VLOOKUP(A16,#REF!,9,0))</f>
        <v>#REF!</v>
      </c>
      <c r="M16" s="113" t="e">
        <f t="shared" si="5"/>
        <v>#REF!</v>
      </c>
      <c r="N16" s="113" t="e">
        <f t="shared" si="4"/>
        <v>#REF!</v>
      </c>
      <c r="O16" s="113"/>
      <c r="P16" s="113"/>
    </row>
    <row r="17" spans="1:16" x14ac:dyDescent="0.25">
      <c r="A17" s="113" t="s">
        <v>311</v>
      </c>
      <c r="B17" s="113" t="str">
        <f t="shared" si="2"/>
        <v>4</v>
      </c>
      <c r="C17" s="113" t="e">
        <f>+MID(VLOOKUP(A17,#REF!,2,0),4,LEN(VLOOKUP(A17,#REF!,2,0))-4)</f>
        <v>#REF!</v>
      </c>
      <c r="D17" s="113" t="s">
        <v>288</v>
      </c>
      <c r="E17" s="113" t="e">
        <f>+VLOOKUP(A17,#REF!,3,0)</f>
        <v>#REF!</v>
      </c>
      <c r="F17" s="113" t="e">
        <f>+VLOOKUP(A17,#REF!,10,0)</f>
        <v>#REF!</v>
      </c>
      <c r="G17" s="113" t="e">
        <f>+VLOOKUP(A17,#REF!,13,0)</f>
        <v>#REF!</v>
      </c>
      <c r="H17" s="115" t="e">
        <f t="shared" si="3"/>
        <v>#REF!</v>
      </c>
      <c r="I17" s="113" t="e">
        <f t="shared" si="0"/>
        <v>#REF!</v>
      </c>
      <c r="J17" s="113" t="s">
        <v>307</v>
      </c>
      <c r="K17" s="113" t="e">
        <f>+IF(ISBLANK(VLOOKUP(A17,#REF!,5,0)),"",VLOOKUP(A17,#REF!,5,0))</f>
        <v>#REF!</v>
      </c>
      <c r="L17" s="113" t="e">
        <f>+IF(ISBLANK(VLOOKUP(A17,#REF!,9,0)),"",VLOOKUP(A17,#REF!,9,0))</f>
        <v>#REF!</v>
      </c>
      <c r="M17" s="113" t="e">
        <f t="shared" si="5"/>
        <v>#REF!</v>
      </c>
      <c r="N17" s="113" t="e">
        <f t="shared" si="4"/>
        <v>#REF!</v>
      </c>
      <c r="O17" s="113"/>
      <c r="P17" s="113"/>
    </row>
    <row r="18" spans="1:16" x14ac:dyDescent="0.25">
      <c r="A18" s="113" t="s">
        <v>312</v>
      </c>
      <c r="B18" s="113" t="str">
        <f t="shared" si="2"/>
        <v>4</v>
      </c>
      <c r="C18" s="113" t="e">
        <f>+MID(VLOOKUP(A18,#REF!,2,0),4,LEN(VLOOKUP(A18,#REF!,2,0))-4)</f>
        <v>#REF!</v>
      </c>
      <c r="D18" s="113" t="s">
        <v>288</v>
      </c>
      <c r="E18" s="113" t="e">
        <f>+VLOOKUP(A18,#REF!,3,0)</f>
        <v>#REF!</v>
      </c>
      <c r="F18" s="113" t="e">
        <f>+VLOOKUP(A18,#REF!,10,0)</f>
        <v>#REF!</v>
      </c>
      <c r="G18" s="113" t="e">
        <f>+VLOOKUP(A18,#REF!,13,0)</f>
        <v>#REF!</v>
      </c>
      <c r="H18" s="115" t="e">
        <f t="shared" si="3"/>
        <v>#REF!</v>
      </c>
      <c r="I18" s="113" t="e">
        <f t="shared" si="0"/>
        <v>#REF!</v>
      </c>
      <c r="J18" s="113" t="s">
        <v>307</v>
      </c>
      <c r="K18" s="113" t="e">
        <f>+IF(ISBLANK(VLOOKUP(A18,#REF!,5,0)),"",VLOOKUP(A18,#REF!,5,0))</f>
        <v>#REF!</v>
      </c>
      <c r="L18" s="113" t="e">
        <f>+IF(ISBLANK(VLOOKUP(A18,#REF!,9,0)),"",VLOOKUP(A18,#REF!,9,0))</f>
        <v>#REF!</v>
      </c>
      <c r="M18" s="113" t="e">
        <f t="shared" si="5"/>
        <v>#REF!</v>
      </c>
      <c r="N18" s="113" t="e">
        <f t="shared" si="4"/>
        <v>#REF!</v>
      </c>
      <c r="O18" s="113"/>
      <c r="P18" s="113"/>
    </row>
    <row r="19" spans="1:16" x14ac:dyDescent="0.25">
      <c r="A19" s="113" t="s">
        <v>313</v>
      </c>
      <c r="B19" s="113" t="str">
        <f t="shared" si="2"/>
        <v>4</v>
      </c>
      <c r="C19" s="113" t="e">
        <f>+MID(VLOOKUP(A19,#REF!,2,0),4,LEN(VLOOKUP(A19,#REF!,2,0))-4)</f>
        <v>#REF!</v>
      </c>
      <c r="D19" s="113" t="s">
        <v>288</v>
      </c>
      <c r="E19" s="113" t="e">
        <f>+VLOOKUP(A19,#REF!,3,0)</f>
        <v>#REF!</v>
      </c>
      <c r="F19" s="113" t="e">
        <f>+VLOOKUP(A19,#REF!,10,0)</f>
        <v>#REF!</v>
      </c>
      <c r="G19" s="113" t="e">
        <f>+VLOOKUP(A19,#REF!,13,0)</f>
        <v>#REF!</v>
      </c>
      <c r="H19" s="115" t="e">
        <f t="shared" ref="H19" si="6">+_xlfn.RANK.EQ(G19,$G$2:$G$82,1)</f>
        <v>#REF!</v>
      </c>
      <c r="I19" s="113" t="e">
        <f t="shared" si="0"/>
        <v>#REF!</v>
      </c>
      <c r="J19" s="113" t="s">
        <v>307</v>
      </c>
      <c r="K19" s="113" t="e">
        <f>+IF(ISBLANK(VLOOKUP(A19,#REF!,5,0)),"",VLOOKUP(A19,#REF!,5,0))</f>
        <v>#REF!</v>
      </c>
      <c r="L19" s="113" t="e">
        <f>+IF(ISBLANK(VLOOKUP(A19,#REF!,9,0)),"",VLOOKUP(A19,#REF!,9,0))</f>
        <v>#REF!</v>
      </c>
      <c r="M19" s="113" t="e">
        <f t="shared" si="5"/>
        <v>#REF!</v>
      </c>
      <c r="N19" s="113" t="e">
        <f t="shared" ref="N19" si="7">+AVERAGEIF($D$2:$D$82,D19,$M$2:$M$82)</f>
        <v>#REF!</v>
      </c>
      <c r="O19" s="113"/>
      <c r="P19" s="113"/>
    </row>
    <row r="20" spans="1:16" x14ac:dyDescent="0.25">
      <c r="A20" s="113" t="s">
        <v>314</v>
      </c>
      <c r="B20" s="113" t="str">
        <f t="shared" si="2"/>
        <v>5</v>
      </c>
      <c r="C20" s="113" t="e">
        <f>+MID(VLOOKUP(A20,#REF!,2,0),4,LEN(VLOOKUP(A20,#REF!,2,0))-4)</f>
        <v>#REF!</v>
      </c>
      <c r="D20" s="113" t="s">
        <v>288</v>
      </c>
      <c r="E20" s="113" t="e">
        <f>+VLOOKUP(A20,#REF!,3,0)</f>
        <v>#REF!</v>
      </c>
      <c r="F20" s="113" t="e">
        <f>+VLOOKUP(A20,#REF!,10,0)</f>
        <v>#REF!</v>
      </c>
      <c r="G20" s="113" t="e">
        <f>+VLOOKUP(A20,#REF!,13,0)</f>
        <v>#REF!</v>
      </c>
      <c r="H20" s="115" t="e">
        <f t="shared" si="3"/>
        <v>#REF!</v>
      </c>
      <c r="I20" s="113" t="e">
        <f t="shared" si="0"/>
        <v>#REF!</v>
      </c>
      <c r="J20" s="113" t="s">
        <v>315</v>
      </c>
      <c r="K20" s="113" t="e">
        <f>+IF(ISBLANK(VLOOKUP(A20,#REF!,5,0)),"",VLOOKUP(A20,#REF!,5,0))</f>
        <v>#REF!</v>
      </c>
      <c r="L20" s="113" t="e">
        <f>+IF(ISBLANK(VLOOKUP(A20,#REF!,9,0)),"",VLOOKUP(A20,#REF!,9,0))</f>
        <v>#REF!</v>
      </c>
      <c r="M20" s="113" t="e">
        <f t="shared" si="5"/>
        <v>#REF!</v>
      </c>
      <c r="N20" s="113" t="e">
        <f t="shared" si="4"/>
        <v>#REF!</v>
      </c>
      <c r="O20" s="113"/>
      <c r="P20" s="113"/>
    </row>
    <row r="21" spans="1:16" x14ac:dyDescent="0.25">
      <c r="A21" s="113" t="s">
        <v>316</v>
      </c>
      <c r="B21" s="113" t="str">
        <f t="shared" si="2"/>
        <v>5</v>
      </c>
      <c r="C21" s="113" t="e">
        <f>+MID(VLOOKUP(A21,#REF!,2,0),4,LEN(VLOOKUP(A21,#REF!,2,0))-4)</f>
        <v>#REF!</v>
      </c>
      <c r="D21" s="113" t="s">
        <v>288</v>
      </c>
      <c r="E21" s="113" t="e">
        <f>+VLOOKUP(A21,#REF!,3,0)</f>
        <v>#REF!</v>
      </c>
      <c r="F21" s="113" t="e">
        <f>+VLOOKUP(A21,#REF!,10,0)</f>
        <v>#REF!</v>
      </c>
      <c r="G21" s="113" t="e">
        <f>+VLOOKUP(A21,#REF!,13,0)</f>
        <v>#REF!</v>
      </c>
      <c r="H21" s="115" t="e">
        <f t="shared" si="3"/>
        <v>#REF!</v>
      </c>
      <c r="I21" s="113" t="e">
        <f t="shared" si="0"/>
        <v>#REF!</v>
      </c>
      <c r="J21" s="113" t="s">
        <v>315</v>
      </c>
      <c r="K21" s="113" t="e">
        <f>+IF(ISBLANK(VLOOKUP(A21,#REF!,5,0)),"",VLOOKUP(A21,#REF!,5,0))</f>
        <v>#REF!</v>
      </c>
      <c r="L21" s="113" t="e">
        <f>+IF(ISBLANK(VLOOKUP(A21,#REF!,9,0)),"",VLOOKUP(A21,#REF!,9,0))</f>
        <v>#REF!</v>
      </c>
      <c r="M21" s="113" t="e">
        <f t="shared" si="5"/>
        <v>#REF!</v>
      </c>
      <c r="N21" s="113" t="e">
        <f t="shared" si="4"/>
        <v>#REF!</v>
      </c>
      <c r="O21" s="113"/>
      <c r="P21" s="113"/>
    </row>
    <row r="22" spans="1:16" x14ac:dyDescent="0.25">
      <c r="A22" s="113" t="s">
        <v>317</v>
      </c>
      <c r="B22" s="113" t="str">
        <f t="shared" si="2"/>
        <v>5</v>
      </c>
      <c r="C22" s="113" t="e">
        <f>+MID(VLOOKUP(A22,#REF!,2,0),4,LEN(VLOOKUP(A22,#REF!,2,0))-4)</f>
        <v>#REF!</v>
      </c>
      <c r="D22" s="113" t="s">
        <v>288</v>
      </c>
      <c r="E22" s="113" t="e">
        <f>+VLOOKUP(A22,#REF!,3,0)</f>
        <v>#REF!</v>
      </c>
      <c r="F22" s="113" t="e">
        <f>+VLOOKUP(A22,#REF!,10,0)</f>
        <v>#REF!</v>
      </c>
      <c r="G22" s="113" t="e">
        <f>+VLOOKUP(A22,#REF!,13,0)</f>
        <v>#REF!</v>
      </c>
      <c r="H22" s="115" t="e">
        <f t="shared" si="3"/>
        <v>#REF!</v>
      </c>
      <c r="I22" s="113" t="e">
        <f t="shared" si="0"/>
        <v>#REF!</v>
      </c>
      <c r="J22" s="113" t="s">
        <v>315</v>
      </c>
      <c r="K22" s="113" t="e">
        <f>+IF(ISBLANK(VLOOKUP(A22,#REF!,5,0)),"",VLOOKUP(A22,#REF!,5,0))</f>
        <v>#REF!</v>
      </c>
      <c r="L22" s="113" t="e">
        <f>+IF(ISBLANK(VLOOKUP(A22,#REF!,9,0)),"",VLOOKUP(A22,#REF!,9,0))</f>
        <v>#REF!</v>
      </c>
      <c r="M22" s="113" t="e">
        <f t="shared" si="5"/>
        <v>#REF!</v>
      </c>
      <c r="N22" s="113" t="e">
        <f t="shared" si="4"/>
        <v>#REF!</v>
      </c>
      <c r="O22" s="113"/>
      <c r="P22" s="113"/>
    </row>
    <row r="23" spans="1:16" x14ac:dyDescent="0.25">
      <c r="A23" s="113" t="s">
        <v>318</v>
      </c>
      <c r="B23" s="113" t="str">
        <f t="shared" si="2"/>
        <v>5</v>
      </c>
      <c r="C23" s="113" t="e">
        <f>+MID(VLOOKUP(A23,#REF!,2,0),4,LEN(VLOOKUP(A23,#REF!,2,0))-4)</f>
        <v>#REF!</v>
      </c>
      <c r="D23" s="113" t="s">
        <v>288</v>
      </c>
      <c r="E23" s="113" t="e">
        <f>+VLOOKUP(A23,#REF!,3,0)</f>
        <v>#REF!</v>
      </c>
      <c r="F23" s="113" t="e">
        <f>+VLOOKUP(A23,#REF!,10,0)</f>
        <v>#REF!</v>
      </c>
      <c r="G23" s="113" t="e">
        <f>+VLOOKUP(A23,#REF!,13,0)</f>
        <v>#REF!</v>
      </c>
      <c r="H23" s="115" t="e">
        <f t="shared" si="3"/>
        <v>#REF!</v>
      </c>
      <c r="I23" s="113" t="e">
        <f t="shared" si="0"/>
        <v>#REF!</v>
      </c>
      <c r="J23" s="113" t="s">
        <v>315</v>
      </c>
      <c r="K23" s="113" t="e">
        <f>+IF(ISBLANK(VLOOKUP(A23,#REF!,5,0)),"",VLOOKUP(A23,#REF!,5,0))</f>
        <v>#REF!</v>
      </c>
      <c r="L23" s="113" t="e">
        <f>+IF(ISBLANK(VLOOKUP(A23,#REF!,9,0)),"",VLOOKUP(A23,#REF!,9,0))</f>
        <v>#REF!</v>
      </c>
      <c r="M23" s="113" t="e">
        <f t="shared" si="5"/>
        <v>#REF!</v>
      </c>
      <c r="N23" s="113" t="e">
        <f t="shared" si="4"/>
        <v>#REF!</v>
      </c>
      <c r="O23" s="113"/>
      <c r="P23" s="113"/>
    </row>
    <row r="24" spans="1:16" x14ac:dyDescent="0.25">
      <c r="A24" s="113" t="s">
        <v>319</v>
      </c>
      <c r="B24" s="113" t="str">
        <f t="shared" si="2"/>
        <v>5</v>
      </c>
      <c r="C24" s="113" t="e">
        <f>+MID(VLOOKUP(A24,#REF!,2,0),4,LEN(VLOOKUP(A24,#REF!,2,0))-4)</f>
        <v>#REF!</v>
      </c>
      <c r="D24" s="113" t="s">
        <v>288</v>
      </c>
      <c r="E24" s="113" t="e">
        <f>+VLOOKUP(A24,#REF!,3,0)</f>
        <v>#REF!</v>
      </c>
      <c r="F24" s="113" t="e">
        <f>+VLOOKUP(A24,#REF!,10,0)</f>
        <v>#REF!</v>
      </c>
      <c r="G24" s="113" t="e">
        <f>+VLOOKUP(A24,#REF!,13,0)</f>
        <v>#REF!</v>
      </c>
      <c r="H24" s="115" t="e">
        <f t="shared" si="3"/>
        <v>#REF!</v>
      </c>
      <c r="I24" s="113" t="e">
        <f t="shared" si="0"/>
        <v>#REF!</v>
      </c>
      <c r="J24" s="113" t="s">
        <v>315</v>
      </c>
      <c r="K24" s="113" t="e">
        <f>+IF(ISBLANK(VLOOKUP(A24,#REF!,5,0)),"",VLOOKUP(A24,#REF!,5,0))</f>
        <v>#REF!</v>
      </c>
      <c r="L24" s="113" t="e">
        <f>+IF(ISBLANK(VLOOKUP(A24,#REF!,9,0)),"",VLOOKUP(A24,#REF!,9,0))</f>
        <v>#REF!</v>
      </c>
      <c r="M24" s="113" t="e">
        <f t="shared" si="5"/>
        <v>#REF!</v>
      </c>
      <c r="N24" s="113" t="e">
        <f t="shared" si="4"/>
        <v>#REF!</v>
      </c>
      <c r="O24" s="113"/>
      <c r="P24" s="113"/>
    </row>
    <row r="25" spans="1:16" x14ac:dyDescent="0.25">
      <c r="A25" s="113" t="s">
        <v>320</v>
      </c>
      <c r="B25" s="113" t="str">
        <f t="shared" si="2"/>
        <v>5</v>
      </c>
      <c r="C25" s="113" t="e">
        <f>+MID(VLOOKUP(A25,#REF!,2,0),4,LEN(VLOOKUP(A25,#REF!,2,0))-4)</f>
        <v>#REF!</v>
      </c>
      <c r="D25" s="113" t="s">
        <v>288</v>
      </c>
      <c r="E25" s="113" t="e">
        <f>+VLOOKUP(A25,#REF!,3,0)</f>
        <v>#REF!</v>
      </c>
      <c r="F25" s="113" t="e">
        <f>+VLOOKUP(A25,#REF!,10,0)</f>
        <v>#REF!</v>
      </c>
      <c r="G25" s="113" t="e">
        <f>+VLOOKUP(A25,#REF!,13,0)</f>
        <v>#REF!</v>
      </c>
      <c r="H25" s="115" t="e">
        <f t="shared" si="3"/>
        <v>#REF!</v>
      </c>
      <c r="I25" s="113" t="e">
        <f t="shared" si="0"/>
        <v>#REF!</v>
      </c>
      <c r="J25" s="113" t="s">
        <v>315</v>
      </c>
      <c r="K25" s="113" t="e">
        <f>+IF(ISBLANK(VLOOKUP(A25,#REF!,5,0)),"",VLOOKUP(A25,#REF!,5,0))</f>
        <v>#REF!</v>
      </c>
      <c r="L25" s="113" t="e">
        <f>+IF(ISBLANK(VLOOKUP(A25,#REF!,9,0)),"",VLOOKUP(A25,#REF!,9,0))</f>
        <v>#REF!</v>
      </c>
      <c r="M25" s="113" t="e">
        <f t="shared" si="5"/>
        <v>#REF!</v>
      </c>
      <c r="N25" s="113" t="e">
        <f t="shared" si="4"/>
        <v>#REF!</v>
      </c>
      <c r="O25" s="113"/>
      <c r="P25" s="113"/>
    </row>
    <row r="26" spans="1:16" x14ac:dyDescent="0.25">
      <c r="A26" s="113" t="s">
        <v>321</v>
      </c>
      <c r="B26" s="113" t="str">
        <f t="shared" si="2"/>
        <v>6</v>
      </c>
      <c r="C26" s="113" t="str">
        <f>+MID(VLOOKUP(A26,'Evaluación de riesgos'!$B$13:$C$160,2,0),4,LEN(VLOOKUP(A26,'Evaluación de riesgos'!$B$13:$C$160,2,0))-4)</f>
        <v xml:space="preserve">  La Entidad cuenta con mecanismos para vincular o relacionar el plan estratégico con los objetivos estratégicos y estos a su vez con los objetivos operativos</v>
      </c>
      <c r="D26" s="113" t="s">
        <v>274</v>
      </c>
      <c r="E26" s="113" t="str">
        <f>+VLOOKUP(A26,'Evaluación de riesgos'!$B$13:$K$160,3,0)</f>
        <v>Dimension de Direccionamiento Estratetegico y Planeacion.
Politica de Planeacion Institucional</v>
      </c>
      <c r="F26" s="113" t="str">
        <f>+VLOOKUP(A26,'Evaluación de riesgos'!$B$13:$K$160,10,0)</f>
        <v>Mantenimiento del control</v>
      </c>
      <c r="G26" s="113">
        <f>+VLOOKUP(A26,'Evaluación de riesgos'!$B$13:$O$160,13,0)</f>
        <v>141.78960000000001</v>
      </c>
      <c r="H26" s="115" t="e">
        <f t="shared" si="3"/>
        <v>#REF!</v>
      </c>
      <c r="I26" s="113" t="e">
        <f t="shared" si="0"/>
        <v>#REF!</v>
      </c>
      <c r="J26" s="113" t="s">
        <v>322</v>
      </c>
      <c r="K26" s="113">
        <f>+IF(ISBLANK(VLOOKUP(A26,'Evaluación de riesgos'!$B$16:$F$160,5,0)),"",VLOOKUP(A26,'Evaluación de riesgos'!$B$16:$F$160,5,0))</f>
        <v>3</v>
      </c>
      <c r="L26" s="113">
        <f>+IF(ISBLANK(VLOOKUP(A26,'Evaluación de riesgos'!$B$16:$J$160,9,9)),"",VLOOKUP(A26,'Evaluación de riesgos'!$B$16:$J$160,9,9))</f>
        <v>3</v>
      </c>
      <c r="M26" s="113">
        <f t="shared" si="5"/>
        <v>1</v>
      </c>
      <c r="N26" s="113">
        <f t="shared" si="4"/>
        <v>1</v>
      </c>
      <c r="O26" s="113"/>
      <c r="P26" s="113"/>
    </row>
    <row r="27" spans="1:16" x14ac:dyDescent="0.25">
      <c r="A27" s="113" t="s">
        <v>323</v>
      </c>
      <c r="B27" s="113" t="str">
        <f t="shared" si="2"/>
        <v>6</v>
      </c>
      <c r="C27" s="113" t="str">
        <f>+MID(VLOOKUP(A27,'Evaluación de riesgos'!$B$13:$C$160,2,0),4,LEN(VLOOKUP(A27,'Evaluación de riesgos'!$B$13:$C$160,2,0))-4)</f>
        <v xml:space="preserve"> Los objetivos de los procesos, programas o proyectos (según aplique) que están definidos, son específicos, medibles, alcanzables, relevantes, delimitados en el tiempo</v>
      </c>
      <c r="D27" s="113" t="s">
        <v>274</v>
      </c>
      <c r="E27" s="113" t="str">
        <f>+VLOOKUP(A27,'Evaluación de riesgos'!$B$13:$K$160,3,0)</f>
        <v>Dimension de Gestion con Valores para Resultado
Politica de Fortalecimiento Organizacional y Simplificaciòn de Procesos</v>
      </c>
      <c r="F27" s="113" t="str">
        <f>+VLOOKUP(A27,'Evaluación de riesgos'!$B$13:$K$160,10,0)</f>
        <v>Mantenimiento del control</v>
      </c>
      <c r="G27" s="113">
        <f>+VLOOKUP(A27,'Evaluación de riesgos'!$B$13:$O$160,13,0)</f>
        <v>141.8896</v>
      </c>
      <c r="H27" s="115" t="e">
        <f t="shared" si="3"/>
        <v>#REF!</v>
      </c>
      <c r="I27" s="113" t="e">
        <f t="shared" si="0"/>
        <v>#REF!</v>
      </c>
      <c r="J27" s="113" t="s">
        <v>322</v>
      </c>
      <c r="K27" s="113">
        <f>+IF(ISBLANK(VLOOKUP(A27,'Evaluación de riesgos'!$B$16:$F$160,5,0)),"",VLOOKUP(A27,'Evaluación de riesgos'!$B$16:$F$160,5,0))</f>
        <v>3</v>
      </c>
      <c r="L27" s="113">
        <f>+IF(ISBLANK(VLOOKUP(A27,'Evaluación de riesgos'!$B$16:$J$160,9,9)),"",VLOOKUP(A27,'Evaluación de riesgos'!$B$16:$J$160,9,9))</f>
        <v>3</v>
      </c>
      <c r="M27" s="113">
        <f t="shared" si="5"/>
        <v>1</v>
      </c>
      <c r="N27" s="113">
        <f t="shared" si="4"/>
        <v>1</v>
      </c>
      <c r="O27" s="113"/>
      <c r="P27" s="113"/>
    </row>
    <row r="28" spans="1:16" x14ac:dyDescent="0.25">
      <c r="A28" s="113" t="s">
        <v>324</v>
      </c>
      <c r="B28" s="113" t="str">
        <f t="shared" si="2"/>
        <v>6</v>
      </c>
      <c r="C28" s="113" t="str">
        <f>+MID(VLOOKUP(A28,'Evaluación de riesgos'!$B$13:$C$160,2,0),4,LEN(VLOOKUP(A28,'Evaluación de riesgos'!$B$13:$C$160,2,0))-4)</f>
        <v xml:space="preserve"> La Alta Dirección evalúa periódicamente los objetivos establecidos para asegurar que estos continúan siendo consistentes y apropiados para la Entidad</v>
      </c>
      <c r="D28" s="113" t="s">
        <v>274</v>
      </c>
      <c r="E28" s="113" t="str">
        <f>+VLOOKUP(A28,'Evaluación de riesgos'!$B$13:$K$160,3,0)</f>
        <v>Dimension de Direccionamiento Estratetegico y Planeacion.
Politica de Planeacion Institucional
Dimension Control Interno
Linea Estrategica</v>
      </c>
      <c r="F28" s="113" t="str">
        <f>+VLOOKUP(A28,'Evaluación de riesgos'!$B$13:$K$160,10,0)</f>
        <v>Mantenimiento del control</v>
      </c>
      <c r="G28" s="113">
        <f>+VLOOKUP(A28,'Evaluación de riesgos'!$B$13:$O$160,13,0)</f>
        <v>141.97540000000001</v>
      </c>
      <c r="H28" s="115" t="e">
        <f t="shared" si="3"/>
        <v>#REF!</v>
      </c>
      <c r="I28" s="113" t="e">
        <f t="shared" si="0"/>
        <v>#REF!</v>
      </c>
      <c r="J28" s="113" t="s">
        <v>322</v>
      </c>
      <c r="K28" s="113">
        <f>+IF(ISBLANK(VLOOKUP(A28,'Evaluación de riesgos'!$B$16:$F$160,5,0)),"",VLOOKUP(A28,'Evaluación de riesgos'!$B$16:$F$160,5,0))</f>
        <v>3</v>
      </c>
      <c r="L28" s="113">
        <f>+IF(ISBLANK(VLOOKUP(A28,'Evaluación de riesgos'!$B$16:$J$160,9,9)),"",VLOOKUP(A28,'Evaluación de riesgos'!$B$16:$J$160,9,9))</f>
        <v>3</v>
      </c>
      <c r="M28" s="113">
        <f t="shared" si="5"/>
        <v>1</v>
      </c>
      <c r="N28" s="113">
        <f t="shared" si="4"/>
        <v>1</v>
      </c>
      <c r="O28" s="113"/>
      <c r="P28" s="113"/>
    </row>
    <row r="29" spans="1:16" x14ac:dyDescent="0.25">
      <c r="A29" s="113" t="s">
        <v>325</v>
      </c>
      <c r="B29" s="113" t="str">
        <f t="shared" si="2"/>
        <v>7</v>
      </c>
      <c r="C29" s="113" t="str">
        <f>+MID(VLOOKUP(A29,'Evaluación de riesgos'!$B$13:$C$160,2,0),4,LEN(VLOOKUP(A29,'Evaluación de riesgos'!$B$13:$C$160,2,0))-4)</f>
        <v xml:space="preserve"> Teniendo en cuenta la estructura de la política de Administración del Riesgo, su alcance define lineamientos para toda la entidad, incluyendo regionales, áreas tercerizadas u otras instancias que afectan la prestación del servicio</v>
      </c>
      <c r="D29" s="113" t="s">
        <v>274</v>
      </c>
      <c r="E29" s="113" t="str">
        <f>+VLOOKUP(A29,'Evaluación de riesgos'!$B$13:$K$160,3,0)</f>
        <v>Dimension de Direccionamiento Estratetegico y Planeacion.
Politica de Planeacion Institucional</v>
      </c>
      <c r="F29" s="113" t="str">
        <f>+VLOOKUP(A29,'Evaluación de riesgos'!$B$13:$K$160,10,0)</f>
        <v>Mantenimiento del control</v>
      </c>
      <c r="G29" s="113">
        <f>+VLOOKUP(A29,'Evaluación de riesgos'!$B$13:$O$160,13,0)</f>
        <v>142.08959999999999</v>
      </c>
      <c r="H29" s="115" t="e">
        <f t="shared" si="3"/>
        <v>#REF!</v>
      </c>
      <c r="I29" s="113" t="e">
        <f t="shared" si="0"/>
        <v>#REF!</v>
      </c>
      <c r="J29" s="113" t="s">
        <v>326</v>
      </c>
      <c r="K29" s="113">
        <f>+IF(ISBLANK(VLOOKUP(A29,'Evaluación de riesgos'!$B$16:$F$160,5,0)),"",VLOOKUP(A29,'Evaluación de riesgos'!$B$16:$F$160,5,0))</f>
        <v>3</v>
      </c>
      <c r="L29" s="113">
        <f>+IF(ISBLANK(VLOOKUP(A29,'Evaluación de riesgos'!$B$16:$J$160,9,9)),"",VLOOKUP(A29,'Evaluación de riesgos'!$B$16:$J$160,9,9))</f>
        <v>3</v>
      </c>
      <c r="M29" s="113">
        <f t="shared" si="5"/>
        <v>1</v>
      </c>
      <c r="N29" s="113">
        <f t="shared" si="4"/>
        <v>1</v>
      </c>
      <c r="O29" s="113"/>
      <c r="P29" s="113"/>
    </row>
    <row r="30" spans="1:16" x14ac:dyDescent="0.25">
      <c r="A30" s="113" t="s">
        <v>327</v>
      </c>
      <c r="B30" s="113" t="str">
        <f t="shared" si="2"/>
        <v>7</v>
      </c>
      <c r="C30" s="113" t="str">
        <f>+MID(VLOOKUP(A30,'Evaluación de riesgos'!$B$13:$C$160,2,0),4,LEN(VLOOKUP(A30,'Evaluación de riesgos'!$B$13:$C$160,2,0))-4)</f>
        <v xml:space="preserve"> La Oficina de Planeación, Gerencia de Riesgos (donde existan), como 2a línea de defensa, consolidan información clave frente a la gestión del riesgo</v>
      </c>
      <c r="D30" s="113" t="s">
        <v>274</v>
      </c>
      <c r="E30" s="113" t="str">
        <f>+VLOOKUP(A30,'Evaluación de riesgos'!$B$13:$K$160,3,0)</f>
        <v>Dimension Control Interno 
Lineas de Defensa</v>
      </c>
      <c r="F30" s="113" t="str">
        <f>+VLOOKUP(A30,'Evaluación de riesgos'!$B$13:$K$160,10,0)</f>
        <v>Mantenimiento del control</v>
      </c>
      <c r="G30" s="113">
        <f>+VLOOKUP(A30,'Evaluación de riesgos'!$B$13:$O$160,13,0)</f>
        <v>142.1456</v>
      </c>
      <c r="H30" s="115" t="e">
        <f t="shared" si="3"/>
        <v>#REF!</v>
      </c>
      <c r="I30" s="113" t="e">
        <f t="shared" si="0"/>
        <v>#REF!</v>
      </c>
      <c r="J30" s="113" t="s">
        <v>326</v>
      </c>
      <c r="K30" s="113">
        <f>+IF(ISBLANK(VLOOKUP(A30,'Evaluación de riesgos'!$B$16:$F$160,5,0)),"",VLOOKUP(A30,'Evaluación de riesgos'!$B$16:$F$160,5,0))</f>
        <v>3</v>
      </c>
      <c r="L30" s="113">
        <f>+IF(ISBLANK(VLOOKUP(A30,'Evaluación de riesgos'!$B$16:$J$160,9,9)),"",VLOOKUP(A30,'Evaluación de riesgos'!$B$16:$J$160,9,9))</f>
        <v>3</v>
      </c>
      <c r="M30" s="113">
        <f t="shared" si="5"/>
        <v>1</v>
      </c>
      <c r="N30" s="113">
        <f t="shared" si="4"/>
        <v>1</v>
      </c>
      <c r="O30" s="113"/>
      <c r="P30" s="113"/>
    </row>
    <row r="31" spans="1:16" x14ac:dyDescent="0.25">
      <c r="A31" s="113" t="s">
        <v>328</v>
      </c>
      <c r="B31" s="113" t="str">
        <f t="shared" si="2"/>
        <v>7</v>
      </c>
      <c r="C31" s="113" t="str">
        <f>+MID(VLOOKUP(A31,'Evaluación de riesgos'!$B$13:$C$160,2,0),4,LEN(VLOOKUP(A31,'Evaluación de riesgos'!$B$13:$C$160,2,0))-4)</f>
        <v xml:space="preserve"> A partir de la información consolidada y reportada por la 2a línea de defensa (7.2), la Alta Dirección analiza sus resultados y en especial considera si se han presentado materializaciones de riesgo</v>
      </c>
      <c r="D31" s="113" t="s">
        <v>274</v>
      </c>
      <c r="E31" s="113" t="str">
        <f>+VLOOKUP(A31,'Evaluación de riesgos'!$B$13:$K$160,3,0)</f>
        <v>Dimension Control Interno 
Lineas de Defensa</v>
      </c>
      <c r="F31" s="113" t="str">
        <f>+VLOOKUP(A31,'Evaluación de riesgos'!$B$13:$K$160,10,0)</f>
        <v>Mantenimiento del control</v>
      </c>
      <c r="G31" s="113">
        <f>+VLOOKUP(A31,'Evaluación de riesgos'!$B$13:$O$160,13,0)</f>
        <v>142.23650000000001</v>
      </c>
      <c r="H31" s="115" t="e">
        <f t="shared" si="3"/>
        <v>#REF!</v>
      </c>
      <c r="I31" s="113" t="e">
        <f t="shared" si="0"/>
        <v>#REF!</v>
      </c>
      <c r="J31" s="113" t="s">
        <v>326</v>
      </c>
      <c r="K31" s="113">
        <f>+IF(ISBLANK(VLOOKUP(A31,'Evaluación de riesgos'!$B$16:$F$160,5,0)),"",VLOOKUP(A31,'Evaluación de riesgos'!$B$16:$F$160,5,0))</f>
        <v>3</v>
      </c>
      <c r="L31" s="113">
        <f>+IF(ISBLANK(VLOOKUP(A31,'Evaluación de riesgos'!$B$16:$J$160,9,9)),"",VLOOKUP(A31,'Evaluación de riesgos'!$B$16:$J$160,9,9))</f>
        <v>3</v>
      </c>
      <c r="M31" s="113">
        <f t="shared" si="5"/>
        <v>1</v>
      </c>
      <c r="N31" s="113">
        <f t="shared" si="4"/>
        <v>1</v>
      </c>
      <c r="O31" s="113"/>
      <c r="P31" s="113"/>
    </row>
    <row r="32" spans="1:16" x14ac:dyDescent="0.25">
      <c r="A32" s="113" t="s">
        <v>329</v>
      </c>
      <c r="B32" s="113" t="str">
        <f t="shared" si="2"/>
        <v>7</v>
      </c>
      <c r="C32" s="113" t="str">
        <f>+MID(VLOOKUP(A32,'Evaluación de riesgos'!$B$13:$C$160,2,0),4,LEN(VLOOKUP(A32,'Evaluación de riesgos'!$B$13:$C$160,2,0))-4)</f>
        <v xml:space="preserve"> Cuando se detectan materializaciones de riesgo, se definen los cursos de acción en relación con la revisión y actualización del mapa de riesgos correspondiente</v>
      </c>
      <c r="D32" s="113" t="s">
        <v>274</v>
      </c>
      <c r="E32" s="113" t="str">
        <f>+VLOOKUP(A32,'Evaluación de riesgos'!$B$13:$K$160,3,0)</f>
        <v>Dimension de Direccionamiento Estratetegico y Planeacion.
Politica de Planeacion Institucional
Dimension Control Interno 
Lineas de Defensa</v>
      </c>
      <c r="F32" s="113" t="str">
        <f>+VLOOKUP(A32,'Evaluación de riesgos'!$B$13:$K$160,10,0)</f>
        <v>Mantenimiento del control</v>
      </c>
      <c r="G32" s="113">
        <f>+VLOOKUP(A32,'Evaluación de riesgos'!$B$13:$O$160,13,0)</f>
        <v>142.3896</v>
      </c>
      <c r="H32" s="115" t="e">
        <f t="shared" si="3"/>
        <v>#REF!</v>
      </c>
      <c r="I32" s="113" t="e">
        <f t="shared" si="0"/>
        <v>#REF!</v>
      </c>
      <c r="J32" s="113" t="s">
        <v>326</v>
      </c>
      <c r="K32" s="113">
        <f>+IF(ISBLANK(VLOOKUP(A32,'Evaluación de riesgos'!$B$16:$F$160,5,0)),"",VLOOKUP(A32,'Evaluación de riesgos'!$B$16:$F$160,5,0))</f>
        <v>3</v>
      </c>
      <c r="L32" s="113">
        <f>+IF(ISBLANK(VLOOKUP(A32,'Evaluación de riesgos'!$B$16:$J$160,9,9)),"",VLOOKUP(A32,'Evaluación de riesgos'!$B$16:$J$160,9,9))</f>
        <v>3</v>
      </c>
      <c r="M32" s="113">
        <f t="shared" si="5"/>
        <v>1</v>
      </c>
      <c r="N32" s="113">
        <f t="shared" si="4"/>
        <v>1</v>
      </c>
      <c r="O32" s="113"/>
      <c r="P32" s="113"/>
    </row>
    <row r="33" spans="1:16" x14ac:dyDescent="0.25">
      <c r="A33" s="113" t="s">
        <v>330</v>
      </c>
      <c r="B33" s="113" t="str">
        <f t="shared" si="2"/>
        <v>7</v>
      </c>
      <c r="C33" s="113" t="str">
        <f>+MID(VLOOKUP(A33,'Evaluación de riesgos'!$B$13:$C$160,2,0),4,LEN(VLOOKUP(A33,'Evaluación de riesgos'!$B$13:$C$160,2,0))-4)</f>
        <v xml:space="preserve"> Se llevan a cabo seguimientos a las acciones definidas para resolver materializaciones de riesgo detectadas</v>
      </c>
      <c r="D33" s="113" t="s">
        <v>274</v>
      </c>
      <c r="E33" s="113" t="str">
        <f>+VLOOKUP(A33,'Evaluación de riesgos'!$B$13:$K$160,3,0)</f>
        <v>Dimension de Evaluacion de Resultados 
Politica de Seguimiento y evaluacion al Desempeño Institucional.
Dimension Control Interno 
Lineas de Defensa</v>
      </c>
      <c r="F33" s="113" t="str">
        <f>+VLOOKUP(A33,'Evaluación de riesgos'!$B$13:$K$160,10,0)</f>
        <v>Mantenimiento del control</v>
      </c>
      <c r="G33" s="113">
        <f>+VLOOKUP(A33,'Evaluación de riesgos'!$B$13:$O$160,13,0)</f>
        <v>142.4563</v>
      </c>
      <c r="H33" s="115" t="e">
        <f t="shared" si="3"/>
        <v>#REF!</v>
      </c>
      <c r="I33" s="113" t="e">
        <f t="shared" si="0"/>
        <v>#REF!</v>
      </c>
      <c r="J33" s="113" t="s">
        <v>326</v>
      </c>
      <c r="K33" s="113">
        <f>+IF(ISBLANK(VLOOKUP(A33,'Evaluación de riesgos'!$B$16:$F$160,5,0)),"",VLOOKUP(A33,'Evaluación de riesgos'!$B$16:$F$160,5,0))</f>
        <v>3</v>
      </c>
      <c r="L33" s="113">
        <f>+IF(ISBLANK(VLOOKUP(A33,'Evaluación de riesgos'!$B$16:$J$160,9,9)),"",VLOOKUP(A33,'Evaluación de riesgos'!$B$16:$J$160,9,9))</f>
        <v>3</v>
      </c>
      <c r="M33" s="113">
        <f t="shared" si="5"/>
        <v>1</v>
      </c>
      <c r="N33" s="113">
        <f t="shared" si="4"/>
        <v>1</v>
      </c>
      <c r="O33" s="113"/>
      <c r="P33" s="113"/>
    </row>
    <row r="34" spans="1:16" x14ac:dyDescent="0.25">
      <c r="A34" s="113" t="s">
        <v>331</v>
      </c>
      <c r="B34" s="113" t="str">
        <f t="shared" si="2"/>
        <v>8</v>
      </c>
      <c r="C34" s="113" t="str">
        <f>+MID(VLOOKUP(A34,'Evaluación de riesgos'!$B$13:$C$160,2,0),4,LEN(VLOOKUP(A34,'Evaluación de riesgos'!$B$13:$C$160,2,0))-4)</f>
        <v xml:space="preserve"> La Alta Dirección acorde con el análisis del entorno interno y externo, define los procesos, programas o proyectos (según aplique), susceptibles de posibles actos de corrupción</v>
      </c>
      <c r="D34" s="113" t="s">
        <v>274</v>
      </c>
      <c r="E34" s="113" t="str">
        <f>+VLOOKUP(A34,'Evaluación de riesgos'!$B$13:$K$160,3,0)</f>
        <v>Dimension de Direccionamiento Estratetegico y Planeacion.
Politica de Planeacion Institucional</v>
      </c>
      <c r="F34" s="113" t="str">
        <f>+VLOOKUP(A34,'Evaluación de riesgos'!$B$13:$K$160,10,0)</f>
        <v>Mantenimiento del control</v>
      </c>
      <c r="G34" s="113">
        <f>+VLOOKUP(A34,'Evaluación de riesgos'!$B$13:$O$160,13,0)</f>
        <v>142.54579999999999</v>
      </c>
      <c r="H34" s="115" t="e">
        <f t="shared" si="3"/>
        <v>#REF!</v>
      </c>
      <c r="I34" s="113" t="e">
        <f t="shared" ref="I34:I65" si="8">+IF(F34=$F$2,$P$4,IF(F34=$F$3,$P$2,$P$3))</f>
        <v>#REF!</v>
      </c>
      <c r="J34" s="113" t="s">
        <v>332</v>
      </c>
      <c r="K34" s="113">
        <f>+IF(ISBLANK(VLOOKUP(A34,'Evaluación de riesgos'!$B$16:$F$160,5,0)),"",VLOOKUP(A34,'Evaluación de riesgos'!$B$16:$F$160,5,0))</f>
        <v>3</v>
      </c>
      <c r="L34" s="113">
        <f>+IF(ISBLANK(VLOOKUP(A34,'Evaluación de riesgos'!$B$16:$J$160,9,9)),"",VLOOKUP(A34,'Evaluación de riesgos'!$B$16:$J$160,9,9))</f>
        <v>3</v>
      </c>
      <c r="M34" s="113">
        <f t="shared" si="5"/>
        <v>1</v>
      </c>
      <c r="N34" s="113">
        <f t="shared" si="4"/>
        <v>1</v>
      </c>
      <c r="O34" s="113"/>
      <c r="P34" s="113"/>
    </row>
    <row r="35" spans="1:16" x14ac:dyDescent="0.25">
      <c r="A35" s="113" t="s">
        <v>333</v>
      </c>
      <c r="B35" s="113" t="str">
        <f t="shared" si="2"/>
        <v>8</v>
      </c>
      <c r="C35" s="113" t="str">
        <f>+MID(VLOOKUP(A35,'Evaluación de riesgos'!$B$13:$C$160,2,0),4,LEN(VLOOKUP(A35,'Evaluación de riesgos'!$B$13:$C$160,2,0))-4)</f>
        <v xml:space="preserve"> La Alta Dirección monitorea los riesgos de corrupción con la periodicidad establecida en la Política de Administración del Riesgo</v>
      </c>
      <c r="D35" s="113" t="s">
        <v>274</v>
      </c>
      <c r="E35" s="113" t="str">
        <f>+VLOOKUP(A35,'Evaluación de riesgos'!$B$13:$K$160,3,0)</f>
        <v>Dimension de Control Interno
Linea Estrategica</v>
      </c>
      <c r="F35" s="113" t="str">
        <f>+VLOOKUP(A35,'Evaluación de riesgos'!$B$13:$K$160,10,0)</f>
        <v>Mantenimiento del control</v>
      </c>
      <c r="G35" s="113">
        <f>+VLOOKUP(A35,'Evaluación de riesgos'!$B$13:$O$160,13,0)</f>
        <v>142.63210000000001</v>
      </c>
      <c r="H35" s="115" t="e">
        <f t="shared" si="3"/>
        <v>#REF!</v>
      </c>
      <c r="I35" s="113" t="e">
        <f t="shared" si="8"/>
        <v>#REF!</v>
      </c>
      <c r="J35" s="113" t="s">
        <v>332</v>
      </c>
      <c r="K35" s="113">
        <f>+IF(ISBLANK(VLOOKUP(A35,'Evaluación de riesgos'!$B$16:$F$160,5,0)),"",VLOOKUP(A35,'Evaluación de riesgos'!$B$16:$F$160,5,0))</f>
        <v>3</v>
      </c>
      <c r="L35" s="113">
        <f>+IF(ISBLANK(VLOOKUP(A35,'Evaluación de riesgos'!$B$16:$J$160,9,9)),"",VLOOKUP(A35,'Evaluación de riesgos'!$B$16:$J$160,9,9))</f>
        <v>3</v>
      </c>
      <c r="M35" s="113">
        <f t="shared" si="5"/>
        <v>1</v>
      </c>
      <c r="N35" s="113">
        <f t="shared" si="4"/>
        <v>1</v>
      </c>
      <c r="O35" s="113"/>
      <c r="P35" s="113"/>
    </row>
    <row r="36" spans="1:16" x14ac:dyDescent="0.25">
      <c r="A36" s="113" t="s">
        <v>334</v>
      </c>
      <c r="B36" s="113" t="str">
        <f t="shared" si="2"/>
        <v>8</v>
      </c>
      <c r="C36" s="113" t="str">
        <f>+MID(VLOOKUP(A36,'Evaluación de riesgos'!$B$13:$C$160,2,0),4,LEN(VLOOKUP(A36,'Evaluación de riesgos'!$B$13:$C$160,2,0))-4)</f>
        <v xml:space="preserve"> Para el desarrollo de las actividades de control, la entidad considera la adecuada división de las funciones y que éstas se encuentren segregadas en diferentes personas para reducir el riesgo de acciones fraudulentas</v>
      </c>
      <c r="D36" s="113" t="s">
        <v>274</v>
      </c>
      <c r="E36" s="113" t="str">
        <f>+VLOOKUP(A36,'Evaluación de riesgos'!$B$13:$K$160,3,0)</f>
        <v>Dimension de Contro Interno
Lineas de Defensa</v>
      </c>
      <c r="F36" s="113" t="str">
        <f>+VLOOKUP(A36,'Evaluación de riesgos'!$B$13:$K$160,10,0)</f>
        <v>Mantenimiento del control</v>
      </c>
      <c r="G36" s="113">
        <f>+VLOOKUP(A36,'Evaluación de riesgos'!$B$13:$O$160,13,0)</f>
        <v>142.7456</v>
      </c>
      <c r="H36" s="115" t="e">
        <f t="shared" si="3"/>
        <v>#REF!</v>
      </c>
      <c r="I36" s="113" t="e">
        <f t="shared" si="8"/>
        <v>#REF!</v>
      </c>
      <c r="J36" s="113" t="s">
        <v>332</v>
      </c>
      <c r="K36" s="113">
        <f>+IF(ISBLANK(VLOOKUP(A36,'Evaluación de riesgos'!$B$16:$F$160,5,0)),"",VLOOKUP(A36,'Evaluación de riesgos'!$B$16:$F$160,5,0))</f>
        <v>3</v>
      </c>
      <c r="L36" s="113">
        <f>+IF(ISBLANK(VLOOKUP(A36,'Evaluación de riesgos'!$B$16:$J$160,9,9)),"",VLOOKUP(A36,'Evaluación de riesgos'!$B$16:$J$160,9,9))</f>
        <v>3</v>
      </c>
      <c r="M36" s="113">
        <f t="shared" si="5"/>
        <v>1</v>
      </c>
      <c r="N36" s="113">
        <f t="shared" si="4"/>
        <v>1</v>
      </c>
      <c r="O36" s="113"/>
      <c r="P36" s="113"/>
    </row>
    <row r="37" spans="1:16" x14ac:dyDescent="0.25">
      <c r="A37" s="113" t="s">
        <v>335</v>
      </c>
      <c r="B37" s="113" t="str">
        <f t="shared" si="2"/>
        <v>8</v>
      </c>
      <c r="C37" s="113" t="str">
        <f>+MID(VLOOKUP(A37,'Evaluación de riesgos'!$B$13:$C$160,2,0),4,LEN(VLOOKUP(A37,'Evaluación de riesgos'!$B$13:$C$160,2,0))-4)</f>
        <v xml:space="preserve"> La Alta Dirección evalúa fallas en los controles (diseño y ejecución) para definir cursos de acción apropiados para su mejora</v>
      </c>
      <c r="D37" s="113" t="s">
        <v>274</v>
      </c>
      <c r="E37" s="113" t="str">
        <f>+VLOOKUP(A37,'Evaluación de riesgos'!$B$13:$K$160,3,0)</f>
        <v>Dimension de Control Interno
Linea Estrategica</v>
      </c>
      <c r="F37" s="113" t="str">
        <f>+VLOOKUP(A37,'Evaluación de riesgos'!$B$13:$K$160,10,0)</f>
        <v>Mantenimiento del control</v>
      </c>
      <c r="G37" s="113">
        <f>+VLOOKUP(A37,'Evaluación de riesgos'!$B$13:$O$160,13,0)</f>
        <v>142.87450000000001</v>
      </c>
      <c r="H37" s="115" t="e">
        <f t="shared" si="3"/>
        <v>#REF!</v>
      </c>
      <c r="I37" s="113" t="e">
        <f t="shared" si="8"/>
        <v>#REF!</v>
      </c>
      <c r="J37" s="113" t="s">
        <v>332</v>
      </c>
      <c r="K37" s="113">
        <f>+IF(ISBLANK(VLOOKUP(A37,'Evaluación de riesgos'!$B$16:$F$160,5,0)),"",VLOOKUP(A37,'Evaluación de riesgos'!$B$16:$F$160,5,0))</f>
        <v>3</v>
      </c>
      <c r="L37" s="113">
        <f>+IF(ISBLANK(VLOOKUP(A37,'Evaluación de riesgos'!$B$16:$J$160,9,9)),"",VLOOKUP(A37,'Evaluación de riesgos'!$B$16:$J$160,9,9))</f>
        <v>3</v>
      </c>
      <c r="M37" s="113">
        <f t="shared" si="5"/>
        <v>1</v>
      </c>
      <c r="N37" s="113">
        <f t="shared" si="4"/>
        <v>1</v>
      </c>
      <c r="O37" s="113"/>
      <c r="P37" s="113"/>
    </row>
    <row r="38" spans="1:16" x14ac:dyDescent="0.25">
      <c r="A38" s="113" t="s">
        <v>336</v>
      </c>
      <c r="B38" s="113" t="str">
        <f t="shared" si="2"/>
        <v>9</v>
      </c>
      <c r="C38" s="113" t="str">
        <f>+MID(VLOOKUP(A38,'Evaluación de riesgos'!$B$13:$C$160,2,0),4,LEN(VLOOKUP(A38,'Evaluación de riesgos'!$B$13:$C$160,2,0))-4)</f>
        <v xml:space="preserve"> Acorde con lo establecido en la política de Administración del Riesgo, se monitorean los factores internos y externos definidos para la entidad, a fin de establecer cambios en el entorno que determinen nuevos riesgos o ajustes a los existentes</v>
      </c>
      <c r="D38" s="113" t="s">
        <v>274</v>
      </c>
      <c r="E38" s="113" t="str">
        <f>+VLOOKUP(A38,'Evaluación de riesgos'!$B$13:$K$160,3,0)</f>
        <v>Dimension de Direccionamiento Estrategico 
Politica de Planeacion Institucional</v>
      </c>
      <c r="F38" s="113" t="str">
        <f>+VLOOKUP(A38,'Evaluación de riesgos'!$B$13:$K$160,10,0)</f>
        <v>Mantenimiento del control</v>
      </c>
      <c r="G38" s="113">
        <f>+VLOOKUP(A38,'Evaluación de riesgos'!$B$13:$O$160,13,0)</f>
        <v>142.96350000000001</v>
      </c>
      <c r="H38" s="115" t="e">
        <f t="shared" si="3"/>
        <v>#REF!</v>
      </c>
      <c r="I38" s="113" t="e">
        <f t="shared" si="8"/>
        <v>#REF!</v>
      </c>
      <c r="J38" s="113" t="s">
        <v>337</v>
      </c>
      <c r="K38" s="113">
        <f>+IF(ISBLANK(VLOOKUP(A38,'Evaluación de riesgos'!$B$16:$F$160,5,0)),"",VLOOKUP(A38,'Evaluación de riesgos'!$B$16:$F$160,5,0))</f>
        <v>3</v>
      </c>
      <c r="L38" s="113">
        <f>+IF(ISBLANK(VLOOKUP(A38,'Evaluación de riesgos'!$B$16:$J$160,9,9)),"",VLOOKUP(A38,'Evaluación de riesgos'!$B$16:$J$160,9,9))</f>
        <v>3</v>
      </c>
      <c r="M38" s="113">
        <f t="shared" si="5"/>
        <v>1</v>
      </c>
      <c r="N38" s="113">
        <f t="shared" si="4"/>
        <v>1</v>
      </c>
      <c r="O38" s="113"/>
      <c r="P38" s="113"/>
    </row>
    <row r="39" spans="1:16" x14ac:dyDescent="0.25">
      <c r="A39" s="113" t="s">
        <v>338</v>
      </c>
      <c r="B39" s="113" t="str">
        <f t="shared" si="2"/>
        <v>9</v>
      </c>
      <c r="C39" s="113" t="str">
        <f>+MID(VLOOKUP(A39,'Evaluación de riesgos'!$B$13:$C$160,2,0),4,LEN(VLOOKUP(A39,'Evaluación de riesgos'!$B$13:$C$160,2,0))-4)</f>
        <v xml:space="preserve"> La Alta Dirección analiza los riesgos asociados a actividades tercerizadas, regionales u otras figuras externas que afecten la prestación del servicio a los usuarios, basados en los informes de la segunda y tercera linea de defensa</v>
      </c>
      <c r="D39" s="113" t="s">
        <v>274</v>
      </c>
      <c r="E39" s="113" t="str">
        <f>+VLOOKUP(A39,'Evaluación de riesgos'!$B$13:$K$160,3,0)</f>
        <v>Dimension de Control Interno
Lineas de Defensa</v>
      </c>
      <c r="F39" s="113" t="str">
        <f>+VLOOKUP(A39,'Evaluación de riesgos'!$B$13:$K$160,10,0)</f>
        <v>Mantenimiento del control</v>
      </c>
      <c r="G39" s="113">
        <f>+VLOOKUP(A39,'Evaluación de riesgos'!$B$13:$O$160,13,0)</f>
        <v>143.01249999999999</v>
      </c>
      <c r="H39" s="115" t="e">
        <f t="shared" si="3"/>
        <v>#REF!</v>
      </c>
      <c r="I39" s="113" t="e">
        <f t="shared" si="8"/>
        <v>#REF!</v>
      </c>
      <c r="J39" s="113" t="s">
        <v>337</v>
      </c>
      <c r="K39" s="113">
        <f>+IF(ISBLANK(VLOOKUP(A39,'Evaluación de riesgos'!$B$16:$F$160,5,0)),"",VLOOKUP(A39,'Evaluación de riesgos'!$B$16:$F$160,5,0))</f>
        <v>3</v>
      </c>
      <c r="L39" s="113">
        <f>+IF(ISBLANK(VLOOKUP(A39,'Evaluación de riesgos'!$B$16:$J$160,9,9)),"",VLOOKUP(A39,'Evaluación de riesgos'!$B$16:$J$160,9,9))</f>
        <v>3</v>
      </c>
      <c r="M39" s="113">
        <f t="shared" si="5"/>
        <v>1</v>
      </c>
      <c r="N39" s="113">
        <f t="shared" si="4"/>
        <v>1</v>
      </c>
      <c r="O39" s="113"/>
      <c r="P39" s="113"/>
    </row>
    <row r="40" spans="1:16" x14ac:dyDescent="0.25">
      <c r="A40" s="113" t="s">
        <v>339</v>
      </c>
      <c r="B40" s="113" t="str">
        <f t="shared" si="2"/>
        <v>9</v>
      </c>
      <c r="C40" s="113" t="str">
        <f>+MID(VLOOKUP(A40,'Evaluación de riesgos'!$B$13:$C$160,2,0),4,LEN(VLOOKUP(A40,'Evaluación de riesgos'!$B$13:$C$160,2,0))-4)</f>
        <v xml:space="preserve"> La Alta Dirección monitorea los riesgos aceptados revisando que sus condiciones no hayan cambiado y definir su pertinencia para sostenerlos o ajustarlos</v>
      </c>
      <c r="D40" s="113" t="s">
        <v>274</v>
      </c>
      <c r="E40" s="113" t="str">
        <f>+VLOOKUP(A40,'Evaluación de riesgos'!$B$13:$K$160,3,0)</f>
        <v>Dimension de Control Interno
Linea Estrategica</v>
      </c>
      <c r="F40" s="113" t="str">
        <f>+VLOOKUP(A40,'Evaluación de riesgos'!$B$13:$K$160,10,0)</f>
        <v>Mantenimiento del control</v>
      </c>
      <c r="G40" s="113">
        <f>+VLOOKUP(A40,'Evaluación de riesgos'!$B$13:$O$160,13,0)</f>
        <v>143.12360000000001</v>
      </c>
      <c r="H40" s="115" t="e">
        <f t="shared" si="3"/>
        <v>#REF!</v>
      </c>
      <c r="I40" s="113" t="e">
        <f t="shared" si="8"/>
        <v>#REF!</v>
      </c>
      <c r="J40" s="113" t="s">
        <v>337</v>
      </c>
      <c r="K40" s="113">
        <f>+IF(ISBLANK(VLOOKUP(A40,'Evaluación de riesgos'!$B$16:$F$160,5,0)),"",VLOOKUP(A40,'Evaluación de riesgos'!$B$16:$F$160,5,0))</f>
        <v>3</v>
      </c>
      <c r="L40" s="113">
        <f>+IF(ISBLANK(VLOOKUP(A40,'Evaluación de riesgos'!$B$16:$J$160,9,9)),"",VLOOKUP(A40,'Evaluación de riesgos'!$B$16:$J$160,9,9))</f>
        <v>3</v>
      </c>
      <c r="M40" s="113">
        <f t="shared" si="5"/>
        <v>1</v>
      </c>
      <c r="N40" s="113">
        <f t="shared" si="4"/>
        <v>1</v>
      </c>
      <c r="O40" s="113"/>
      <c r="P40" s="113"/>
    </row>
    <row r="41" spans="1:16" x14ac:dyDescent="0.25">
      <c r="A41" s="113" t="s">
        <v>340</v>
      </c>
      <c r="B41" s="113" t="str">
        <f t="shared" si="2"/>
        <v>9</v>
      </c>
      <c r="C41" s="113" t="str">
        <f>+MID(VLOOKUP(A41,'Evaluación de riesgos'!$B$13:$C$160,2,0),4,LEN(VLOOKUP(A41,'Evaluación de riesgos'!$B$13:$C$160,2,0))-4)</f>
        <v xml:space="preserve"> La Alta Dirección evalúa fallas en los controles (diseño y ejecución) para definir cursos de acción apropiados para su mejora, basados en los informes de la segunda y tercera linea de defensa</v>
      </c>
      <c r="D41" s="113" t="s">
        <v>274</v>
      </c>
      <c r="E41" s="113" t="str">
        <f>+VLOOKUP(A41,'Evaluación de riesgos'!$B$13:$K$160,3,0)</f>
        <v>Dimension de Control Interno
Lineas de Defensa</v>
      </c>
      <c r="F41" s="113" t="str">
        <f>+VLOOKUP(A41,'Evaluación de riesgos'!$B$13:$K$160,10,0)</f>
        <v>Mantenimiento del control</v>
      </c>
      <c r="G41" s="113">
        <f>+VLOOKUP(A41,'Evaluación de riesgos'!$B$13:$O$160,13,0)</f>
        <v>143.2456</v>
      </c>
      <c r="H41" s="115" t="e">
        <f t="shared" si="3"/>
        <v>#REF!</v>
      </c>
      <c r="I41" s="113" t="e">
        <f t="shared" si="8"/>
        <v>#REF!</v>
      </c>
      <c r="J41" s="113" t="s">
        <v>337</v>
      </c>
      <c r="K41" s="113">
        <f>+IF(ISBLANK(VLOOKUP(A41,'Evaluación de riesgos'!$B$16:$F$160,5,0)),"",VLOOKUP(A41,'Evaluación de riesgos'!$B$16:$F$160,5,0))</f>
        <v>3</v>
      </c>
      <c r="L41" s="113">
        <f>+IF(ISBLANK(VLOOKUP(A41,'Evaluación de riesgos'!$B$16:$J$160,9,9)),"",VLOOKUP(A41,'Evaluación de riesgos'!$B$16:$J$160,9,9))</f>
        <v>3</v>
      </c>
      <c r="M41" s="113">
        <f t="shared" si="5"/>
        <v>1</v>
      </c>
      <c r="N41" s="113">
        <f t="shared" si="4"/>
        <v>1</v>
      </c>
      <c r="O41" s="113"/>
      <c r="P41" s="113"/>
    </row>
    <row r="42" spans="1:16" x14ac:dyDescent="0.25">
      <c r="A42" s="113" t="s">
        <v>341</v>
      </c>
      <c r="B42" s="113" t="str">
        <f t="shared" si="2"/>
        <v>9</v>
      </c>
      <c r="C42" s="113" t="str">
        <f>+MID(VLOOKUP(A42,'Evaluación de riesgos'!$B$13:$C$160,2,0),4,LEN(VLOOKUP(A42,'Evaluación de riesgos'!$B$13:$C$160,2,0))-4)</f>
        <v xml:space="preserve"> La entidad analiza el impacto sobre el control interno por cambios en los diferentes niveles organizacionales</v>
      </c>
      <c r="D42" s="113" t="s">
        <v>274</v>
      </c>
      <c r="E42" s="113" t="str">
        <f>+VLOOKUP(A42,'Evaluación de riesgos'!$B$13:$K$160,3,0)</f>
        <v>Dimension de Direccionamiento Estrategico y Planeacion
Politica de Planeacion Institucional
Dimension de Control Interno
Linea Estrategica</v>
      </c>
      <c r="F42" s="113" t="str">
        <f>+VLOOKUP(A42,'Evaluación de riesgos'!$B$13:$K$160,10,0)</f>
        <v>Mantenimiento del control</v>
      </c>
      <c r="G42" s="113">
        <f>+VLOOKUP(A42,'Evaluación de riesgos'!$B$13:$O$160,13,0)</f>
        <v>143.36539999999999</v>
      </c>
      <c r="H42" s="115" t="e">
        <f t="shared" si="3"/>
        <v>#REF!</v>
      </c>
      <c r="I42" s="113" t="e">
        <f t="shared" si="8"/>
        <v>#REF!</v>
      </c>
      <c r="J42" s="113" t="s">
        <v>337</v>
      </c>
      <c r="K42" s="113">
        <f>+IF(ISBLANK(VLOOKUP(A42,'Evaluación de riesgos'!$B$16:$F$160,5,0)),"",VLOOKUP(A42,'Evaluación de riesgos'!$B$16:$F$160,5,0))</f>
        <v>3</v>
      </c>
      <c r="L42" s="113">
        <f>+IF(ISBLANK(VLOOKUP(A42,'Evaluación de riesgos'!$B$16:$J$160,9,9)),"",VLOOKUP(A42,'Evaluación de riesgos'!$B$16:$J$160,9,9))</f>
        <v>3</v>
      </c>
      <c r="M42" s="113">
        <f t="shared" si="5"/>
        <v>1</v>
      </c>
      <c r="N42" s="113">
        <f t="shared" si="4"/>
        <v>1</v>
      </c>
      <c r="O42" s="113"/>
      <c r="P42" s="113"/>
    </row>
    <row r="43" spans="1:16" x14ac:dyDescent="0.25">
      <c r="A43" s="113" t="s">
        <v>342</v>
      </c>
      <c r="B43" s="113" t="str">
        <f>+LEFT(A43,2)</f>
        <v>10</v>
      </c>
      <c r="C43" s="113" t="str">
        <f>+MID(VLOOKUP(A43,'Actividades de control'!$B$13:$C$176,2,0),5,LEN(VLOOKUP(A43,'Actividades de control'!$B$13:$C$176,2,0))-5)</f>
        <v xml:space="preserve"> Para el desarrollo de las actividades de control, la entidad considera la adecuada división de las funciones y que éstas se encuentren segregadas en diferentes personas para reducir el riesgo de error o de incumplimientos de alto impacto en la operación</v>
      </c>
      <c r="D43" s="113" t="s">
        <v>275</v>
      </c>
      <c r="E43" s="113" t="str">
        <f>+VLOOKUP(A43,'Actividades de control'!$B$18:$K$122,3,0)</f>
        <v>Dimension de Control Interno
Lineas de Defensa</v>
      </c>
      <c r="F43" s="113" t="str">
        <f>+VLOOKUP(A43,'Actividades de control'!$B$18:$K$122,10,0)</f>
        <v>Mantenimiento del control</v>
      </c>
      <c r="G43" s="113">
        <f>+VLOOKUP(A43,'Actividades de control'!$B$13:$N$176,13,0)</f>
        <v>223.45689999999999</v>
      </c>
      <c r="H43" s="115" t="e">
        <f t="shared" si="3"/>
        <v>#REF!</v>
      </c>
      <c r="I43" s="113" t="e">
        <f t="shared" si="8"/>
        <v>#REF!</v>
      </c>
      <c r="J43" s="113" t="s">
        <v>343</v>
      </c>
      <c r="K43" s="113">
        <f>+IF(ISBLANK(VLOOKUP(A43,'Actividades de control'!$B$21:$F$122,5,0)),"",VLOOKUP(A43,'Actividades de control'!$B$21:$F$122,5,0))</f>
        <v>3</v>
      </c>
      <c r="L43" s="113">
        <f>+IF(ISBLANK(VLOOKUP(A43,'Actividades de control'!$B$21:$J$122,9,0)),"",VLOOKUP(A43,'Actividades de control'!$B$21:$J$122,9,0))</f>
        <v>3</v>
      </c>
      <c r="M43" s="113">
        <f t="shared" si="5"/>
        <v>1</v>
      </c>
      <c r="N43" s="113">
        <f t="shared" si="4"/>
        <v>1</v>
      </c>
      <c r="O43" s="113"/>
      <c r="P43" s="113"/>
    </row>
    <row r="44" spans="1:16" x14ac:dyDescent="0.25">
      <c r="A44" s="113" t="s">
        <v>344</v>
      </c>
      <c r="B44" s="113" t="str">
        <f t="shared" ref="B44:B82" si="9">+LEFT(A44,2)</f>
        <v>10</v>
      </c>
      <c r="C44" s="113" t="str">
        <f>+MID(VLOOKUP(A44,'Actividades de control'!$B$13:$C$176,2,0),5,LEN(VLOOKUP(A44,'Actividades de control'!$B$13:$C$176,2,0))-5)</f>
        <v xml:space="preserve"> Se han idenfificado y documentado las situaciones específicas en donde no es posible segregar adecuadamente las funciones (ej: falta de personal, presupuesto), con el fin de definir actividades de control alternativas para cubrir los riesgos identificados.</v>
      </c>
      <c r="D44" s="113" t="s">
        <v>275</v>
      </c>
      <c r="E44" s="113" t="str">
        <f>+VLOOKUP(A44,'Actividades de control'!$B$18:$K$122,3,0)</f>
        <v>Dimension de Control Interno
Lineas de Defensa</v>
      </c>
      <c r="F44" s="113" t="str">
        <f>+VLOOKUP(A44,'Actividades de control'!$B$18:$K$122,10,0)</f>
        <v>Mantenimiento del control</v>
      </c>
      <c r="G44" s="113">
        <f>+VLOOKUP(A44,'Actividades de control'!$B$13:$N$176,13,0)</f>
        <v>223.5478</v>
      </c>
      <c r="H44" s="115" t="e">
        <f t="shared" si="3"/>
        <v>#REF!</v>
      </c>
      <c r="I44" s="113" t="e">
        <f t="shared" si="8"/>
        <v>#REF!</v>
      </c>
      <c r="J44" s="113" t="s">
        <v>343</v>
      </c>
      <c r="K44" s="113">
        <f>+IF(ISBLANK(VLOOKUP(A44,'Actividades de control'!$B$21:$F$122,5,0)),"",VLOOKUP(A44,'Actividades de control'!$B$21:$F$122,5,0))</f>
        <v>3</v>
      </c>
      <c r="L44" s="113">
        <f>+IF(ISBLANK(VLOOKUP(A44,'Actividades de control'!$B$21:$J$122,9,0)),"",VLOOKUP(A44,'Actividades de control'!$B$21:$J$122,9,0))</f>
        <v>3</v>
      </c>
      <c r="M44" s="113">
        <f t="shared" si="5"/>
        <v>1</v>
      </c>
      <c r="N44" s="113">
        <f t="shared" si="4"/>
        <v>1</v>
      </c>
      <c r="O44" s="113"/>
      <c r="P44" s="113"/>
    </row>
    <row r="45" spans="1:16" x14ac:dyDescent="0.25">
      <c r="A45" s="113" t="s">
        <v>345</v>
      </c>
      <c r="B45" s="113" t="str">
        <f t="shared" si="9"/>
        <v>10</v>
      </c>
      <c r="C45" s="113" t="str">
        <f>+MID(VLOOKUP(A45,'Actividades de control'!$B$13:$C$176,2,0),5,LEN(VLOOKUP(A45,'Actividades de control'!$B$13:$C$176,2,0))-5)</f>
        <v xml:space="preserve"> El diseño de otros  sistemas de gestión (bajo normas o estándares internacionales como la ISO), se intregan de forma adecuada a la estructura de control de la entidad</v>
      </c>
      <c r="D45" s="113" t="s">
        <v>275</v>
      </c>
      <c r="E45" s="113" t="str">
        <f>+VLOOKUP(A45,'Actividades de control'!$B$18:$K$122,3,0)</f>
        <v xml:space="preserve">
Dimension de Gestion con Valores para Resultados
Dimension de Control Interno
Lineas de Defensa</v>
      </c>
      <c r="F45" s="113" t="str">
        <f>+VLOOKUP(A45,'Actividades de control'!$B$18:$K$122,10,0)</f>
        <v>Mantenimiento del control</v>
      </c>
      <c r="G45" s="113">
        <f>+VLOOKUP(A45,'Actividades de control'!$B$13:$N$176,13,0)</f>
        <v>223.64580000000001</v>
      </c>
      <c r="H45" s="115" t="e">
        <f t="shared" si="3"/>
        <v>#REF!</v>
      </c>
      <c r="I45" s="113" t="e">
        <f t="shared" si="8"/>
        <v>#REF!</v>
      </c>
      <c r="J45" s="113" t="s">
        <v>343</v>
      </c>
      <c r="K45" s="113">
        <f>+IF(ISBLANK(VLOOKUP(A45,'Actividades de control'!$B$21:$F$122,5,0)),"",VLOOKUP(A45,'Actividades de control'!$B$21:$F$122,5,0))</f>
        <v>3</v>
      </c>
      <c r="L45" s="113">
        <f>+IF(ISBLANK(VLOOKUP(A45,'Actividades de control'!$B$21:$J$122,9,0)),"",VLOOKUP(A45,'Actividades de control'!$B$21:$J$122,9,0))</f>
        <v>3</v>
      </c>
      <c r="M45" s="113">
        <f t="shared" si="5"/>
        <v>1</v>
      </c>
      <c r="N45" s="113">
        <f t="shared" si="4"/>
        <v>1</v>
      </c>
      <c r="O45" s="113"/>
      <c r="P45" s="113"/>
    </row>
    <row r="46" spans="1:16" x14ac:dyDescent="0.25">
      <c r="A46" s="113" t="s">
        <v>346</v>
      </c>
      <c r="B46" s="113" t="str">
        <f t="shared" si="9"/>
        <v>11</v>
      </c>
      <c r="C46" s="113" t="str">
        <f>+MID(VLOOKUP(A46,'Actividades de control'!$B$13:$C$176,2,0),5,LEN(VLOOKUP(A46,'Actividades de control'!$B$13:$C$176,2,0))-5)</f>
        <v xml:space="preserve"> La entidad establece actividades de control relevantes sobre las infraestructuras tecnológicas; los procesos de gestión de la seguridad y sobre los procesos de adquisición, desarrollo y mantenimiento de tecnologías</v>
      </c>
      <c r="D46" s="113" t="s">
        <v>275</v>
      </c>
      <c r="E46" s="113" t="str">
        <f>+VLOOKUP(A46,'Actividades de control'!$B$18:$K$122,3,0)</f>
        <v xml:space="preserve">Dimension de Gestion con Valores para el Resultado
Politica de Gobierno Digital 
Politica de Seguridad Digital
</v>
      </c>
      <c r="F46" s="113" t="str">
        <f>+VLOOKUP(A46,'Actividades de control'!$B$18:$K$122,10,0)</f>
        <v>Mantenimiento del control</v>
      </c>
      <c r="G46" s="113">
        <f>+VLOOKUP(A46,'Actividades de control'!$B$13:$N$176,13,0)</f>
        <v>223.78960000000001</v>
      </c>
      <c r="H46" s="115" t="e">
        <f t="shared" si="3"/>
        <v>#REF!</v>
      </c>
      <c r="I46" s="113" t="e">
        <f t="shared" si="8"/>
        <v>#REF!</v>
      </c>
      <c r="J46" s="113" t="s">
        <v>347</v>
      </c>
      <c r="K46" s="113">
        <f>+IF(ISBLANK(VLOOKUP(A46,'Actividades de control'!$B$21:$F$122,5,0)),"",VLOOKUP(A46,'Actividades de control'!$B$21:$F$122,5,0))</f>
        <v>3</v>
      </c>
      <c r="L46" s="113">
        <f>+IF(ISBLANK(VLOOKUP(A46,'Actividades de control'!$B$21:$J$122,9,0)),"",VLOOKUP(A46,'Actividades de control'!$B$21:$J$122,9,0))</f>
        <v>3</v>
      </c>
      <c r="M46" s="113">
        <f t="shared" si="5"/>
        <v>1</v>
      </c>
      <c r="N46" s="113">
        <f t="shared" si="4"/>
        <v>1</v>
      </c>
      <c r="O46" s="113"/>
      <c r="P46" s="113"/>
    </row>
    <row r="47" spans="1:16" x14ac:dyDescent="0.25">
      <c r="A47" s="113" t="s">
        <v>348</v>
      </c>
      <c r="B47" s="113" t="str">
        <f t="shared" si="9"/>
        <v>11</v>
      </c>
      <c r="C47" s="113" t="str">
        <f>+MID(VLOOKUP(A47,'Actividades de control'!$B$13:$C$176,2,0),5,LEN(VLOOKUP(A47,'Actividades de control'!$B$13:$C$176,2,0))-5)</f>
        <v xml:space="preserve">  Para los proveedores de tecnología  selecciona y desarrolla actividades de control internas sobre las actividades realizadas por el proveedor de servicios</v>
      </c>
      <c r="D47" s="113" t="s">
        <v>275</v>
      </c>
      <c r="E47" s="113" t="str">
        <f>+VLOOKUP(A47,'Actividades de control'!$B$18:$K$122,3,0)</f>
        <v xml:space="preserve">Dimension de Gestion con Valores para el Resultado
Politica de Gobierno Digital 
Politica de Seguridad Digital
</v>
      </c>
      <c r="F47" s="113" t="str">
        <f>+VLOOKUP(A47,'Actividades de control'!$B$18:$K$122,10,0)</f>
        <v>Mantenimiento del control</v>
      </c>
      <c r="G47" s="113">
        <f>+VLOOKUP(A47,'Actividades de control'!$B$13:$N$176,13,0)</f>
        <v>223.84559999999999</v>
      </c>
      <c r="H47" s="115" t="e">
        <f t="shared" si="3"/>
        <v>#REF!</v>
      </c>
      <c r="I47" s="113" t="e">
        <f t="shared" si="8"/>
        <v>#REF!</v>
      </c>
      <c r="J47" s="113" t="s">
        <v>347</v>
      </c>
      <c r="K47" s="113">
        <f>+IF(ISBLANK(VLOOKUP(A47,'Actividades de control'!$B$21:$F$122,5,0)),"",VLOOKUP(A47,'Actividades de control'!$B$21:$F$122,5,0))</f>
        <v>3</v>
      </c>
      <c r="L47" s="113">
        <f>+IF(ISBLANK(VLOOKUP(A47,'Actividades de control'!$B$21:$J$122,9,0)),"",VLOOKUP(A47,'Actividades de control'!$B$21:$J$122,9,0))</f>
        <v>3</v>
      </c>
      <c r="M47" s="113">
        <f t="shared" si="5"/>
        <v>1</v>
      </c>
      <c r="N47" s="113">
        <f t="shared" si="4"/>
        <v>1</v>
      </c>
      <c r="O47" s="113"/>
      <c r="P47" s="113"/>
    </row>
    <row r="48" spans="1:16" x14ac:dyDescent="0.25">
      <c r="A48" s="113" t="s">
        <v>349</v>
      </c>
      <c r="B48" s="113" t="str">
        <f t="shared" si="9"/>
        <v>11</v>
      </c>
      <c r="C48" s="113" t="str">
        <f>+MID(VLOOKUP(A48,'Actividades de control'!$B$13:$C$176,2,0),5,LEN(VLOOKUP(A48,'Actividades de control'!$B$13:$C$176,2,0))-5)</f>
        <v xml:space="preserve"> Se cuenta con matrices de roles y usuarios siguiendo los principios de segregación de funciones.</v>
      </c>
      <c r="D48" s="113" t="s">
        <v>275</v>
      </c>
      <c r="E48" s="113" t="str">
        <f>+VLOOKUP(A48,'Actividades de control'!$B$18:$K$122,3,0)</f>
        <v xml:space="preserve">Dimension de Gestion con Valores para el Resultado
Politica de Fortalecimiento Organizacional y Simplificacion de Procesos.
</v>
      </c>
      <c r="F48" s="113" t="str">
        <f>+VLOOKUP(A48,'Actividades de control'!$B$18:$K$122,10,0)</f>
        <v>Mantenimiento del control</v>
      </c>
      <c r="G48" s="113">
        <f>+VLOOKUP(A48,'Actividades de control'!$B$13:$N$176,13,0)</f>
        <v>223.96539999999999</v>
      </c>
      <c r="H48" s="115" t="e">
        <f t="shared" si="3"/>
        <v>#REF!</v>
      </c>
      <c r="I48" s="113" t="e">
        <f t="shared" si="8"/>
        <v>#REF!</v>
      </c>
      <c r="J48" s="113" t="s">
        <v>347</v>
      </c>
      <c r="K48" s="113">
        <f>+IF(ISBLANK(VLOOKUP(A48,'Actividades de control'!$B$21:$F$122,5,0)),"",VLOOKUP(A48,'Actividades de control'!$B$21:$F$122,5,0))</f>
        <v>3</v>
      </c>
      <c r="L48" s="113">
        <f>+IF(ISBLANK(VLOOKUP(A48,'Actividades de control'!$B$21:$J$122,9,0)),"",VLOOKUP(A48,'Actividades de control'!$B$21:$J$122,9,0))</f>
        <v>3</v>
      </c>
      <c r="M48" s="113">
        <f t="shared" si="5"/>
        <v>1</v>
      </c>
      <c r="N48" s="113">
        <f t="shared" si="4"/>
        <v>1</v>
      </c>
      <c r="O48" s="113"/>
      <c r="P48" s="113"/>
    </row>
    <row r="49" spans="1:16" x14ac:dyDescent="0.25">
      <c r="A49" s="113" t="s">
        <v>350</v>
      </c>
      <c r="B49" s="113" t="str">
        <f t="shared" si="9"/>
        <v>11</v>
      </c>
      <c r="C49" s="113" t="str">
        <f>+MID(VLOOKUP(A49,'Actividades de control'!$B$13:$C$176,2,0),5,LEN(VLOOKUP(A49,'Actividades de control'!$B$13:$C$176,2,0))-5)</f>
        <v xml:space="preserve"> Se cuenta con información de la 3a línea de defensa, como evaluador independiente en relación con los controles implementados por el proveedor de servicios, para  asegurar que los riesgos relacionados se mitigan.</v>
      </c>
      <c r="D49" s="113" t="s">
        <v>275</v>
      </c>
      <c r="E49" s="113" t="str">
        <f>+VLOOKUP(A49,'Actividades de control'!$B$18:$K$122,3,0)</f>
        <v>Dimension Control Interno
Tercera Linea de Defensa</v>
      </c>
      <c r="F49" s="113" t="str">
        <f>+VLOOKUP(A49,'Actividades de control'!$B$18:$K$122,10,0)</f>
        <v>Mantenimiento del control</v>
      </c>
      <c r="G49" s="113">
        <f>+VLOOKUP(A49,'Actividades de control'!$B$13:$N$176,13,0)</f>
        <v>224.01230000000001</v>
      </c>
      <c r="H49" s="115" t="e">
        <f t="shared" si="3"/>
        <v>#REF!</v>
      </c>
      <c r="I49" s="113" t="e">
        <f t="shared" si="8"/>
        <v>#REF!</v>
      </c>
      <c r="J49" s="113" t="s">
        <v>347</v>
      </c>
      <c r="K49" s="113">
        <f>+IF(ISBLANK(VLOOKUP(A49,'Actividades de control'!$B$21:$F$122,5,0)),"",VLOOKUP(A49,'Actividades de control'!$B$21:$F$122,5,0))</f>
        <v>3</v>
      </c>
      <c r="L49" s="113">
        <f>+IF(ISBLANK(VLOOKUP(A49,'Actividades de control'!$B$21:$J$122,9,0)),"",VLOOKUP(A49,'Actividades de control'!$B$21:$J$122,9,0))</f>
        <v>3</v>
      </c>
      <c r="M49" s="113">
        <f t="shared" si="5"/>
        <v>1</v>
      </c>
      <c r="N49" s="113">
        <f t="shared" si="4"/>
        <v>1</v>
      </c>
      <c r="O49" s="113"/>
      <c r="P49" s="113"/>
    </row>
    <row r="50" spans="1:16" x14ac:dyDescent="0.25">
      <c r="A50" s="113" t="s">
        <v>351</v>
      </c>
      <c r="B50" s="113" t="str">
        <f t="shared" si="9"/>
        <v>12</v>
      </c>
      <c r="C50" s="113" t="str">
        <f>+MID(VLOOKUP(A50,'Actividades de control'!$B$13:$C$176,2,0),5,LEN(VLOOKUP(A50,'Actividades de control'!$B$13:$C$176,2,0))-5)</f>
        <v xml:space="preserve"> Se evalúa la actualización de procesos, procedimientos, políticas de operación, instructivos, manuales u otras herramientas para garantizar la aplicación adecuada de las principales actividades de control.
</v>
      </c>
      <c r="D50" s="113" t="s">
        <v>275</v>
      </c>
      <c r="E50" s="113" t="str">
        <f>+VLOOKUP(A50,'Actividades de control'!$B$18:$K$122,3,0)</f>
        <v>Dimension de Gestion con Valores para el Resultado
Politica de Fortalecimiento Organizacional y Simplificacion de Procesos.</v>
      </c>
      <c r="F50" s="113" t="str">
        <f>+VLOOKUP(A50,'Actividades de control'!$B$18:$K$122,10,0)</f>
        <v>Mantenimiento del control</v>
      </c>
      <c r="G50" s="113">
        <f>+VLOOKUP(A50,'Actividades de control'!$B$13:$N$176,13,0)</f>
        <v>224.12360000000001</v>
      </c>
      <c r="H50" s="115" t="e">
        <f t="shared" si="3"/>
        <v>#REF!</v>
      </c>
      <c r="I50" s="113" t="e">
        <f t="shared" si="8"/>
        <v>#REF!</v>
      </c>
      <c r="J50" s="113" t="s">
        <v>352</v>
      </c>
      <c r="K50" s="113">
        <f>+IF(ISBLANK(VLOOKUP(A50,'Actividades de control'!$B$21:$F$122,5,0)),"",VLOOKUP(A50,'Actividades de control'!$B$21:$F$122,5,0))</f>
        <v>3</v>
      </c>
      <c r="L50" s="113">
        <f>+IF(ISBLANK(VLOOKUP(A50,'Actividades de control'!$B$21:$J$122,9,0)),"",VLOOKUP(A50,'Actividades de control'!$B$21:$J$122,9,0))</f>
        <v>3</v>
      </c>
      <c r="M50" s="113">
        <f t="shared" si="5"/>
        <v>1</v>
      </c>
      <c r="N50" s="113">
        <f t="shared" si="4"/>
        <v>1</v>
      </c>
      <c r="O50" s="113"/>
      <c r="P50" s="113"/>
    </row>
    <row r="51" spans="1:16" x14ac:dyDescent="0.25">
      <c r="A51" s="113" t="s">
        <v>353</v>
      </c>
      <c r="B51" s="113" t="str">
        <f t="shared" si="9"/>
        <v>12</v>
      </c>
      <c r="C51" s="113" t="str">
        <f>+MID(VLOOKUP(A51,'Actividades de control'!$B$13:$C$176,2,0),6,LEN(VLOOKUP(A51,'Actividades de control'!$B$13:$C$176,2,0))-6)</f>
        <v xml:space="preserve"> El diseño de controles se evalúa frente a la gestión del riesgo</v>
      </c>
      <c r="D51" s="113" t="s">
        <v>275</v>
      </c>
      <c r="E51" s="113" t="str">
        <f>+VLOOKUP(A51,'Actividades de control'!$B$18:$K$122,3,0)</f>
        <v xml:space="preserve">Todas las Dimensiones de MIPG 
</v>
      </c>
      <c r="F51" s="113" t="str">
        <f>+VLOOKUP(A51,'Actividades de control'!$B$18:$K$122,10,0)</f>
        <v>Mantenimiento del control</v>
      </c>
      <c r="G51" s="113">
        <f>+VLOOKUP(A51,'Actividades de control'!$B$13:$N$176,13,0)</f>
        <v>224.23650000000001</v>
      </c>
      <c r="H51" s="115" t="e">
        <f t="shared" si="3"/>
        <v>#REF!</v>
      </c>
      <c r="I51" s="113" t="e">
        <f t="shared" si="8"/>
        <v>#REF!</v>
      </c>
      <c r="J51" s="113" t="s">
        <v>352</v>
      </c>
      <c r="K51" s="113">
        <f>+IF(ISBLANK(VLOOKUP(A51,'Actividades de control'!$B$21:$F$122,5,0)),"",VLOOKUP(A51,'Actividades de control'!$B$21:$F$122,5,0))</f>
        <v>3</v>
      </c>
      <c r="L51" s="113">
        <f>+IF(ISBLANK(VLOOKUP(A51,'Actividades de control'!$B$21:$J$122,9,0)),"",VLOOKUP(A51,'Actividades de control'!$B$21:$J$122,9,0))</f>
        <v>3</v>
      </c>
      <c r="M51" s="113">
        <f t="shared" si="5"/>
        <v>1</v>
      </c>
      <c r="N51" s="113">
        <f t="shared" si="4"/>
        <v>1</v>
      </c>
      <c r="O51" s="113"/>
      <c r="P51" s="113"/>
    </row>
    <row r="52" spans="1:16" x14ac:dyDescent="0.25">
      <c r="A52" s="113" t="s">
        <v>354</v>
      </c>
      <c r="B52" s="113" t="str">
        <f t="shared" si="9"/>
        <v>12</v>
      </c>
      <c r="C52" s="113" t="str">
        <f>+MID(VLOOKUP(A52,'Actividades de control'!$B$13:$C$176,2,0),6,LEN(VLOOKUP(A52,'Actividades de control'!$B$13:$C$176,2,0))-6)</f>
        <v xml:space="preserve"> Monitoreo a los riesgos acorde con la política de administración de riesgo establecida para la entidad.</v>
      </c>
      <c r="D52" s="113" t="s">
        <v>275</v>
      </c>
      <c r="E52" s="113" t="str">
        <f>+VLOOKUP(A52,'Actividades de control'!$B$18:$K$122,3,0)</f>
        <v>Dimension de Direccionamiento Estrategico y Planeacion
Politica de Planeacion Institucional.</v>
      </c>
      <c r="F52" s="113" t="str">
        <f>+VLOOKUP(A52,'Actividades de control'!$B$18:$K$122,10,0)</f>
        <v>Mantenimiento del control</v>
      </c>
      <c r="G52" s="113">
        <f>+VLOOKUP(A52,'Actividades de control'!$B$13:$N$176,13,0)</f>
        <v>224.23656</v>
      </c>
      <c r="H52" s="115" t="e">
        <f t="shared" si="3"/>
        <v>#REF!</v>
      </c>
      <c r="I52" s="113" t="e">
        <f t="shared" si="8"/>
        <v>#REF!</v>
      </c>
      <c r="J52" s="113" t="s">
        <v>352</v>
      </c>
      <c r="K52" s="113">
        <f>+IF(ISBLANK(VLOOKUP(A52,'Actividades de control'!$B$21:$F$122,5,0)),"",VLOOKUP(A52,'Actividades de control'!$B$21:$F$122,5,0))</f>
        <v>3</v>
      </c>
      <c r="L52" s="113">
        <f>+IF(ISBLANK(VLOOKUP(A52,'Actividades de control'!$B$21:$J$122,9,0)),"",VLOOKUP(A52,'Actividades de control'!$B$21:$J$122,9,0))</f>
        <v>3</v>
      </c>
      <c r="M52" s="113">
        <f t="shared" si="5"/>
        <v>1</v>
      </c>
      <c r="N52" s="113">
        <f t="shared" si="4"/>
        <v>1</v>
      </c>
      <c r="O52" s="113"/>
      <c r="P52" s="113"/>
    </row>
    <row r="53" spans="1:16" x14ac:dyDescent="0.25">
      <c r="A53" s="113" t="s">
        <v>355</v>
      </c>
      <c r="B53" s="113" t="str">
        <f t="shared" si="9"/>
        <v>12</v>
      </c>
      <c r="C53" s="113" t="str">
        <f>+MID(VLOOKUP(A53,'Actividades de control'!$B$13:$C$176,2,0),6,LEN(VLOOKUP(A53,'Actividades de control'!$B$13:$C$176,2,0))-6)</f>
        <v>Verificación de que los responsables estén ejecutando los controles tal como han sido diseñados</v>
      </c>
      <c r="D53" s="113" t="s">
        <v>275</v>
      </c>
      <c r="E53" s="113" t="str">
        <f>+VLOOKUP(A53,'Actividades de control'!$B$18:$K$122,3,0)</f>
        <v>Dimension Control Interno
Segunda Linea de Defensa</v>
      </c>
      <c r="F53" s="113" t="str">
        <f>+VLOOKUP(A53,'Actividades de control'!$B$18:$K$122,10,0)</f>
        <v>Mantenimiento del control</v>
      </c>
      <c r="G53" s="113">
        <f>+VLOOKUP(A53,'Actividades de control'!$B$13:$N$176,13,0)</f>
        <v>224.23656800000001</v>
      </c>
      <c r="H53" s="115" t="e">
        <f t="shared" ref="H53" si="10">+_xlfn.RANK.EQ(G53,$G$2:$G$82,1)</f>
        <v>#REF!</v>
      </c>
      <c r="I53" s="113" t="e">
        <f t="shared" si="8"/>
        <v>#REF!</v>
      </c>
      <c r="J53" s="113" t="s">
        <v>352</v>
      </c>
      <c r="K53" s="113">
        <f>+IF(ISBLANK(VLOOKUP(A53,'Actividades de control'!$B$21:$F$122,5,0)),"",VLOOKUP(A53,'Actividades de control'!$B$21:$F$122,5,0))</f>
        <v>3</v>
      </c>
      <c r="L53" s="113">
        <f>+IF(ISBLANK(VLOOKUP(A53,'Actividades de control'!$B$21:$J$122,9,0)),"",VLOOKUP(A53,'Actividades de control'!$B$21:$J$122,9,0))</f>
        <v>3</v>
      </c>
      <c r="M53" s="113">
        <f t="shared" si="5"/>
        <v>1</v>
      </c>
      <c r="N53" s="113">
        <f t="shared" ref="N53" si="11">+AVERAGEIF($D$2:$D$82,D53,$M$2:$M$82)</f>
        <v>1</v>
      </c>
      <c r="O53" s="113"/>
      <c r="P53" s="113"/>
    </row>
    <row r="54" spans="1:16" x14ac:dyDescent="0.25">
      <c r="A54" s="113" t="s">
        <v>356</v>
      </c>
      <c r="B54" s="113" t="str">
        <f t="shared" si="9"/>
        <v>12</v>
      </c>
      <c r="C54" s="113" t="str">
        <f>+MID(VLOOKUP(A54,'Actividades de control'!$B$13:$C$176,2,0),6,LEN(VLOOKUP(A54,'Actividades de control'!$B$13:$C$176,2,0))-6)</f>
        <v xml:space="preserve"> Se evalúa la adecuación de los controles a las especificidades de cada proceso, considerando cambios en regulaciones, estructuras internas u otros aspectos que determinen cambios en su diseño</v>
      </c>
      <c r="D54" s="113" t="s">
        <v>275</v>
      </c>
      <c r="E54" s="113" t="str">
        <f>+VLOOKUP(A54,'Actividades de control'!$B$18:$K$122,3,0)</f>
        <v>Dimension Control Interno
 Lineas de Defensa</v>
      </c>
      <c r="F54" s="113" t="str">
        <f>+VLOOKUP(A54,'Actividades de control'!$B$18:$K$122,10,0)</f>
        <v>Mantenimiento del control</v>
      </c>
      <c r="G54" s="113">
        <f>+VLOOKUP(A54,'Actividades de control'!$B$13:$N$176,13,0)</f>
        <v>224.3569</v>
      </c>
      <c r="H54" s="115" t="e">
        <f t="shared" ref="H54" si="12">+_xlfn.RANK.EQ(G54,$G$2:$G$82,1)</f>
        <v>#REF!</v>
      </c>
      <c r="I54" s="113" t="e">
        <f t="shared" si="8"/>
        <v>#REF!</v>
      </c>
      <c r="J54" s="113" t="s">
        <v>352</v>
      </c>
      <c r="K54" s="113">
        <f>+IF(ISBLANK(VLOOKUP(A54,'Actividades de control'!$B$21:$F$122,5,0)),"",VLOOKUP(A54,'Actividades de control'!$B$21:$F$122,5,0))</f>
        <v>3</v>
      </c>
      <c r="L54" s="113">
        <f>+IF(ISBLANK(VLOOKUP(A54,'Actividades de control'!$B$21:$J$122,9,0)),"",VLOOKUP(A54,'Actividades de control'!$B$21:$J$122,9,0))</f>
        <v>3</v>
      </c>
      <c r="M54" s="113">
        <f t="shared" si="5"/>
        <v>1</v>
      </c>
      <c r="N54" s="113">
        <f t="shared" ref="N54" si="13">+AVERAGEIF($D$2:$D$82,D54,$M$2:$M$82)</f>
        <v>1</v>
      </c>
      <c r="O54" s="113"/>
      <c r="P54" s="113"/>
    </row>
    <row r="55" spans="1:16" ht="12.75" customHeight="1" x14ac:dyDescent="0.25">
      <c r="A55" s="113" t="s">
        <v>357</v>
      </c>
      <c r="B55" s="113" t="str">
        <f t="shared" si="9"/>
        <v>13</v>
      </c>
      <c r="C55" s="113" t="str">
        <f>+MID(VLOOKUP(A55,'Info y Comunicación'!$B$13:$C$160,2,0),6,LEN(VLOOKUP(A55,'Info y Comunicación'!$B$13:$C$160,2,0))-6)</f>
        <v>La entidad ha diseñado sistemas de información para capturar y procesar datos y transformarlos en información para alcanzar los requerimientos de información definidos</v>
      </c>
      <c r="D55" s="113" t="s">
        <v>358</v>
      </c>
      <c r="E55" s="113" t="str">
        <f>+VLOOKUP(A55,'Info y Comunicación'!$B$15:$K$138,3,0)</f>
        <v xml:space="preserve">Dimension de Informacion y comunicación 
</v>
      </c>
      <c r="F55" s="113" t="str">
        <f>+VLOOKUP(A55,'Info y Comunicación'!$B$15:$K$138,10,0)</f>
        <v>Mantenimiento del control</v>
      </c>
      <c r="G55" s="113">
        <f>+VLOOKUP(A55,'Info y Comunicación'!$B$13:$N$160,13,0)</f>
        <v>304.45690000000002</v>
      </c>
      <c r="H55" s="115" t="e">
        <f t="shared" si="3"/>
        <v>#REF!</v>
      </c>
      <c r="I55" s="113" t="e">
        <f t="shared" si="8"/>
        <v>#REF!</v>
      </c>
      <c r="J55" s="113" t="s">
        <v>359</v>
      </c>
      <c r="K55" s="113">
        <f>+IF(ISBLANK(VLOOKUP(A55,'Info y Comunicación'!$B$19:$F$138,5,0)),"",VLOOKUP(A55,'Info y Comunicación'!$B$19:$F$138,5,0))</f>
        <v>3</v>
      </c>
      <c r="L55" s="113">
        <f>+IF(ISBLANK(VLOOKUP(A55,'Info y Comunicación'!$B$19:$J$138,9,0)),"",VLOOKUP(A55,'Info y Comunicación'!$B$19:$J$138,9,0))</f>
        <v>3</v>
      </c>
      <c r="M55" s="113">
        <f t="shared" si="5"/>
        <v>1</v>
      </c>
      <c r="N55" s="113">
        <f>+AVERAGEIF($D$2:$D$82,D55,$M$2:$M$82)</f>
        <v>1</v>
      </c>
      <c r="O55" s="113"/>
      <c r="P55" s="113"/>
    </row>
    <row r="56" spans="1:16" ht="12.75" customHeight="1" x14ac:dyDescent="0.25">
      <c r="A56" s="113" t="s">
        <v>360</v>
      </c>
      <c r="B56" s="113" t="str">
        <f t="shared" si="9"/>
        <v>13</v>
      </c>
      <c r="C56" s="113" t="str">
        <f>+MID(VLOOKUP(A56,'Info y Comunicación'!$B$13:$C$160,2,0),6,LEN(VLOOKUP(A56,'Info y Comunicación'!$B$13:$C$160,2,0))-6)</f>
        <v xml:space="preserve"> La entidad cuenta con el inventario de información relevante (interno/externa) y cuenta con un mecanismo que permita su actualización</v>
      </c>
      <c r="D56" s="113" t="s">
        <v>358</v>
      </c>
      <c r="E56" s="113" t="str">
        <f>+VLOOKUP(A56,'Info y Comunicación'!$B$15:$K$138,3,0)</f>
        <v>Dimension de Informacion y comunicación 
Politica de Transparencia y Acceso a la Informaciòn Publica</v>
      </c>
      <c r="F56" s="113" t="str">
        <f>+VLOOKUP(A56,'Info y Comunicación'!$B$15:$K$138,10,0)</f>
        <v>Mantenimiento del control</v>
      </c>
      <c r="G56" s="113">
        <f>+VLOOKUP(A56,'Info y Comunicación'!$B$13:$N$160,13,0)</f>
        <v>304.56319999999999</v>
      </c>
      <c r="H56" s="115" t="e">
        <f t="shared" si="3"/>
        <v>#REF!</v>
      </c>
      <c r="I56" s="113" t="e">
        <f t="shared" si="8"/>
        <v>#REF!</v>
      </c>
      <c r="J56" s="113" t="s">
        <v>359</v>
      </c>
      <c r="K56" s="113">
        <f>+IF(ISBLANK(VLOOKUP(A56,'Info y Comunicación'!$B$19:$F$138,5,0)),"",VLOOKUP(A56,'Info y Comunicación'!$B$19:$F$138,5,0))</f>
        <v>3</v>
      </c>
      <c r="L56" s="113">
        <f>+IF(ISBLANK(VLOOKUP(A56,'Info y Comunicación'!$B$19:$J$138,9,0)),"",VLOOKUP(A56,'Info y Comunicación'!$B$19:$J$138,9,0))</f>
        <v>3</v>
      </c>
      <c r="M56" s="113">
        <f t="shared" si="5"/>
        <v>1</v>
      </c>
      <c r="N56" s="113">
        <f t="shared" si="4"/>
        <v>1</v>
      </c>
      <c r="O56" s="113"/>
      <c r="P56" s="113"/>
    </row>
    <row r="57" spans="1:16" ht="12.75" customHeight="1" x14ac:dyDescent="0.25">
      <c r="A57" s="113" t="s">
        <v>361</v>
      </c>
      <c r="B57" s="113" t="str">
        <f t="shared" si="9"/>
        <v>13</v>
      </c>
      <c r="C57" s="113" t="str">
        <f>+MID(VLOOKUP(A57,'Info y Comunicación'!$B$13:$C$160,2,0),6,LEN(VLOOKUP(A57,'Info y Comunicación'!$B$13:$C$160,2,0))-6)</f>
        <v>La entidad considera un ámbito amplio de fuentes de datos (internas y externas), para la captura y procesamiento posterior de información clave para la consecución de metas y objetivos</v>
      </c>
      <c r="D57" s="113" t="s">
        <v>358</v>
      </c>
      <c r="E57" s="113" t="str">
        <f>+VLOOKUP(A57,'Info y Comunicación'!$B$15:$K$138,3,0)</f>
        <v>Dimension de Informacion y comunicación 
Politica de Transparencia y Acceso a la Informaciòn Publica</v>
      </c>
      <c r="F57" s="113" t="str">
        <f>+VLOOKUP(A57,'Info y Comunicación'!$B$15:$K$138,10,0)</f>
        <v>Mantenimiento del control</v>
      </c>
      <c r="G57" s="113">
        <f>+VLOOKUP(A57,'Info y Comunicación'!$B$13:$N$160,13,0)</f>
        <v>304.63209999999998</v>
      </c>
      <c r="H57" s="115" t="e">
        <f t="shared" si="3"/>
        <v>#REF!</v>
      </c>
      <c r="I57" s="113" t="e">
        <f t="shared" si="8"/>
        <v>#REF!</v>
      </c>
      <c r="J57" s="113" t="s">
        <v>359</v>
      </c>
      <c r="K57" s="113">
        <f>+IF(ISBLANK(VLOOKUP(A57,'Info y Comunicación'!$B$19:$F$138,5,0)),"",VLOOKUP(A57,'Info y Comunicación'!$B$19:$F$138,5,0))</f>
        <v>3</v>
      </c>
      <c r="L57" s="113">
        <f>+IF(ISBLANK(VLOOKUP(A57,'Info y Comunicación'!$B$19:$J$138,9,0)),"",VLOOKUP(A57,'Info y Comunicación'!$B$19:$J$138,9,0))</f>
        <v>3</v>
      </c>
      <c r="M57" s="113">
        <f t="shared" si="5"/>
        <v>1</v>
      </c>
      <c r="N57" s="113">
        <f t="shared" si="4"/>
        <v>1</v>
      </c>
      <c r="O57" s="113"/>
      <c r="P57" s="113"/>
    </row>
    <row r="58" spans="1:16" ht="12.75" customHeight="1" x14ac:dyDescent="0.25">
      <c r="A58" s="113" t="s">
        <v>362</v>
      </c>
      <c r="B58" s="113" t="str">
        <f t="shared" si="9"/>
        <v>13</v>
      </c>
      <c r="C58" s="113" t="str">
        <f>+MID(VLOOKUP(A58,'Info y Comunicación'!$B$13:$C$160,2,0),6,LEN(VLOOKUP(A58,'Info y Comunicación'!$B$13:$C$160,2,0))-6)</f>
        <v>La entidad ha desarrollado e implementado actividades de control sobre la integridad, confidencialidad y disponibilidad de los datos e información definidos como relevantes</v>
      </c>
      <c r="D58" s="113" t="s">
        <v>358</v>
      </c>
      <c r="E58" s="113" t="str">
        <f>+VLOOKUP(A58,'Info y Comunicación'!$B$15:$K$138,3,0)</f>
        <v>Dimension de Informacion y comunicación 
Politica de Transparencia y Acceso a la Informaciòn Publica</v>
      </c>
      <c r="F58" s="113" t="str">
        <f>+VLOOKUP(A58,'Info y Comunicación'!$B$15:$K$138,10,0)</f>
        <v>Mantenimiento del control</v>
      </c>
      <c r="G58" s="113">
        <f>+VLOOKUP(A58,'Info y Comunicación'!$B$13:$N$160,13,0)</f>
        <v>304.78960000000001</v>
      </c>
      <c r="H58" s="115" t="e">
        <f t="shared" si="3"/>
        <v>#REF!</v>
      </c>
      <c r="I58" s="113" t="e">
        <f t="shared" si="8"/>
        <v>#REF!</v>
      </c>
      <c r="J58" s="113" t="s">
        <v>359</v>
      </c>
      <c r="K58" s="113">
        <f>+IF(ISBLANK(VLOOKUP(A58,'Info y Comunicación'!$B$19:$F$138,5,0)),"",VLOOKUP(A58,'Info y Comunicación'!$B$19:$F$138,5,0))</f>
        <v>3</v>
      </c>
      <c r="L58" s="113">
        <f>+IF(ISBLANK(VLOOKUP(A58,'Info y Comunicación'!$B$19:$J$138,9,0)),"",VLOOKUP(A58,'Info y Comunicación'!$B$19:$J$138,9,0))</f>
        <v>3</v>
      </c>
      <c r="M58" s="113">
        <f t="shared" si="5"/>
        <v>1</v>
      </c>
      <c r="N58" s="113">
        <f t="shared" si="4"/>
        <v>1</v>
      </c>
      <c r="O58" s="113"/>
      <c r="P58" s="113"/>
    </row>
    <row r="59" spans="1:16" ht="12.75" customHeight="1" x14ac:dyDescent="0.25">
      <c r="A59" s="113" t="s">
        <v>363</v>
      </c>
      <c r="B59" s="113" t="str">
        <f t="shared" si="9"/>
        <v>14</v>
      </c>
      <c r="C59" s="113" t="str">
        <f>+MID(VLOOKUP(A59,'Info y Comunicación'!$B$13:$C$160,2,0),6,LEN(VLOOKUP(A59,'Info y Comunicación'!$B$13:$C$160,2,0))-6)</f>
        <v>Para la comunicación interna la Alta Dirección tiene mecanismos que permitan dar a conocer los objetivos y metas estratégicas, de manera tal que todo el personal entiende su papel en su consecución. (Considera los canales más apropiados y evalúa su efectividad)</v>
      </c>
      <c r="D59" s="113" t="s">
        <v>358</v>
      </c>
      <c r="E59" s="113" t="str">
        <f>+VLOOKUP(A59,'Info y Comunicación'!$B$15:$K$138,3,0)</f>
        <v xml:space="preserve">Dimension de Informacion y comunicación
</v>
      </c>
      <c r="F59" s="113" t="str">
        <f>+VLOOKUP(A59,'Info y Comunicación'!$B$15:$K$138,10,0)</f>
        <v>Mantenimiento del control</v>
      </c>
      <c r="G59" s="113">
        <f>+VLOOKUP(A59,'Info y Comunicación'!$B$13:$N$160,13,0)</f>
        <v>304.8965</v>
      </c>
      <c r="H59" s="115" t="e">
        <f t="shared" si="3"/>
        <v>#REF!</v>
      </c>
      <c r="I59" s="113" t="e">
        <f t="shared" si="8"/>
        <v>#REF!</v>
      </c>
      <c r="J59" s="113" t="s">
        <v>364</v>
      </c>
      <c r="K59" s="113">
        <f>+IF(ISBLANK(VLOOKUP(A59,'Info y Comunicación'!$B$19:$F$138,5,0)),"",VLOOKUP(A59,'Info y Comunicación'!$B$19:$F$138,5,0))</f>
        <v>3</v>
      </c>
      <c r="L59" s="113">
        <f>+IF(ISBLANK(VLOOKUP(A59,'Info y Comunicación'!$B$19:$J$138,9,0)),"",VLOOKUP(A59,'Info y Comunicación'!$B$19:$J$138,9,0))</f>
        <v>3</v>
      </c>
      <c r="M59" s="113">
        <f t="shared" si="5"/>
        <v>1</v>
      </c>
      <c r="N59" s="113">
        <f t="shared" si="4"/>
        <v>1</v>
      </c>
      <c r="O59" s="113"/>
      <c r="P59" s="113"/>
    </row>
    <row r="60" spans="1:16" ht="12.75" customHeight="1" x14ac:dyDescent="0.25">
      <c r="A60" s="113" t="s">
        <v>365</v>
      </c>
      <c r="B60" s="113" t="str">
        <f t="shared" si="9"/>
        <v>14</v>
      </c>
      <c r="C60" s="113" t="str">
        <f>+MID(VLOOKUP(A60,'Info y Comunicación'!$B$13:$C$160,2,0),6,LEN(VLOOKUP(A60,'Info y Comunicación'!$B$13:$C$160,2,0))-6)</f>
        <v>La entidad cuenta con políticas de operación relacionadas con la administración de la información (niveles de autoridad y responsabilidad</v>
      </c>
      <c r="D60" s="113" t="s">
        <v>358</v>
      </c>
      <c r="E60" s="113" t="str">
        <f>+VLOOKUP(A60,'Info y Comunicación'!$B$15:$K$138,3,0)</f>
        <v xml:space="preserve">Dimension de Informacion y comunicación
</v>
      </c>
      <c r="F60" s="113" t="str">
        <f>+VLOOKUP(A60,'Info y Comunicación'!$B$15:$K$138,10,0)</f>
        <v>Mantenimiento del control</v>
      </c>
      <c r="G60" s="113">
        <f>+VLOOKUP(A60,'Info y Comunicación'!$B$13:$N$160,13,0)</f>
        <v>304.98540000000003</v>
      </c>
      <c r="H60" s="115" t="e">
        <f t="shared" si="3"/>
        <v>#REF!</v>
      </c>
      <c r="I60" s="113" t="e">
        <f t="shared" si="8"/>
        <v>#REF!</v>
      </c>
      <c r="J60" s="113" t="s">
        <v>364</v>
      </c>
      <c r="K60" s="113">
        <f>+IF(ISBLANK(VLOOKUP(A60,'Info y Comunicación'!$B$19:$F$138,5,0)),"",VLOOKUP(A60,'Info y Comunicación'!$B$19:$F$138,5,0))</f>
        <v>3</v>
      </c>
      <c r="L60" s="113">
        <f>+IF(ISBLANK(VLOOKUP(A60,'Info y Comunicación'!$B$19:$J$138,9,0)),"",VLOOKUP(A60,'Info y Comunicación'!$B$19:$J$138,9,0))</f>
        <v>3</v>
      </c>
      <c r="M60" s="113">
        <f t="shared" si="5"/>
        <v>1</v>
      </c>
      <c r="N60" s="113">
        <f t="shared" si="4"/>
        <v>1</v>
      </c>
      <c r="O60" s="113"/>
      <c r="P60" s="113"/>
    </row>
    <row r="61" spans="1:16" ht="12.75" customHeight="1" x14ac:dyDescent="0.25">
      <c r="A61" s="113" t="s">
        <v>366</v>
      </c>
      <c r="B61" s="113" t="str">
        <f t="shared" si="9"/>
        <v>14</v>
      </c>
      <c r="C61" s="113" t="str">
        <f>+MID(VLOOKUP(A61,'Info y Comunicación'!$B$13:$C$160,2,0),6,LEN(VLOOKUP(A61,'Info y Comunicación'!$B$13:$C$160,2,0))-6)</f>
        <v>La entidad cuenta con canales de información internos para la denuncia anónima o confidencial de posibles situaciones irregulares y se cuenta con mecanismos específicos para su manejo, de manera tal que generen la confianza para utilizarlos</v>
      </c>
      <c r="D61" s="113" t="s">
        <v>358</v>
      </c>
      <c r="E61" s="113" t="str">
        <f>+VLOOKUP(A61,'Info y Comunicación'!$B$15:$K$138,3,0)</f>
        <v xml:space="preserve">Dimension de Informacion y comunicación
</v>
      </c>
      <c r="F61" s="113" t="str">
        <f>+VLOOKUP(A61,'Info y Comunicación'!$B$15:$K$138,10,0)</f>
        <v>Mantenimiento del control</v>
      </c>
      <c r="G61" s="113">
        <f>+VLOOKUP(A61,'Info y Comunicación'!$B$13:$N$160,13,0)</f>
        <v>305.01229999999998</v>
      </c>
      <c r="H61" s="115" t="e">
        <f t="shared" si="3"/>
        <v>#REF!</v>
      </c>
      <c r="I61" s="113" t="e">
        <f t="shared" si="8"/>
        <v>#REF!</v>
      </c>
      <c r="J61" s="113" t="s">
        <v>364</v>
      </c>
      <c r="K61" s="113">
        <f>+IF(ISBLANK(VLOOKUP(A61,'Info y Comunicación'!$B$19:$F$138,5,0)),"",VLOOKUP(A61,'Info y Comunicación'!$B$19:$F$138,5,0))</f>
        <v>3</v>
      </c>
      <c r="L61" s="113">
        <f>+IF(ISBLANK(VLOOKUP(A61,'Info y Comunicación'!$B$19:$J$138,9,0)),"",VLOOKUP(A61,'Info y Comunicación'!$B$19:$J$138,9,0))</f>
        <v>3</v>
      </c>
      <c r="M61" s="113">
        <f t="shared" si="5"/>
        <v>1</v>
      </c>
      <c r="N61" s="113">
        <f t="shared" si="4"/>
        <v>1</v>
      </c>
      <c r="O61" s="113"/>
      <c r="P61" s="113"/>
    </row>
    <row r="62" spans="1:16" ht="12.75" customHeight="1" x14ac:dyDescent="0.25">
      <c r="A62" s="113" t="s">
        <v>367</v>
      </c>
      <c r="B62" s="113" t="str">
        <f t="shared" si="9"/>
        <v>14</v>
      </c>
      <c r="C62" s="113" t="str">
        <f>+MID(VLOOKUP(A62,'Info y Comunicación'!$B$13:$C$160,2,0),6,LEN(VLOOKUP(A62,'Info y Comunicación'!$B$13:$C$160,2,0))-6)</f>
        <v>La entidad establece e implementa políticas y procedimientos para facilitar una comunicación interna efectiva</v>
      </c>
      <c r="D62" s="113" t="s">
        <v>358</v>
      </c>
      <c r="E62" s="113" t="str">
        <f>+VLOOKUP(A62,'Info y Comunicación'!$B$15:$K$138,3,0)</f>
        <v xml:space="preserve">Dimension de Informacion y comunicación
</v>
      </c>
      <c r="F62" s="113" t="str">
        <f>+VLOOKUP(A62,'Info y Comunicación'!$B$15:$K$138,10,0)</f>
        <v>Mantenimiento del control</v>
      </c>
      <c r="G62" s="113">
        <f>+VLOOKUP(A62,'Info y Comunicación'!$B$13:$N$160,13,0)</f>
        <v>305.12360000000001</v>
      </c>
      <c r="H62" s="115" t="e">
        <f t="shared" si="3"/>
        <v>#REF!</v>
      </c>
      <c r="I62" s="113" t="e">
        <f t="shared" si="8"/>
        <v>#REF!</v>
      </c>
      <c r="J62" s="113" t="s">
        <v>364</v>
      </c>
      <c r="K62" s="113">
        <f>+IF(ISBLANK(VLOOKUP(A62,'Info y Comunicación'!$B$19:$F$138,5,0)),"",VLOOKUP(A62,'Info y Comunicación'!$B$19:$F$138,5,0))</f>
        <v>3</v>
      </c>
      <c r="L62" s="113">
        <f>+IF(ISBLANK(VLOOKUP(A62,'Info y Comunicación'!$B$19:$J$138,9,0)),"",VLOOKUP(A62,'Info y Comunicación'!$B$19:$J$138,9,0))</f>
        <v>3</v>
      </c>
      <c r="M62" s="113">
        <f t="shared" si="5"/>
        <v>1</v>
      </c>
      <c r="N62" s="113">
        <f t="shared" si="4"/>
        <v>1</v>
      </c>
      <c r="O62" s="113"/>
      <c r="P62" s="113"/>
    </row>
    <row r="63" spans="1:16" ht="12.75" customHeight="1" x14ac:dyDescent="0.25">
      <c r="A63" s="113" t="s">
        <v>368</v>
      </c>
      <c r="B63" s="113" t="str">
        <f t="shared" si="9"/>
        <v>15</v>
      </c>
      <c r="C63" s="113" t="str">
        <f>+MID(VLOOKUP(A63,'Info y Comunicación'!$B$13:$C$160,2,0),6,LEN(VLOOKUP(A63,'Info y Comunicación'!$B$13:$C$160,2,0))-6)</f>
        <v>La entidad desarrolla e implementa controles que facilitan la comunicación externa, la cual incluye  políticas y procedimientos. 
Incluye contratistas y proveedores de servicios tercerizados (cuando aplique).</v>
      </c>
      <c r="D63" s="113" t="s">
        <v>358</v>
      </c>
      <c r="E63" s="113" t="str">
        <f>+VLOOKUP(A63,'Info y Comunicación'!$B$15:$K$138,3,0)</f>
        <v xml:space="preserve">
Dimension de Informacion y Comunicación
Dimension de Control Interno
Primera Linea de Defensa</v>
      </c>
      <c r="F63" s="113" t="str">
        <f>+VLOOKUP(A63,'Info y Comunicación'!$B$15:$K$138,10,0)</f>
        <v>Mantenimiento del control</v>
      </c>
      <c r="G63" s="113">
        <f>+VLOOKUP(A63,'Info y Comunicación'!$B$13:$N$160,13,0)</f>
        <v>305.23689999999999</v>
      </c>
      <c r="H63" s="115" t="e">
        <f t="shared" si="3"/>
        <v>#REF!</v>
      </c>
      <c r="I63" s="113" t="e">
        <f t="shared" si="8"/>
        <v>#REF!</v>
      </c>
      <c r="J63" s="113" t="s">
        <v>369</v>
      </c>
      <c r="K63" s="113">
        <f>+IF(ISBLANK(VLOOKUP(A63,'Info y Comunicación'!$B$19:$F$138,5,0)),"",VLOOKUP(A63,'Info y Comunicación'!$B$19:$F$138,5,0))</f>
        <v>3</v>
      </c>
      <c r="L63" s="113">
        <f>+IF(ISBLANK(VLOOKUP(A63,'Info y Comunicación'!$B$19:$J$138,9,0)),"",VLOOKUP(A63,'Info y Comunicación'!$B$19:$J$138,9,0))</f>
        <v>3</v>
      </c>
      <c r="M63" s="113">
        <f t="shared" si="5"/>
        <v>1</v>
      </c>
      <c r="N63" s="113">
        <f t="shared" si="4"/>
        <v>1</v>
      </c>
      <c r="O63" s="113"/>
      <c r="P63" s="113"/>
    </row>
    <row r="64" spans="1:16" x14ac:dyDescent="0.25">
      <c r="A64" s="113" t="s">
        <v>370</v>
      </c>
      <c r="B64" s="113" t="str">
        <f t="shared" si="9"/>
        <v>15</v>
      </c>
      <c r="C64" s="113" t="str">
        <f>+MID(VLOOKUP(A64,'Info y Comunicación'!$B$13:$C$160,2,0),6,LEN(VLOOKUP(A64,'Info y Comunicación'!$B$13:$C$160,2,0))-6)</f>
        <v>La entidad cuenta con canales externos definidos de comunicación, asociados con el tipo de información a divulgar, y éstos son reconocidos a todo nivel de la organización.</v>
      </c>
      <c r="D64" s="113" t="s">
        <v>358</v>
      </c>
      <c r="E64" s="113" t="str">
        <f>+VLOOKUP(A64,'Info y Comunicación'!$B$15:$K$138,3,0)</f>
        <v xml:space="preserve">Dimension de Informacion y Comunicación
Politica de Transparencia, acceso a la información pública y lucha
contra la corrupción </v>
      </c>
      <c r="F64" s="113" t="str">
        <f>+VLOOKUP(A64,'Info y Comunicación'!$B$15:$K$138,10,0)</f>
        <v>Mantenimiento del control</v>
      </c>
      <c r="G64" s="113">
        <f>+VLOOKUP(A64,'Info y Comunicación'!$B$13:$N$160,13,0)</f>
        <v>305.36540000000002</v>
      </c>
      <c r="H64" s="115" t="e">
        <f t="shared" si="3"/>
        <v>#REF!</v>
      </c>
      <c r="I64" s="113" t="e">
        <f t="shared" si="8"/>
        <v>#REF!</v>
      </c>
      <c r="J64" s="113" t="s">
        <v>369</v>
      </c>
      <c r="K64" s="113">
        <f>+IF(ISBLANK(VLOOKUP(A64,'Info y Comunicación'!$B$19:$F$138,5,0)),"",VLOOKUP(A64,'Info y Comunicación'!$B$19:$F$138,5,0))</f>
        <v>3</v>
      </c>
      <c r="L64" s="113">
        <f>+IF(ISBLANK(VLOOKUP(A64,'Info y Comunicación'!$B$19:$J$138,9,0)),"",VLOOKUP(A64,'Info y Comunicación'!$B$19:$J$138,9,0))</f>
        <v>3</v>
      </c>
      <c r="M64" s="113">
        <f t="shared" si="5"/>
        <v>1</v>
      </c>
      <c r="N64" s="113">
        <f t="shared" si="4"/>
        <v>1</v>
      </c>
      <c r="O64" s="113"/>
      <c r="P64" s="113"/>
    </row>
    <row r="65" spans="1:16" x14ac:dyDescent="0.25">
      <c r="A65" s="113" t="s">
        <v>371</v>
      </c>
      <c r="B65" s="113" t="str">
        <f t="shared" si="9"/>
        <v>15</v>
      </c>
      <c r="C65" s="113" t="str">
        <f>+MID(VLOOKUP(A65,'Info y Comunicación'!$B$13:$C$160,2,0),6,LEN(VLOOKUP(A65,'Info y Comunicación'!$B$13:$C$160,2,0))-6)</f>
        <v>La entidad cuenta con procesos o procedimiento para el manejo de la información entrante (quién la recibe, quién la clasifica, quién la analiza), y a la respuesta requierida (quién la canaliza y la responde)</v>
      </c>
      <c r="D65" s="113" t="s">
        <v>358</v>
      </c>
      <c r="E65" s="113" t="str">
        <f>+VLOOKUP(A65,'Info y Comunicación'!$B$15:$K$138,3,0)</f>
        <v xml:space="preserve">Dimension de Informacion y Comunicación
Politica de Gestion Documental
Politica de Transparencia, acceso a la información pública y lucha
contra la corrupción </v>
      </c>
      <c r="F65" s="113" t="str">
        <f>+VLOOKUP(A65,'Info y Comunicación'!$B$15:$K$138,10,0)</f>
        <v>Mantenimiento del control</v>
      </c>
      <c r="G65" s="113">
        <f>+VLOOKUP(A65,'Info y Comunicación'!$B$13:$N$160,13,0)</f>
        <v>305.4563</v>
      </c>
      <c r="H65" s="115" t="e">
        <f t="shared" si="3"/>
        <v>#REF!</v>
      </c>
      <c r="I65" s="113" t="e">
        <f t="shared" si="8"/>
        <v>#REF!</v>
      </c>
      <c r="J65" s="113" t="s">
        <v>369</v>
      </c>
      <c r="K65" s="113">
        <f>+IF(ISBLANK(VLOOKUP(A65,'Info y Comunicación'!$B$19:$F$138,5,0)),"",VLOOKUP(A65,'Info y Comunicación'!$B$19:$F$138,5,0))</f>
        <v>3</v>
      </c>
      <c r="L65" s="113">
        <f>+IF(ISBLANK(VLOOKUP(A65,'Info y Comunicación'!$B$19:$J$138,9,0)),"",VLOOKUP(A65,'Info y Comunicación'!$B$19:$J$138,9,0))</f>
        <v>3</v>
      </c>
      <c r="M65" s="113">
        <f t="shared" si="5"/>
        <v>1</v>
      </c>
      <c r="N65" s="113">
        <f t="shared" si="4"/>
        <v>1</v>
      </c>
      <c r="O65" s="113"/>
      <c r="P65" s="113"/>
    </row>
    <row r="66" spans="1:16" x14ac:dyDescent="0.25">
      <c r="A66" s="113" t="s">
        <v>372</v>
      </c>
      <c r="B66" s="113" t="str">
        <f t="shared" si="9"/>
        <v>15</v>
      </c>
      <c r="C66" s="113" t="str">
        <f>+MID(VLOOKUP(A66,'Info y Comunicación'!$B$13:$C$160,2,0),6,LEN(VLOOKUP(A66,'Info y Comunicación'!$B$13:$C$160,2,0))-6)</f>
        <v>La entidad cuenta con procesos o procedimientos encaminados a evaluar periodicamente la efectividad de los canales de comunicación con partes externas, así como sus contenidos, de tal forma que se puedan mejorar.</v>
      </c>
      <c r="D66" s="113" t="s">
        <v>358</v>
      </c>
      <c r="E66" s="113" t="str">
        <f>+VLOOKUP(A66,'Info y Comunicación'!$B$15:$K$138,3,0)</f>
        <v>Dimension de Informacion y Comunicación
Politica deControl Interno
Lineas de Defensa</v>
      </c>
      <c r="F66" s="113" t="str">
        <f>+VLOOKUP(A66,'Info y Comunicación'!$B$15:$K$138,10,0)</f>
        <v>Mantenimiento del control</v>
      </c>
      <c r="G66" s="113">
        <f>+VLOOKUP(A66,'Info y Comunicación'!$B$13:$N$160,13,0)</f>
        <v>305.56319999999999</v>
      </c>
      <c r="H66" s="115" t="e">
        <f t="shared" si="3"/>
        <v>#REF!</v>
      </c>
      <c r="I66" s="113" t="e">
        <f t="shared" ref="I66:I82" si="14">+IF(F66=$F$2,$P$4,IF(F66=$F$3,$P$2,$P$3))</f>
        <v>#REF!</v>
      </c>
      <c r="J66" s="113" t="s">
        <v>369</v>
      </c>
      <c r="K66" s="113">
        <f>+IF(ISBLANK(VLOOKUP(A66,'Info y Comunicación'!$B$19:$F$138,5,0)),"",VLOOKUP(A66,'Info y Comunicación'!$B$19:$F$138,5,0))</f>
        <v>3</v>
      </c>
      <c r="L66" s="113">
        <f>+IF(ISBLANK(VLOOKUP(A66,'Info y Comunicación'!$B$19:$J$138,9,0)),"",VLOOKUP(A66,'Info y Comunicación'!$B$19:$J$138,9,0))</f>
        <v>3</v>
      </c>
      <c r="M66" s="113">
        <f t="shared" si="5"/>
        <v>1</v>
      </c>
      <c r="N66" s="113">
        <f t="shared" si="4"/>
        <v>1</v>
      </c>
      <c r="O66" s="113"/>
      <c r="P66" s="113"/>
    </row>
    <row r="67" spans="1:16" x14ac:dyDescent="0.25">
      <c r="A67" s="113" t="s">
        <v>373</v>
      </c>
      <c r="B67" s="113" t="str">
        <f t="shared" si="9"/>
        <v>15</v>
      </c>
      <c r="C67" s="113" t="str">
        <f>+MID(VLOOKUP(A67,'Info y Comunicación'!$B$13:$C$160,2,0),6,LEN(VLOOKUP(A67,'Info y Comunicación'!$B$13:$C$160,2,0))-6)</f>
        <v>La entidad analiza periodicamente su caracterización de usuarios o grupos de valor, a fin de actualizarla cuando sea pertinente</v>
      </c>
      <c r="D67" s="113" t="s">
        <v>358</v>
      </c>
      <c r="E67" s="113" t="str">
        <f>+VLOOKUP(A67,'Info y Comunicación'!$B$15:$K$138,3,0)</f>
        <v>Dimension de Direccionamiento Estrategico y Planeaciòn
Politica de Planeacion Institucional</v>
      </c>
      <c r="F67" s="113" t="str">
        <f>+VLOOKUP(A67,'Info y Comunicación'!$B$15:$K$138,10,0)</f>
        <v>Mantenimiento del control</v>
      </c>
      <c r="G67" s="113">
        <f>+VLOOKUP(A67,'Info y Comunicación'!$B$13:$N$160,13,0)</f>
        <v>305.63209999999998</v>
      </c>
      <c r="H67" s="115" t="e">
        <f t="shared" si="3"/>
        <v>#REF!</v>
      </c>
      <c r="I67" s="113" t="e">
        <f t="shared" si="14"/>
        <v>#REF!</v>
      </c>
      <c r="J67" s="113" t="s">
        <v>369</v>
      </c>
      <c r="K67" s="113">
        <f>+IF(ISBLANK(VLOOKUP(A67,'Info y Comunicación'!$B$19:$F$138,5,0)),"",VLOOKUP(A67,'Info y Comunicación'!$B$19:$F$138,5,0))</f>
        <v>3</v>
      </c>
      <c r="L67" s="113">
        <f>+IF(ISBLANK(VLOOKUP(A67,'Info y Comunicación'!$B$19:$J$138,9,0)),"",VLOOKUP(A67,'Info y Comunicación'!$B$19:$J$138,9,0))</f>
        <v>3</v>
      </c>
      <c r="M67" s="113">
        <f t="shared" si="5"/>
        <v>1</v>
      </c>
      <c r="N67" s="113">
        <f t="shared" si="4"/>
        <v>1</v>
      </c>
      <c r="O67" s="113"/>
      <c r="P67" s="113"/>
    </row>
    <row r="68" spans="1:16" x14ac:dyDescent="0.25">
      <c r="A68" s="113" t="s">
        <v>374</v>
      </c>
      <c r="B68" s="113" t="str">
        <f t="shared" si="9"/>
        <v>15</v>
      </c>
      <c r="C68" s="113" t="str">
        <f>+MID(VLOOKUP(A68,'Info y Comunicación'!$B$13:$C$160,2,0),6,LEN(VLOOKUP(A68,'Info y Comunicación'!$B$13:$C$160,2,0))-6)</f>
        <v>La entidad analiza periodicamente los resultados frente a la evaluación de percepción por parte de los usuarios o grupos de valor para la incorporación de las mejoras correspondientes</v>
      </c>
      <c r="D68" s="113" t="s">
        <v>358</v>
      </c>
      <c r="E68" s="113" t="str">
        <f>+VLOOKUP(A68,'Info y Comunicación'!$B$15:$K$138,3,0)</f>
        <v>Dimension de Direccionamiento Estrategico y Planeaciòn
Politica de Planeacion Institucional</v>
      </c>
      <c r="F68" s="113" t="str">
        <f>+VLOOKUP(A68,'Info y Comunicación'!$B$15:$K$138,10,0)</f>
        <v>Mantenimiento del control</v>
      </c>
      <c r="G68" s="113">
        <f>+VLOOKUP(A68,'Info y Comunicación'!$B$13:$N$160,13,0)</f>
        <v>305.78960000000001</v>
      </c>
      <c r="H68" s="115" t="e">
        <f t="shared" si="3"/>
        <v>#REF!</v>
      </c>
      <c r="I68" s="113" t="e">
        <f t="shared" si="14"/>
        <v>#REF!</v>
      </c>
      <c r="J68" s="113" t="s">
        <v>369</v>
      </c>
      <c r="K68" s="113">
        <f>+IF(ISBLANK(VLOOKUP(A68,'Info y Comunicación'!$B$19:$F$138,5,0)),"",VLOOKUP(A68,'Info y Comunicación'!$B$19:$F$138,5,0))</f>
        <v>3</v>
      </c>
      <c r="L68" s="113">
        <f>+IF(ISBLANK(VLOOKUP(A68,'Info y Comunicación'!$B$19:$J$138,9,0)),"",VLOOKUP(A68,'Info y Comunicación'!$B$19:$J$138,9,0))</f>
        <v>3</v>
      </c>
      <c r="M68" s="113">
        <f t="shared" ref="M68:M82" si="15">+IF(OR(AND(K68=1,L68=1),AND(ISBLANK(K68),ISBLANK(L68)),K68="",L68=""),0,IF(OR(AND(K68=1,L68=2),AND(K68=1,L68=3)),0.25,IF(OR(AND(K68=2,L68=2),AND(K68=3,L68=1),AND(K68=3,L68=2),AND(K68=2,L68=1)),0.5,IF(AND(K68=2,L68=3),0.75,1))))</f>
        <v>1</v>
      </c>
      <c r="N68" s="113">
        <f t="shared" si="4"/>
        <v>1</v>
      </c>
      <c r="O68" s="113"/>
      <c r="P68" s="113"/>
    </row>
    <row r="69" spans="1:16" x14ac:dyDescent="0.25">
      <c r="A69" s="113" t="s">
        <v>375</v>
      </c>
      <c r="B69" s="113" t="str">
        <f t="shared" si="9"/>
        <v>16</v>
      </c>
      <c r="C69" s="113" t="str">
        <f>+MID(VLOOKUP(A69,'Actividades de Monitoreo'!$B$13:$C$176,2,0),6,LEN(VLOOKUP(A69,'Actividades de Monitoreo'!$B$13:$C$176,2,0))-6)</f>
        <v>El comité Institucional de Coordinación de Control Interno aprueba anualmente el Plan Anual de Auditoría presentado por parte del Jefe de Control Interno o quien haga sus veces y hace el correspondiente seguimiento a sus ejecución</v>
      </c>
      <c r="D69" s="113" t="s">
        <v>376</v>
      </c>
      <c r="E69" s="113" t="str">
        <f>+VLOOKUP(A69,'Actividades de Monitoreo'!$B$17:$K$134,3,0)</f>
        <v>Dimension de Control Interno
Lineas Estrategica</v>
      </c>
      <c r="F69" s="113" t="str">
        <f>+VLOOKUP(A69,'Actividades de Monitoreo'!$B$17:$K$134,10,0)</f>
        <v>Mantenimiento del control</v>
      </c>
      <c r="G69" s="113">
        <f>+VLOOKUP(A69,'Actividades de Monitoreo'!$B$13:$N$176,13,0)</f>
        <v>385.87450000000001</v>
      </c>
      <c r="H69" s="115" t="e">
        <f t="shared" si="3"/>
        <v>#REF!</v>
      </c>
      <c r="I69" s="113" t="e">
        <f t="shared" si="14"/>
        <v>#REF!</v>
      </c>
      <c r="J69" s="113" t="s">
        <v>377</v>
      </c>
      <c r="K69" s="113">
        <f>+IF(ISBLANK(VLOOKUP(A69,'Actividades de Monitoreo'!$B$20:$F$134,5,0)),"",VLOOKUP(A69,'Actividades de Monitoreo'!$B$20:$F$134,5,0))</f>
        <v>3</v>
      </c>
      <c r="L69" s="113">
        <f>+IF(ISBLANK(VLOOKUP(A69,'Actividades de Monitoreo'!$B$20:$J$134,9,0)),"",VLOOKUP(A69,'Actividades de Monitoreo'!$B$20:$J$134,9,0))</f>
        <v>3</v>
      </c>
      <c r="M69" s="113">
        <f t="shared" si="15"/>
        <v>1</v>
      </c>
      <c r="N69" s="113">
        <f t="shared" si="4"/>
        <v>1</v>
      </c>
      <c r="O69" s="113"/>
      <c r="P69" s="113"/>
    </row>
    <row r="70" spans="1:16" x14ac:dyDescent="0.25">
      <c r="A70" s="113" t="s">
        <v>378</v>
      </c>
      <c r="B70" s="113" t="str">
        <f t="shared" si="9"/>
        <v>16</v>
      </c>
      <c r="C70" s="113" t="str">
        <f>+MID(VLOOKUP(A70,'Actividades de Monitoreo'!$B$13:$C$176,2,0),6,LEN(VLOOKUP(A70,'Actividades de Monitoreo'!$B$13:$C$176,2,0))-6)</f>
        <v xml:space="preserve"> La Alta Dirección periódicamente evalúa los resultados de las evaluaciones (contínuas e independientes)  para concluir acerca de la efectividad del Sistema de Control Intern</v>
      </c>
      <c r="D70" s="113" t="s">
        <v>376</v>
      </c>
      <c r="E70" s="113" t="str">
        <f>+VLOOKUP(A70,'Actividades de Monitoreo'!$B$17:$K$134,3,0)</f>
        <v>Dimension de Control Interno
Lineas Estrategica</v>
      </c>
      <c r="F70" s="113" t="str">
        <f>+VLOOKUP(A70,'Actividades de Monitoreo'!$B$17:$K$134,10,0)</f>
        <v>Mantenimiento del control</v>
      </c>
      <c r="G70" s="113">
        <f>+VLOOKUP(A70,'Actividades de Monitoreo'!$B$13:$N$176,13,0)</f>
        <v>385.96539999999999</v>
      </c>
      <c r="H70" s="115" t="e">
        <f t="shared" si="3"/>
        <v>#REF!</v>
      </c>
      <c r="I70" s="113" t="e">
        <f t="shared" si="14"/>
        <v>#REF!</v>
      </c>
      <c r="J70" s="113" t="s">
        <v>377</v>
      </c>
      <c r="K70" s="113">
        <f>+IF(ISBLANK(VLOOKUP(A70,'Actividades de Monitoreo'!$B$20:$F$134,5,0)),"",VLOOKUP(A70,'Actividades de Monitoreo'!$B$20:$F$134,5,0))</f>
        <v>3</v>
      </c>
      <c r="L70" s="113">
        <f>+IF(ISBLANK(VLOOKUP(A70,'Actividades de Monitoreo'!$B$20:$J$134,9,0)),"",VLOOKUP(A70,'Actividades de Monitoreo'!$B$20:$J$134,9,0))</f>
        <v>3</v>
      </c>
      <c r="M70" s="113">
        <f t="shared" si="15"/>
        <v>1</v>
      </c>
      <c r="N70" s="113">
        <f t="shared" si="4"/>
        <v>1</v>
      </c>
      <c r="O70" s="113"/>
      <c r="P70" s="113"/>
    </row>
    <row r="71" spans="1:16" x14ac:dyDescent="0.25">
      <c r="A71" s="113" t="s">
        <v>379</v>
      </c>
      <c r="B71" s="113" t="str">
        <f t="shared" si="9"/>
        <v>16</v>
      </c>
      <c r="C71" s="113" t="str">
        <f>+MID(VLOOKUP(A71,'Actividades de Monitoreo'!$B$13:$C$176,2,0),6,LEN(VLOOKUP(A71,'Actividades de Monitoreo'!$B$13:$C$176,2,0))-6)</f>
        <v xml:space="preserve">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v>
      </c>
      <c r="D71" s="113" t="s">
        <v>376</v>
      </c>
      <c r="E71" s="113" t="str">
        <f>+VLOOKUP(A71,'Actividades de Monitoreo'!$B$17:$K$134,3,0)</f>
        <v>Dimension de Control Interno
Tercera Linea de Defensa</v>
      </c>
      <c r="F71" s="113" t="str">
        <f>+VLOOKUP(A71,'Actividades de Monitoreo'!$B$17:$K$134,10,0)</f>
        <v>Mantenimiento del control</v>
      </c>
      <c r="G71" s="113">
        <f>+VLOOKUP(A71,'Actividades de Monitoreo'!$B$13:$N$176,13,0)</f>
        <v>386.01229999999998</v>
      </c>
      <c r="H71" s="115" t="e">
        <f t="shared" ref="H71:H82" si="16">+_xlfn.RANK.EQ(G71,$G$2:$G$82,1)</f>
        <v>#REF!</v>
      </c>
      <c r="I71" s="113" t="e">
        <f t="shared" si="14"/>
        <v>#REF!</v>
      </c>
      <c r="J71" s="113" t="s">
        <v>377</v>
      </c>
      <c r="K71" s="113">
        <f>+IF(ISBLANK(VLOOKUP(A71,'Actividades de Monitoreo'!$B$20:$F$134,5,0)),"",VLOOKUP(A71,'Actividades de Monitoreo'!$B$20:$F$134,5,0))</f>
        <v>3</v>
      </c>
      <c r="L71" s="113">
        <f>+IF(ISBLANK(VLOOKUP(A71,'Actividades de Monitoreo'!$B$20:$J$134,9,0)),"",VLOOKUP(A71,'Actividades de Monitoreo'!$B$20:$J$134,9,0))</f>
        <v>3</v>
      </c>
      <c r="M71" s="113">
        <f t="shared" si="15"/>
        <v>1</v>
      </c>
      <c r="N71" s="113">
        <f t="shared" ref="N71:N82" si="17">+AVERAGEIF($D$2:$D$82,D71,$M$2:$M$82)</f>
        <v>1</v>
      </c>
      <c r="O71" s="113"/>
      <c r="P71" s="113"/>
    </row>
    <row r="72" spans="1:16" x14ac:dyDescent="0.25">
      <c r="A72" s="113" t="s">
        <v>380</v>
      </c>
      <c r="B72" s="113" t="str">
        <f t="shared" si="9"/>
        <v>16</v>
      </c>
      <c r="C72" s="113" t="str">
        <f>+MID(VLOOKUP(A72,'Actividades de Monitoreo'!$B$13:$C$176,2,0),6,LEN(VLOOKUP(A72,'Actividades de Monitoreo'!$B$13:$C$176,2,0))-6)</f>
        <v>Acorde con el Esquema de Líneas de Defensa se han implementado procedimientos de monitoreo continuo como parte de las actividades de la 2a línea de defensa, a fin de contar con información clave para la toma de decisiones</v>
      </c>
      <c r="D72" s="113" t="s">
        <v>376</v>
      </c>
      <c r="E72" s="113" t="str">
        <f>+VLOOKUP(A72,'Actividades de Monitoreo'!$B$17:$K$134,3,0)</f>
        <v>Dimension de Control Interno
Segunda Linea de Defensa</v>
      </c>
      <c r="F72" s="113" t="str">
        <f>+VLOOKUP(A72,'Actividades de Monitoreo'!$B$17:$K$134,10,0)</f>
        <v>Mantenimiento del control</v>
      </c>
      <c r="G72" s="113">
        <f>+VLOOKUP(A72,'Actividades de Monitoreo'!$B$13:$N$176,13,0)</f>
        <v>386.12360000000001</v>
      </c>
      <c r="H72" s="115" t="e">
        <f t="shared" si="16"/>
        <v>#REF!</v>
      </c>
      <c r="I72" s="113" t="e">
        <f t="shared" si="14"/>
        <v>#REF!</v>
      </c>
      <c r="J72" s="113" t="s">
        <v>377</v>
      </c>
      <c r="K72" s="113">
        <f>+IF(ISBLANK(VLOOKUP(A72,'Actividades de Monitoreo'!$B$20:$F$134,5,0)),"",VLOOKUP(A72,'Actividades de Monitoreo'!$B$20:$F$134,5,0))</f>
        <v>3</v>
      </c>
      <c r="L72" s="113">
        <f>+IF(ISBLANK(VLOOKUP(A72,'Actividades de Monitoreo'!$B$20:$J$134,9,0)),"",VLOOKUP(A72,'Actividades de Monitoreo'!$B$20:$J$134,9,0))</f>
        <v>3</v>
      </c>
      <c r="M72" s="113">
        <f t="shared" si="15"/>
        <v>1</v>
      </c>
      <c r="N72" s="113">
        <f t="shared" si="17"/>
        <v>1</v>
      </c>
      <c r="O72" s="113"/>
      <c r="P72" s="113"/>
    </row>
    <row r="73" spans="1:16" x14ac:dyDescent="0.25">
      <c r="A73" s="113" t="s">
        <v>381</v>
      </c>
      <c r="B73" s="113" t="str">
        <f t="shared" si="9"/>
        <v>16</v>
      </c>
      <c r="C73" s="113" t="str">
        <f>+MID(VLOOKUP(A73,'Actividades de Monitoreo'!$B$13:$C$176,2,0),6,LEN(VLOOKUP(A73,'Actividades de Monitoreo'!$B$13:$C$176,2,0))-6)</f>
        <v>Frente a las evaluaciones independientes la entidad considera evaluaciones externas de organismos de control, de vigilancia, certificadores, ONG´s u otros que permitan tener una mirada independiente de las operaciones</v>
      </c>
      <c r="D73" s="113" t="s">
        <v>376</v>
      </c>
      <c r="E73" s="113" t="str">
        <f>+VLOOKUP(A73,'Actividades de Monitoreo'!$B$17:$K$134,3,0)</f>
        <v>Dimension de Control Interno
Lineas de Defensa</v>
      </c>
      <c r="F73" s="113" t="str">
        <f>+VLOOKUP(A73,'Actividades de Monitoreo'!$B$17:$K$134,10,0)</f>
        <v>Mantenimiento del control</v>
      </c>
      <c r="G73" s="113">
        <f>+VLOOKUP(A73,'Actividades de Monitoreo'!$B$13:$N$176,13,0)</f>
        <v>386.21359999999999</v>
      </c>
      <c r="H73" s="115" t="e">
        <f t="shared" si="16"/>
        <v>#REF!</v>
      </c>
      <c r="I73" s="113" t="e">
        <f t="shared" si="14"/>
        <v>#REF!</v>
      </c>
      <c r="J73" s="113" t="s">
        <v>377</v>
      </c>
      <c r="K73" s="113">
        <f>+IF(ISBLANK(VLOOKUP(A73,'Actividades de Monitoreo'!$B$20:$F$134,5,0)),"",VLOOKUP(A73,'Actividades de Monitoreo'!$B$20:$F$134,5,0))</f>
        <v>3</v>
      </c>
      <c r="L73" s="113">
        <f>+IF(ISBLANK(VLOOKUP(A73,'Actividades de Monitoreo'!$B$20:$J$134,9,0)),"",VLOOKUP(A73,'Actividades de Monitoreo'!$B$20:$J$134,9,0))</f>
        <v>3</v>
      </c>
      <c r="M73" s="113">
        <f t="shared" si="15"/>
        <v>1</v>
      </c>
      <c r="N73" s="113">
        <f t="shared" si="17"/>
        <v>1</v>
      </c>
      <c r="O73" s="113"/>
      <c r="P73" s="113"/>
    </row>
    <row r="74" spans="1:16" x14ac:dyDescent="0.25">
      <c r="A74" s="113" t="s">
        <v>382</v>
      </c>
      <c r="B74" s="113" t="str">
        <f t="shared" si="9"/>
        <v>17</v>
      </c>
      <c r="C74" s="113" t="str">
        <f>+MID(VLOOKUP(A74,'Actividades de Monitoreo'!$B$13:$C$176,2,0),6,LEN(VLOOKUP(A74,'Actividades de Monitoreo'!$B$13:$C$176,2,0))-6)</f>
        <v>A partir de la información de las evaluaciones independientes, se evalúan para determinar su efecto en el Sistema de Control Interno de la entidad y su impacto en el logro de los objetivos, a fin de determinar cursos de acción para su mejora</v>
      </c>
      <c r="D74" s="113" t="s">
        <v>376</v>
      </c>
      <c r="E74" s="113" t="str">
        <f>+VLOOKUP(A74,'Actividades de Monitoreo'!$B$17:$K$134,3,0)</f>
        <v>Dimension de Control Interno
Lineas de Defensa</v>
      </c>
      <c r="F74" s="113" t="str">
        <f>+VLOOKUP(A74,'Actividades de Monitoreo'!$B$17:$K$134,10,0)</f>
        <v>Mantenimiento del control</v>
      </c>
      <c r="G74" s="113">
        <f>+VLOOKUP(A74,'Actividades de Monitoreo'!$B$13:$N$176,13,0)</f>
        <v>386.32580000000002</v>
      </c>
      <c r="H74" s="115" t="e">
        <f t="shared" si="16"/>
        <v>#REF!</v>
      </c>
      <c r="I74" s="113" t="e">
        <f t="shared" si="14"/>
        <v>#REF!</v>
      </c>
      <c r="J74" s="113" t="s">
        <v>383</v>
      </c>
      <c r="K74" s="113">
        <f>+IF(ISBLANK(VLOOKUP(A74,'Actividades de Monitoreo'!$B$20:$F$134,5,0)),"",VLOOKUP(A74,'Actividades de Monitoreo'!$B$20:$F$134,5,0))</f>
        <v>3</v>
      </c>
      <c r="L74" s="113">
        <f>+IF(ISBLANK(VLOOKUP(A74,'Actividades de Monitoreo'!$B$20:$J$134,9,0)),"",VLOOKUP(A74,'Actividades de Monitoreo'!$B$20:$J$134,9,0))</f>
        <v>3</v>
      </c>
      <c r="M74" s="113">
        <f t="shared" si="15"/>
        <v>1</v>
      </c>
      <c r="N74" s="113">
        <f t="shared" si="17"/>
        <v>1</v>
      </c>
      <c r="O74" s="113"/>
      <c r="P74" s="113"/>
    </row>
    <row r="75" spans="1:16" x14ac:dyDescent="0.25">
      <c r="A75" s="113" t="s">
        <v>384</v>
      </c>
      <c r="B75" s="113" t="str">
        <f t="shared" si="9"/>
        <v>17</v>
      </c>
      <c r="C75" s="113" t="str">
        <f>+MID(VLOOKUP(A75,'Actividades de Monitoreo'!$B$13:$C$176,2,0),6,LEN(VLOOKUP(A75,'Actividades de Monitoreo'!$B$13:$C$176,2,0))-6)</f>
        <v>Los informes recibidos de entes externos (organismos de control, auditores externos, entidades de vigilancia entre otros) se consolidan y se concluye sobre el impacto en el Sistema de Control Interno, a fin de determinar los cursos de acción</v>
      </c>
      <c r="D75" s="113" t="s">
        <v>376</v>
      </c>
      <c r="E75" s="113" t="str">
        <f>+VLOOKUP(A75,'Actividades de Monitoreo'!$B$17:$K$134,3,0)</f>
        <v>Dimension de Control Interno
Lineas de Defensa</v>
      </c>
      <c r="F75" s="113" t="str">
        <f>+VLOOKUP(A75,'Actividades de Monitoreo'!$B$17:$K$134,10,0)</f>
        <v>Mantenimiento del control</v>
      </c>
      <c r="G75" s="113">
        <f>+VLOOKUP(A75,'Actividades de Monitoreo'!$B$13:$N$176,13,0)</f>
        <v>386.45690000000002</v>
      </c>
      <c r="H75" s="115" t="e">
        <f t="shared" si="16"/>
        <v>#REF!</v>
      </c>
      <c r="I75" s="113" t="e">
        <f t="shared" si="14"/>
        <v>#REF!</v>
      </c>
      <c r="J75" s="113" t="s">
        <v>383</v>
      </c>
      <c r="K75" s="113">
        <f>+IF(ISBLANK(VLOOKUP(A75,'Actividades de Monitoreo'!$B$20:$F$134,5,0)),"",VLOOKUP(A75,'Actividades de Monitoreo'!$B$20:$F$134,5,0))</f>
        <v>3</v>
      </c>
      <c r="L75" s="113">
        <f>+IF(ISBLANK(VLOOKUP(A75,'Actividades de Monitoreo'!$B$20:$J$134,9,0)),"",VLOOKUP(A75,'Actividades de Monitoreo'!$B$20:$J$134,9,0))</f>
        <v>3</v>
      </c>
      <c r="M75" s="113">
        <f t="shared" si="15"/>
        <v>1</v>
      </c>
      <c r="N75" s="113">
        <f t="shared" si="17"/>
        <v>1</v>
      </c>
      <c r="O75" s="113"/>
      <c r="P75" s="113"/>
    </row>
    <row r="76" spans="1:16" x14ac:dyDescent="0.25">
      <c r="A76" s="113" t="s">
        <v>385</v>
      </c>
      <c r="B76" s="113" t="str">
        <f t="shared" si="9"/>
        <v>17</v>
      </c>
      <c r="C76" s="113" t="str">
        <f>+MID(VLOOKUP(A76,'Actividades de Monitoreo'!$B$13:$C$176,2,0),6,LEN(VLOOKUP(A76,'Actividades de Monitoreo'!$B$13:$C$176,2,0))-6)</f>
        <v>La entidad cuenta con políticas donde se establezca a quién reportar las deficiencias de control interno como resultado del monitoreo continuo</v>
      </c>
      <c r="D76" s="113" t="s">
        <v>376</v>
      </c>
      <c r="E76" s="113" t="str">
        <f>+VLOOKUP(A76,'Actividades de Monitoreo'!$B$17:$K$134,3,0)</f>
        <v>Dimension de Control Interno
Lineas de Defensa</v>
      </c>
      <c r="F76" s="113" t="str">
        <f>+VLOOKUP(A76,'Actividades de Monitoreo'!$B$17:$K$134,10,0)</f>
        <v>Mantenimiento del control</v>
      </c>
      <c r="G76" s="113">
        <f>+VLOOKUP(A76,'Actividades de Monitoreo'!$B$13:$N$176,13,0)</f>
        <v>386.56319999999999</v>
      </c>
      <c r="H76" s="115" t="e">
        <f t="shared" si="16"/>
        <v>#REF!</v>
      </c>
      <c r="I76" s="113" t="e">
        <f t="shared" si="14"/>
        <v>#REF!</v>
      </c>
      <c r="J76" s="113" t="s">
        <v>383</v>
      </c>
      <c r="K76" s="113">
        <f>+IF(ISBLANK(VLOOKUP(A76,'Actividades de Monitoreo'!$B$20:$F$134,5,0)),"",VLOOKUP(A76,'Actividades de Monitoreo'!$B$20:$F$134,5,0))</f>
        <v>3</v>
      </c>
      <c r="L76" s="113">
        <f>+IF(ISBLANK(VLOOKUP(A76,'Actividades de Monitoreo'!$B$20:$J$134,9,0)),"",VLOOKUP(A76,'Actividades de Monitoreo'!$B$20:$J$134,9,0))</f>
        <v>3</v>
      </c>
      <c r="M76" s="113">
        <f t="shared" si="15"/>
        <v>1</v>
      </c>
      <c r="N76" s="113">
        <f t="shared" si="17"/>
        <v>1</v>
      </c>
      <c r="O76" s="113"/>
      <c r="P76" s="113"/>
    </row>
    <row r="77" spans="1:16" x14ac:dyDescent="0.25">
      <c r="A77" s="113" t="s">
        <v>386</v>
      </c>
      <c r="B77" s="113" t="str">
        <f t="shared" si="9"/>
        <v>17</v>
      </c>
      <c r="C77" s="113" t="str">
        <f>+MID(VLOOKUP(A77,'Actividades de Monitoreo'!$B$13:$C$176,2,0),6,LEN(VLOOKUP(A77,'Actividades de Monitoreo'!$B$13:$C$176,2,0))-6)</f>
        <v>La Alta Dirección hace seguimiento a las acciones correctivas relacionadas con las deficiencias comunicadas sobre el Sistema de Control Interno y si se han cumplido en el tiempo establecido</v>
      </c>
      <c r="D77" s="113" t="s">
        <v>376</v>
      </c>
      <c r="E77" s="113" t="str">
        <f>+VLOOKUP(A77,'Actividades de Monitoreo'!$B$17:$K$134,3,0)</f>
        <v>Dimension de Control Interno
Lineas de Defensa</v>
      </c>
      <c r="F77" s="113" t="str">
        <f>+VLOOKUP(A77,'Actividades de Monitoreo'!$B$17:$K$134,10,0)</f>
        <v>Mantenimiento del control</v>
      </c>
      <c r="G77" s="113">
        <f>+VLOOKUP(A77,'Actividades de Monitoreo'!$B$13:$N$176,13,0)</f>
        <v>386.78539999999998</v>
      </c>
      <c r="H77" s="115" t="e">
        <f t="shared" si="16"/>
        <v>#REF!</v>
      </c>
      <c r="I77" s="113" t="e">
        <f t="shared" si="14"/>
        <v>#REF!</v>
      </c>
      <c r="J77" s="113" t="s">
        <v>383</v>
      </c>
      <c r="K77" s="113">
        <f>+IF(ISBLANK(VLOOKUP(A77,'Actividades de Monitoreo'!$B$20:$F$134,5,0)),"",VLOOKUP(A77,'Actividades de Monitoreo'!$B$20:$F$134,5,0))</f>
        <v>3</v>
      </c>
      <c r="L77" s="113">
        <f>+IF(ISBLANK(VLOOKUP(A77,'Actividades de Monitoreo'!$B$20:$J$134,9,0)),"",VLOOKUP(A77,'Actividades de Monitoreo'!$B$20:$J$134,9,0))</f>
        <v>3</v>
      </c>
      <c r="M77" s="113">
        <f t="shared" si="15"/>
        <v>1</v>
      </c>
      <c r="N77" s="113">
        <f t="shared" si="17"/>
        <v>1</v>
      </c>
      <c r="O77" s="113"/>
      <c r="P77" s="113"/>
    </row>
    <row r="78" spans="1:16" x14ac:dyDescent="0.25">
      <c r="A78" s="113" t="s">
        <v>387</v>
      </c>
      <c r="B78" s="113" t="str">
        <f t="shared" si="9"/>
        <v>17</v>
      </c>
      <c r="C78" s="113" t="str">
        <f>+MID(VLOOKUP(A78,'Actividades de Monitoreo'!$B$13:$C$176,2,0),6,LEN(VLOOKUP(A78,'Actividades de Monitoreo'!$B$13:$C$176,2,0))-6)</f>
        <v>Los procesos y/o servicios tercerizados, son evaluados acorde con su nivel de riesgos</v>
      </c>
      <c r="D78" s="113" t="s">
        <v>376</v>
      </c>
      <c r="E78" s="113" t="str">
        <f>+VLOOKUP(A78,'Actividades de Monitoreo'!$B$17:$K$134,3,0)</f>
        <v>Dimension de Control Interno
Lineas de Defensa</v>
      </c>
      <c r="F78" s="113" t="str">
        <f>+VLOOKUP(A78,'Actividades de Monitoreo'!$B$17:$K$134,10,0)</f>
        <v>Mantenimiento del control</v>
      </c>
      <c r="G78" s="113">
        <f>+VLOOKUP(A78,'Actividades de Monitoreo'!$B$13:$N$176,13,0)</f>
        <v>386.87450000000001</v>
      </c>
      <c r="H78" s="115" t="e">
        <f t="shared" si="16"/>
        <v>#REF!</v>
      </c>
      <c r="I78" s="113" t="e">
        <f t="shared" si="14"/>
        <v>#REF!</v>
      </c>
      <c r="J78" s="113" t="s">
        <v>383</v>
      </c>
      <c r="K78" s="113">
        <f>+IF(ISBLANK(VLOOKUP(A78,'Actividades de Monitoreo'!$B$20:$F$134,5,0)),"",VLOOKUP(A78,'Actividades de Monitoreo'!$B$20:$F$134,5,0))</f>
        <v>3</v>
      </c>
      <c r="L78" s="113">
        <f>+IF(ISBLANK(VLOOKUP(A78,'Actividades de Monitoreo'!$B$20:$J$134,9,0)),"",VLOOKUP(A78,'Actividades de Monitoreo'!$B$20:$J$134,9,0))</f>
        <v>3</v>
      </c>
      <c r="M78" s="113">
        <f t="shared" si="15"/>
        <v>1</v>
      </c>
      <c r="N78" s="113">
        <f t="shared" si="17"/>
        <v>1</v>
      </c>
      <c r="O78" s="113"/>
      <c r="P78" s="113"/>
    </row>
    <row r="79" spans="1:16" x14ac:dyDescent="0.25">
      <c r="A79" s="113" t="s">
        <v>388</v>
      </c>
      <c r="B79" s="113" t="str">
        <f t="shared" si="9"/>
        <v>17</v>
      </c>
      <c r="C79" s="113" t="str">
        <f>+MID(VLOOKUP(A79,'Actividades de Monitoreo'!$B$13:$C$176,2,0),6,LEN(VLOOKUP(A79,'Actividades de Monitoreo'!$B$13:$C$176,2,0))-6)</f>
        <v>Se evalúa la información suministrada por los usuarios (Sistema PQRD), así como de otras partes interesadas para la mejora del  Sistema de Control Interno de la Entidad</v>
      </c>
      <c r="D79" s="113" t="s">
        <v>376</v>
      </c>
      <c r="E79" s="113" t="str">
        <f>+VLOOKUP(A79,'Actividades de Monitoreo'!$B$17:$K$134,3,0)</f>
        <v xml:space="preserve">
Dimension de Informacion y Comunicación 
Dimension de Control Interno
Lineas de Defensa</v>
      </c>
      <c r="F79" s="113" t="str">
        <f>+VLOOKUP(A79,'Actividades de Monitoreo'!$B$17:$K$134,10,0)</f>
        <v>Mantenimiento del control</v>
      </c>
      <c r="G79" s="113">
        <f>+VLOOKUP(A79,'Actividades de Monitoreo'!$B$13:$N$176,13,0)</f>
        <v>386.98739999999998</v>
      </c>
      <c r="H79" s="115" t="e">
        <f t="shared" si="16"/>
        <v>#REF!</v>
      </c>
      <c r="I79" s="113" t="e">
        <f t="shared" si="14"/>
        <v>#REF!</v>
      </c>
      <c r="J79" s="113" t="s">
        <v>383</v>
      </c>
      <c r="K79" s="113">
        <f>+IF(ISBLANK(VLOOKUP(A79,'Actividades de Monitoreo'!$B$20:$F$134,5,0)),"",VLOOKUP(A79,'Actividades de Monitoreo'!$B$20:$F$134,5,0))</f>
        <v>3</v>
      </c>
      <c r="L79" s="113">
        <f>+IF(ISBLANK(VLOOKUP(A79,'Actividades de Monitoreo'!$B$20:$J$134,9,0)),"",VLOOKUP(A79,'Actividades de Monitoreo'!$B$20:$J$134,9,0))</f>
        <v>3</v>
      </c>
      <c r="M79" s="113">
        <f t="shared" si="15"/>
        <v>1</v>
      </c>
      <c r="N79" s="113">
        <f t="shared" si="17"/>
        <v>1</v>
      </c>
      <c r="O79" s="113"/>
      <c r="P79" s="113"/>
    </row>
    <row r="80" spans="1:16" x14ac:dyDescent="0.25">
      <c r="A80" s="113" t="s">
        <v>389</v>
      </c>
      <c r="B80" s="113" t="str">
        <f t="shared" si="9"/>
        <v>17</v>
      </c>
      <c r="C80" s="113" t="str">
        <f>+MID(VLOOKUP(A80,'Actividades de Monitoreo'!$B$13:$C$176,2,0),6,LEN(VLOOKUP(A80,'Actividades de Monitoreo'!$B$13:$C$176,2,0))-6)</f>
        <v>Verificación del avance y cumplimiento de las acciones incluidas en los planes de mejoramiento producto de las autoevaluaciones. (2ª Línea).</v>
      </c>
      <c r="D80" s="113" t="s">
        <v>376</v>
      </c>
      <c r="E80" s="113" t="str">
        <f>+VLOOKUP(A80,'Actividades de Monitoreo'!$B$17:$K$134,3,0)</f>
        <v xml:space="preserve">
Dimension de Control Interno
Lineas de Defensa</v>
      </c>
      <c r="F80" s="113" t="str">
        <f>+VLOOKUP(A80,'Actividades de Monitoreo'!$B$17:$K$134,10,0)</f>
        <v>Mantenimiento del control</v>
      </c>
      <c r="G80" s="113">
        <f>+VLOOKUP(A80,'Actividades de Monitoreo'!$B$13:$N$176,13,0)</f>
        <v>386.98745000000002</v>
      </c>
      <c r="H80" s="115" t="e">
        <f t="shared" si="16"/>
        <v>#REF!</v>
      </c>
      <c r="I80" s="113" t="e">
        <f t="shared" si="14"/>
        <v>#REF!</v>
      </c>
      <c r="J80" s="113" t="s">
        <v>383</v>
      </c>
      <c r="K80" s="113">
        <f>+IF(ISBLANK(VLOOKUP(A80,'Actividades de Monitoreo'!$B$20:$F$134,5,0)),"",VLOOKUP(A80,'Actividades de Monitoreo'!$B$20:$F$134,5,0))</f>
        <v>3</v>
      </c>
      <c r="L80" s="113">
        <f>+IF(ISBLANK(VLOOKUP(A80,'Actividades de Monitoreo'!$B$20:$J$134,9,0)),"",VLOOKUP(A80,'Actividades de Monitoreo'!$B$20:$J$134,9,0))</f>
        <v>3</v>
      </c>
      <c r="M80" s="113">
        <f t="shared" si="15"/>
        <v>1</v>
      </c>
      <c r="N80" s="113">
        <f t="shared" si="17"/>
        <v>1</v>
      </c>
      <c r="O80" s="113"/>
      <c r="P80" s="113"/>
    </row>
    <row r="81" spans="1:16" x14ac:dyDescent="0.25">
      <c r="A81" s="113" t="s">
        <v>390</v>
      </c>
      <c r="B81" s="113" t="str">
        <f t="shared" si="9"/>
        <v>17</v>
      </c>
      <c r="C81" s="113" t="str">
        <f>+MID(VLOOKUP(A81,'Actividades de Monitoreo'!$B$13:$C$176,2,0),6,LEN(VLOOKUP(A81,'Actividades de Monitoreo'!$B$13:$C$176,2,0))-6)</f>
        <v>Evaluación de la efectividad de las acciones incluidas en los Planes de mejoramiento producto de las auditorías internas y de entes externos. (3ª Línea</v>
      </c>
      <c r="D81" s="113" t="s">
        <v>376</v>
      </c>
      <c r="E81" s="113" t="str">
        <f>+VLOOKUP(A81,'Actividades de Monitoreo'!$B$17:$K$134,3,0)</f>
        <v xml:space="preserve">
Dimension de Control Interno
Lineas de Defensa</v>
      </c>
      <c r="F81" s="113" t="str">
        <f>+VLOOKUP(A81,'Actividades de Monitoreo'!$B$17:$K$134,10,0)</f>
        <v>Mantenimiento del control</v>
      </c>
      <c r="G81" s="113">
        <f>+VLOOKUP(A81,'Actividades de Monitoreo'!$B$13:$N$176,13,0)</f>
        <v>386.98745600000001</v>
      </c>
      <c r="H81" s="115" t="e">
        <f t="shared" si="16"/>
        <v>#REF!</v>
      </c>
      <c r="I81" s="113" t="e">
        <f t="shared" si="14"/>
        <v>#REF!</v>
      </c>
      <c r="J81" s="113" t="s">
        <v>383</v>
      </c>
      <c r="K81" s="113">
        <f>+IF(ISBLANK(VLOOKUP(A81,'Actividades de Monitoreo'!$B$20:$F$134,5,0)),"",VLOOKUP(A81,'Actividades de Monitoreo'!$B$20:$F$134,5,0))</f>
        <v>3</v>
      </c>
      <c r="L81" s="113">
        <f>+IF(ISBLANK(VLOOKUP(A81,'Actividades de Monitoreo'!$B$20:$J$134,9,0)),"",VLOOKUP(A81,'Actividades de Monitoreo'!$B$20:$J$134,9,0))</f>
        <v>3</v>
      </c>
      <c r="M81" s="113">
        <f t="shared" si="15"/>
        <v>1</v>
      </c>
      <c r="N81" s="113">
        <f t="shared" si="17"/>
        <v>1</v>
      </c>
      <c r="O81" s="113"/>
      <c r="P81" s="113"/>
    </row>
    <row r="82" spans="1:16" x14ac:dyDescent="0.25">
      <c r="A82" s="113" t="s">
        <v>391</v>
      </c>
      <c r="B82" s="113" t="str">
        <f t="shared" si="9"/>
        <v>17</v>
      </c>
      <c r="C82" s="113" t="str">
        <f>+MID(VLOOKUP(A82,'Actividades de Monitoreo'!$B$13:$C$176,2,0),6,LEN(VLOOKUP(A82,'Actividades de Monitoreo'!$B$13:$C$176,2,0))-6)</f>
        <v>Las deficiencias de control interno son reportadas a los responsables de nivel jerárquico superior, para tomar la acciones correspondientes</v>
      </c>
      <c r="D82" s="113" t="s">
        <v>376</v>
      </c>
      <c r="E82" s="113" t="str">
        <f>+VLOOKUP(A82,'Actividades de Monitoreo'!$B$17:$K$134,3,0)</f>
        <v xml:space="preserve">
Dimension de Control Interno
Lineas de Defensa</v>
      </c>
      <c r="F82" s="113" t="str">
        <f>+VLOOKUP(A82,'Actividades de Monitoreo'!$B$17:$K$134,10,0)</f>
        <v>Mantenimiento del control</v>
      </c>
      <c r="G82" s="113">
        <f>+VLOOKUP(A82,'Actividades de Monitoreo'!$B$13:$N$176,13,0)</f>
        <v>387.01229999999998</v>
      </c>
      <c r="H82" s="115" t="e">
        <f t="shared" si="16"/>
        <v>#REF!</v>
      </c>
      <c r="I82" s="113" t="e">
        <f t="shared" si="14"/>
        <v>#REF!</v>
      </c>
      <c r="J82" s="113" t="s">
        <v>383</v>
      </c>
      <c r="K82" s="113">
        <f>+IF(ISBLANK(VLOOKUP(A82,'Actividades de Monitoreo'!$B$20:$F$134,5,0)),"",VLOOKUP(A82,'Actividades de Monitoreo'!$B$20:$F$134,5,0))</f>
        <v>3</v>
      </c>
      <c r="L82" s="113">
        <f>+IF(ISBLANK(VLOOKUP(A82,'Actividades de Monitoreo'!$B$20:$J$134,9,0)),"",VLOOKUP(A82,'Actividades de Monitoreo'!$B$20:$J$134,9,0))</f>
        <v>3</v>
      </c>
      <c r="M82" s="113">
        <f t="shared" si="15"/>
        <v>1</v>
      </c>
      <c r="N82" s="113">
        <f t="shared" si="17"/>
        <v>1</v>
      </c>
      <c r="O82" s="113"/>
      <c r="P82" s="113"/>
    </row>
  </sheetData>
  <sheetProtection password="D72A"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Instructivo</vt:lpstr>
      <vt:lpstr>Definiciones</vt:lpstr>
      <vt:lpstr>Ambiente de Control</vt:lpstr>
      <vt:lpstr>Evaluación de riesgos</vt:lpstr>
      <vt:lpstr>Actividades de control</vt:lpstr>
      <vt:lpstr>Info y Comunicación</vt:lpstr>
      <vt:lpstr>Actividades de Monitoreo</vt:lpstr>
      <vt:lpstr>Conclusiones</vt:lpstr>
      <vt:lpstr>Hoja1</vt:lpstr>
    </vt:vector>
  </TitlesOfParts>
  <Company>Ernst &amp; Young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Gomez</dc:creator>
  <cp:lastModifiedBy>Martha Cecilia Valdes Jimenez</cp:lastModifiedBy>
  <cp:revision/>
  <dcterms:created xsi:type="dcterms:W3CDTF">2010-10-04T16:34:45Z</dcterms:created>
  <dcterms:modified xsi:type="dcterms:W3CDTF">2024-08-31T00:21:03Z</dcterms:modified>
</cp:coreProperties>
</file>