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control_interno\Desktop\"/>
    </mc:Choice>
  </mc:AlternateContent>
  <xr:revisionPtr revIDLastSave="0" documentId="13_ncr:1_{9B73F033-3B6F-4617-A4E6-9ACE8209EF37}" xr6:coauthVersionLast="47" xr6:coauthVersionMax="47"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10" yWindow="-110" windowWidth="19420" windowHeight="10420" firstSheet="4" activeTab="7"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<sst xmlns="http://schemas.openxmlformats.org/spreadsheetml/2006/main" count="1130" uniqueCount="776">
  <si>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</si>
  <si>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</si>
  <si>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</si>
  <si>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</si>
  <si>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</si>
  <si>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</si>
  <si>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</si>
  <si>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</si>
  <si>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</si>
  <si>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</si>
  <si>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</si>
  <si>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</si>
  <si>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</si>
  <si>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</si>
  <si>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</si>
  <si>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</si>
  <si>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</si>
  <si>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</si>
  <si>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</si>
  <si>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</si>
  <si>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</si>
  <si>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</si>
  <si>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</si>
  <si>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</si>
  <si>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</si>
  <si>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</si>
  <si>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</si>
  <si>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</si>
  <si>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</si>
  <si>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</si>
  <si>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</si>
  <si>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</si>
  <si>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</si>
  <si>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</si>
  <si>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</si>
  <si>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</si>
  <si>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</si>
  <si>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</si>
  <si>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</si>
  <si>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</si>
  <si>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</si>
  <si>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</si>
  <si>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</si>
  <si>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</si>
  <si>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</si>
  <si>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</si>
  <si>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</si>
  <si>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</si>
  <si>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</si>
  <si>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</si>
  <si>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</si>
  <si>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</si>
  <si>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</si>
  <si>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</si>
  <si>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</si>
  <si>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</si>
  <si>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</si>
  <si>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</si>
  <si>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</si>
  <si>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</si>
  <si>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</si>
  <si>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</si>
  <si>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</si>
  <si>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</si>
  <si>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</si>
  <si>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</si>
  <si>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</si>
  <si>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</si>
  <si>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</si>
  <si>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</si>
  <si>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</si>
  <si>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</si>
  <si>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</si>
  <si>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</si>
  <si>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</si>
  <si>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</si>
  <si>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</si>
  <si>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</si>
  <si>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</si>
  <si>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</si>
  <si>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</si>
  <si>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</si>
  <si>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</si>
  <si>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</si>
  <si>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</si>
  <si>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</si>
  <si>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</si>
  <si>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</si>
  <si>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</si>
  <si>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</si>
  <si>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</si>
  <si>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</si>
  <si>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</si>
  <si>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</si>
  <si>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</si>
  <si>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</si>
  <si>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</si>
  <si>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</si>
  <si>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</si>
  <si>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</si>
  <si>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</si>
  <si>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</si>
  <si>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</si>
  <si>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</si>
  <si>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</si>
  <si>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</si>
  <si>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</si>
  <si>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</si>
  <si>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</si>
  <si>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</si>
  <si>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</si>
  <si>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</si>
  <si>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</si>
  <si>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t xml:space="preserve">EVIDENCIA DEL CONTROL </t>
  </si>
  <si>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</si>
  <si>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</si>
  <si>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</si>
  <si>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</si>
  <si>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</si>
  <si>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</si>
  <si>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</si>
  <si>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</si>
  <si>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</si>
  <si>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</si>
  <si>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</si>
  <si>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</si>
  <si>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</si>
  <si>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</si>
  <si>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</si>
  <si>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</si>
  <si>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</si>
  <si>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</si>
  <si>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</si>
  <si>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</si>
  <si>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</si>
  <si>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</si>
  <si>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</si>
  <si>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</si>
  <si>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</si>
  <si>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</si>
  <si>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</si>
  <si>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</si>
  <si>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</si>
  <si>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</si>
  <si>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</si>
  <si>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</si>
  <si>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</si>
  <si>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</si>
  <si>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</si>
  <si>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</si>
  <si>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</si>
  <si>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</si>
  <si>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</si>
  <si>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</si>
  <si>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</si>
  <si>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</si>
  <si>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</si>
  <si>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</si>
  <si>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</si>
  <si>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</si>
  <si>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</si>
  <si>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</si>
  <si>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</si>
  <si>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</si>
  <si>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</si>
  <si>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</si>
  <si>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</si>
  <si>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</si>
  <si>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</si>
  <si>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</si>
  <si>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</si>
  <si>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</si>
  <si>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</si>
  <si>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</si>
  <si>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</si>
  <si>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</si>
  <si>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</si>
  <si>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</si>
  <si>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</si>
  <si>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</si>
  <si>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</si>
  <si>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</si>
  <si>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</si>
  <si>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</si>
  <si>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</si>
  <si>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</si>
  <si>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</si>
  <si>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</si>
  <si>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</si>
  <si>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</si>
  <si>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</si>
  <si>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</si>
  <si>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</si>
  <si>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</si>
  <si>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</si>
  <si>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</si>
  <si>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</si>
  <si>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</si>
  <si>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</si>
  <si>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</si>
  <si>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</si>
  <si>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</si>
  <si>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</si>
  <si>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</si>
  <si>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</si>
  <si>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</si>
  <si>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</si>
  <si>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</si>
  <si>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</si>
  <si>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</si>
  <si>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</si>
  <si>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</si>
  <si>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</si>
  <si>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</si>
  <si>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</si>
  <si>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</si>
  <si>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</si>
  <si>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</si>
  <si>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</si>
  <si>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</si>
  <si>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</si>
  <si>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</si>
  <si>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</si>
  <si>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</si>
  <si>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</si>
  <si>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</si>
  <si>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</si>
  <si>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</si>
  <si>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</si>
  <si>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</si>
  <si>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</si>
  <si>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</si>
  <si>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</si>
  <si>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</si>
  <si>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</si>
  <si>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</si>
  <si>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</si>
  <si>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</si>
  <si>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</si>
  <si>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</si>
  <si>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</si>
  <si>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</si>
  <si>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</si>
  <si>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</si>
  <si>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</si>
  <si>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</si>
  <si>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</si>
  <si>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</si>
  <si>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</si>
  <si>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</si>
  <si>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</si>
  <si>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</si>
  <si>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</si>
  <si>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</si>
  <si>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</si>
  <si>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</si>
  <si>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</si>
  <si>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</si>
  <si>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</si>
  <si>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</si>
  <si>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</si>
  <si>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</si>
  <si>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</si>
  <si>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</si>
  <si>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</si>
  <si>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</si>
  <si>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</si>
  <si>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</si>
  <si>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</si>
  <si>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</si>
  <si>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</si>
  <si>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</si>
  <si>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</si>
  <si>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</si>
  <si>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</si>
  <si>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</si>
  <si>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</si>
  <si>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</si>
  <si>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</si>
  <si>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</si>
  <si>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</si>
  <si>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</si>
  <si>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</si>
  <si>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</si>
  <si>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</si>
  <si>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</si>
  <si>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</si>
  <si>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</si>
  <si>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</si>
  <si>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</si>
  <si>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</si>
  <si>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</si>
  <si>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</si>
  <si>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</si>
  <si>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</si>
  <si>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</si>
  <si>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</si>
  <si>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</si>
  <si>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</si>
  <si>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</si>
  <si>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</si>
  <si>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</si>
  <si>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</si>
  <si>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</si>
  <si>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</si>
  <si>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</si>
  <si>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</si>
  <si>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</si>
  <si>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</si>
  <si>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</si>
  <si>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</si>
  <si>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</si>
  <si>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</si>
  <si>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</si>
  <si>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</si>
  <si>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</si>
  <si>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</si>
  <si>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</si>
  <si>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</si>
  <si>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</si>
  <si>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</si>
  <si>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</si>
  <si>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</si>
  <si>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</si>
  <si>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</si>
  <si>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</si>
  <si>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</si>
  <si>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</si>
  <si>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</si>
  <si>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</si>
  <si>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</si>
  <si>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</si>
  <si>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</si>
  <si>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</si>
  <si>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</si>
  <si>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</si>
  <si>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</si>
  <si>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</si>
  <si>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</si>
  <si>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</si>
  <si>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</si>
  <si>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</si>
  <si>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</si>
  <si>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</si>
  <si>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</si>
  <si>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</si>
  <si>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</si>
  <si>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</si>
  <si>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</si>
  <si>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</si>
  <si>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</si>
  <si>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</si>
  <si>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</si>
  <si>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</si>
  <si>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</si>
  <si>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</si>
  <si>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</si>
  <si>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</si>
  <si>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</si>
  <si>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</si>
  <si>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</si>
  <si>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</si>
  <si>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</si>
  <si>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</si>
  <si>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</si>
  <si>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</si>
  <si>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</si>
  <si>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</si>
  <si>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</si>
  <si>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</si>
  <si>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</si>
  <si>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</si>
  <si>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</si>
  <si>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</si>
  <si>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</si>
  <si>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</si>
  <si>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</si>
  <si>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</si>
  <si>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</si>
  <si>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</si>
  <si>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</si>
  <si>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</si>
  <si>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</si>
  <si>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</si>
  <si>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</si>
  <si>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</si>
  <si>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</si>
  <si>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</si>
  <si>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</si>
  <si>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</si>
  <si>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</si>
  <si>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</si>
  <si>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</si>
  <si>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</si>
  <si>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</si>
  <si>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</si>
  <si>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</si>
  <si>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</si>
  <si>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</si>
  <si>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</si>
  <si>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</si>
  <si>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</si>
  <si>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</si>
  <si>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</si>
  <si>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</si>
  <si>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</si>
  <si>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</si>
  <si>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</si>
  <si>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</si>
  <si>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</si>
  <si>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</si>
  <si>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t>En el comité de control interno se deben tomar  decisiones frente al logro de los objetivos que debe alcanzar la entidad y establecer  los lineamientos para la implementacion de la gestón en el proceso de mercadeo y comunicaciones.</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</si>
  <si>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</si>
  <si>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</si>
  <si>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 xml:space="preserve">El Comité de Control interno  le informa a la los líderes de proceso los aspectos que estén afectando el alcance de los logros en desarrollo del sistema de control interno.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</si>
  <si>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</si>
  <si>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</si>
  <si>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 xml:space="preserve">En  el Comité de coordinación de control interno se revisa el cumplimiento a los controles de los riesgos institucionales. </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</si>
  <si>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</si>
  <si>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Las situaciones administrativas de los funcionarios cuentan con los actos administrativos, los cuales reposan en história laboral.</t>
  </si>
  <si>
    <t>Hace parte del procedimiento de ingreso realizar la notificción de los actos administrativos, en los terminos enstablecidos en ley. Los funcionarios que ingresaron cuentan con actos administrativos debidamente notificados, los cuales reposan en história laboral.</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</si>
  <si>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</si>
  <si>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</si>
  <si>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</si>
  <si>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</si>
  <si>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</si>
  <si>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</si>
  <si>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</si>
  <si>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</si>
  <si>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</si>
  <si>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Se realizan los seguimientos involucrando el anàlisis de los recursos y los resultados esperados. Anàlisis comparativos.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</si>
  <si>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</si>
  <si>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</si>
  <si>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</si>
  <si>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</si>
  <si>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</si>
  <si>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</si>
  <si>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</si>
  <si>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</si>
  <si>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</si>
  <si>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</si>
  <si>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</si>
  <si>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</si>
  <si>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</si>
  <si>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</si>
  <si>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</si>
  <si>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</si>
  <si>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</si>
  <si>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</si>
  <si>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</si>
  <si>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t xml:space="preserve">En el Comité de control interno la alta dirección y las líneas de defensa, revisan y evalúan las deficiencias que estén afectando el sistema de control interno e imparte las directrices tendientes a su cumplimiento.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</si>
  <si>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</si>
  <si>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</si>
  <si>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t xml:space="preserve">Dimensión Direccionamiento Estratégico y Planeación
Plan Anticorrupción y de Atención al Ciudadano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</si>
  <si>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</si>
  <si>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 xml:space="preserve">Dimension de Informaciòn y Comunicaciòn
Dimensiòn de Control Interno
Lineas de Defensa  </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</si>
  <si>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</si>
  <si>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Ante el Comité de coordinación de control interno, la segunda línea de defensa presenta el informe de seguimiento a los riesgos y sus controles, este monitoreo constante  lo debe realizar cada proceso para evitar su materialización.</t>
  </si>
  <si>
    <t>Ante la línea estratégica  se definió que la Dimensión de Talento Humano debe realizar el estudio de cargas laborales y se tiene proyectado realizar la medición de cargas laborales.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</si>
  <si>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</si>
  <si>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</si>
  <si>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</si>
  <si>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</si>
  <si>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</si>
  <si>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Dimensión Información y Comunicación
Política Transparencia y Acceso a la Información Pública
Política Gestión Documental  </t>
  </si>
  <si>
    <t xml:space="preserve">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</si>
  <si>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t>Las lineas de defensa establecidas en el modelo integrado de planeación y de gestión se articulan para la toma de decisiones y así llevar a la entidad a la conservaciòn de la acreditación y certificación como así  lo ha logrado . Es por ello que la línea estratégica imparte las directrices y asegura el cumplimiento de los roles de la primera, segunda y tercera líneas de defensa para el logro de los objetivos trazados en el Plan de desarrollo Institucional.</t>
  </si>
  <si>
    <t xml:space="preserve">
Desde la oficina de Planeación se tiene establecida la estrategia del Acreditómetro y Guia de Mejoramiento Institucional,  la cual tiene como objetivo fortalecer los ejes de mejoramiento institucional, la divulgación de la Política de Humanización, Decálogo de la Humanización, calendario de actividades orientadas a mejorar la calidad de vida del trabajador.</t>
  </si>
  <si>
    <r>
      <rPr>
        <sz val="11"/>
        <color theme="1"/>
        <rFont val="Arial Narrow"/>
        <family val="2"/>
      </rPr>
      <t>5.1 Acorde con la estructura del Esquema de Líneas de Defensa se han definido estándares de reporte, periodicidad y responsables frente a diferentes temas críticos de la entidad</t>
    </r>
    <r>
      <rPr>
        <sz val="16"/>
        <color theme="1"/>
        <rFont val="Arial Narrow"/>
        <family val="2"/>
      </rPr>
      <t>.</t>
    </r>
  </si>
  <si>
    <t>Ante el Comité de control interno  se presentó el desarrollo y cumplimiento de los objetivos de la  "Politica de tratamiento y proteccion de datos personales", cuyo objetivo es recolectar, almacenar, administrar y proteger los datos personales que reciba de las personas que asisten al hospital.</t>
  </si>
  <si>
    <t xml:space="preserve">Ante el  Comité de Control Interno se verificó que los contratos tienen una cláusula de acuerdo de confidencialidad el funcionario que ingresa a laborar o el contratista se compromete al acuerdo de confidencialidad de la información. </t>
  </si>
  <si>
    <t xml:space="preserve">El Comité de Coordinación de Control interno tiene una periodicidad de manera cuatrimestral en donde la línea estratégica, revisa e imparte las directrices para que se cumpla con el desarrollo el Modelo Integrado de Planeacion y de Gestión. MIPG. El Comité sesiona dando cumplimiento a la Resolución de creación  y se trabaja articuladamente con el comité de gestión y desempeño. </t>
  </si>
  <si>
    <t xml:space="preserve">En el Comité a través de la línea estratégica se revisan los riesgos para impartir directrices y evitar su materialización. </t>
  </si>
  <si>
    <t xml:space="preserve">La línea estratégica revisa el cumplimiento a la ejecución del PDI y  revisa los planes de mejoramiento dejados por el ente acreditador y revisa cada uno de los estándares </t>
  </si>
  <si>
    <t>En el Comité de Coordinación de Control interno se presentan los anvances al POA  para su análisis. Se presenta el avance al cumplimiento del Plan de Desarrollo de la vigencia 2023.</t>
  </si>
  <si>
    <t xml:space="preserve">
Todos los actos administrativos son validados por la Líder de Programa de Gestión de Talento Humano, La Jefe de Oficina Asesora de Jurídico, para ser firmados por la Gerente. 
Mensualmente el auxiliar administrativo  realiza el reporte de novedades a nómina.</t>
  </si>
  <si>
    <t xml:space="preserve">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 </t>
  </si>
  <si>
    <t xml:space="preserve">En el comité de coordinación de control interno se analizan los riesgos identificados en la matríz como altos,  se analizan sus controles y la efectividad de los mismos, con el objeto de establecer si están siendo eficaces para asi evitar su materialización. </t>
  </si>
  <si>
    <t>En el Comité de coordinación de control interno se toman decisiones referente a los riesgos, tales como su ajuste y la identificación de nuevos riesgos como los de Sicof, Sarlaft y se imparten directrices para los riesgos materializados y sus controles.</t>
  </si>
  <si>
    <t xml:space="preserve">La alta alta dirección realiza el análisis del impacto que pueda presentar  el control interno en la entidad, por consiguiente está atento para impartir directrices en la gestión del Control interno en cada uno de los procesos. </t>
  </si>
  <si>
    <t xml:space="preserve">La entidad impartió directrices a la Dimensión del Talento humano, para que se asignen las funciones y que estas queden debidamente segregadas en los procesos y en diferenctes funcionarios para reducir el riesgo que afecte la operación y la consecución de los logros establecidos en las metas del PDI. </t>
  </si>
  <si>
    <t xml:space="preserve">La línea Estratégica imparte instrucciones  a las líneas de defensa para que identifiquen en sus procesos la adecuada distribución de funciones en sus procesos.  </t>
  </si>
  <si>
    <t xml:space="preserve">Se observò  que la entidad impartio directrices tendientes a la revisión bibliográfica realizada por el equipo asistencial y se dió continuidad al estudio de estimación de necesidad de personal de enfermería de una unidad; se revisaron las variables del cálculo y se definió estimar otras variables que inciden en tiempos no laborados lo cual establece los días anuales a cubrir, y el número de funcionarios que deben adicionarse al cálculo por el concepto de vacaciones y ausentismo.
</t>
  </si>
  <si>
    <t xml:space="preserve">En el Comité  se verifica que el Software tiene un módulo de reportes que permite a través de consultas a la base de datos generar informaciòn, para que el usuario final pueda organizarlos y analizarlos de acuerdo a su necesidad. </t>
  </si>
  <si>
    <t xml:space="preserve">En el Comité de Control interno se socializó la  matríz que se actualiza periodicamente,  en donde se relaciona el invertario de informaciòn (aerea, serie, subserie, descripción, idioma, medio de conservaciòn y/o transporte, formato publicada o disponible).  </t>
  </si>
  <si>
    <t xml:space="preserve">El comité de control interno verifica que se cuenta con un software de información.   Actualmente se  cuenta con el  software de  hosvital y  verifica que éste permite captar y procesar información en el área administrativa, financiera y asistencial. </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</si>
  <si>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lo que representa mayor nivel de posicionamiento frente a la información de interés relacionada con temas de salud mental y promoción de la salud.</t>
  </si>
  <si>
    <t xml:space="preserve">Se revisa que  la matríz de activos de la información, permita tener claro la información que se genera en la entidad y las áreas responsables de su tratamiento y disponibilidad </t>
  </si>
  <si>
    <t xml:space="preserve">La línea estratégica  imparte  directrices frente a la comunicación informativa y organizacional, verificando que se cumplan los objetivos establecidos en la política y el procedimiento para facilitar la comunicación interna.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</si>
  <si>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</si>
  <si>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linea estratégica y la primera  Línea de defensa y se imparatan las directrices pertinentes. </t>
  </si>
  <si>
    <t xml:space="preserve">La línea estratégica evalúa el logro de los objetivos y el impacto que se obtuvo frente al Sistema de control interno, desarrollando planes de acción para la mejora continúa.  </t>
  </si>
  <si>
    <t>La línea estratégica verifica que estos planes se estén cumpliendo y realiza el seguimiento en el comité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</si>
  <si>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 xml:space="preserve">La línea estratégica evalúa la efectividad de las acciones establecidas en los planes de mejoramiento verificando que los indicadores de cumplimiento se estén llevando a cabo conforme al cronograma establecido. </t>
  </si>
  <si>
    <t>La alta dirección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</si>
  <si>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t xml:space="preserve">La línea estratégica es la llamada a socializar todas las deficiencias que en materia de control interno se presenten en  los procesos, y reporta  a los líderes de proceso las deficiencias para que tomen las acciones pertinentes. </t>
  </si>
  <si>
    <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</si>
  <si>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r>
      <rPr>
        <b/>
        <u/>
        <sz val="11"/>
        <color theme="1"/>
        <rFont val="Arial Narrow"/>
        <family val="2"/>
      </rPr>
      <t xml:space="preserve">Lineamiento 7: 
</t>
    </r>
    <r>
      <rPr>
        <b/>
        <sz val="11"/>
        <color theme="1"/>
        <rFont val="Arial Narrow"/>
        <family val="2"/>
      </rPr>
      <t xml:space="preserve">Identificación y análisis de riesgos (Analiza factores internos y externos; Implica a los niveles apropiados de la dirección; Determina cómo responder a los riesgos; Determina la importancia de los riesgos). 
</t>
    </r>
  </si>
  <si>
    <r>
      <t xml:space="preserve">Explicación de cómo la Entidad </t>
    </r>
    <r>
      <rPr>
        <b/>
        <u/>
        <sz val="11"/>
        <color theme="1"/>
        <rFont val="Arial Narrow"/>
        <family val="2"/>
      </rPr>
      <t xml:space="preserve">evidencia </t>
    </r>
    <r>
      <rPr>
        <b/>
        <sz val="11"/>
        <color theme="1"/>
        <rFont val="Arial Narrow"/>
        <family val="2"/>
      </rPr>
      <t xml:space="preserve">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</si>
  <si>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</si>
  <si>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r>
      <rPr>
        <b/>
        <u/>
        <sz val="11"/>
        <color theme="1"/>
        <rFont val="Arial Narrow"/>
        <family val="2"/>
      </rPr>
      <t xml:space="preserve">Lineamiento 8: 
</t>
    </r>
    <r>
      <rPr>
        <b/>
        <sz val="11"/>
        <color theme="1"/>
        <rFont val="Arial Narrow"/>
        <family val="2"/>
      </rPr>
      <t xml:space="preserve">Evaluación del riesgo de fraude o corrupción. 
Cumplimiento artículo 73 de la Ley 1474 de 2011, relacionado con la prevención de los riesgos de corrupción.
</t>
    </r>
  </si>
  <si>
    <r>
      <rPr>
        <b/>
        <u/>
        <sz val="11"/>
        <color theme="1"/>
        <rFont val="Arial Narrow"/>
        <family val="2"/>
      </rPr>
      <t xml:space="preserve">
Lineamiento 9:</t>
    </r>
    <r>
      <rPr>
        <b/>
        <sz val="11"/>
        <color theme="1"/>
        <rFont val="Arial Narrow"/>
        <family val="2"/>
      </rPr>
      <t xml:space="preserve"> </t>
    </r>
    <r>
      <rPr>
        <sz val="11"/>
        <color theme="1"/>
        <rFont val="Arial Narrow"/>
        <family val="2"/>
      </rPr>
      <t xml:space="preserve">Identificación y análisis de cambios significativos </t>
    </r>
  </si>
  <si>
    <r>
      <t xml:space="preserve">Funcionando
</t>
    </r>
    <r>
      <rPr>
        <i/>
        <sz val="11"/>
        <color theme="1"/>
        <rFont val="Arial Narrow"/>
        <family val="2"/>
      </rPr>
      <t>(1/2/3)</t>
    </r>
  </si>
  <si>
    <r>
      <t xml:space="preserve">Presente
</t>
    </r>
    <r>
      <rPr>
        <b/>
        <i/>
        <sz val="11"/>
        <color theme="1"/>
        <rFont val="Arial Narrow"/>
        <family val="2"/>
      </rPr>
      <t>(1/2/3)</t>
    </r>
  </si>
  <si>
    <r>
      <t>Funcionando</t>
    </r>
    <r>
      <rPr>
        <b/>
        <i/>
        <sz val="11"/>
        <color theme="1"/>
        <rFont val="Arial Narrow"/>
        <family val="2"/>
      </rPr>
      <t xml:space="preserve">
(1/2/3)</t>
    </r>
  </si>
  <si>
    <r>
      <rPr>
        <u/>
        <sz val="11"/>
        <color theme="1"/>
        <rFont val="Arial Narrow"/>
        <family val="2"/>
      </rPr>
      <t xml:space="preserve">Lineamiento 11: 
</t>
    </r>
    <r>
      <rPr>
        <sz val="11"/>
        <color theme="1"/>
        <rFont val="Arial Narrow"/>
        <family val="2"/>
      </rPr>
      <t>Seleccionar y Desarrolla controles generales sobre TI para apoyar la consecución de los objetivos .</t>
    </r>
  </si>
  <si>
    <r>
      <t>Explicación de cómo la Entidad</t>
    </r>
    <r>
      <rPr>
        <u/>
        <sz val="11"/>
        <color theme="1"/>
        <rFont val="Arial Narrow"/>
        <family val="2"/>
      </rPr>
      <t xml:space="preserve"> evidencia </t>
    </r>
    <r>
      <rPr>
        <sz val="11"/>
        <color theme="1"/>
        <rFont val="Arial Narrow"/>
        <family val="2"/>
      </rPr>
      <t>que está dando respuesta al requerimiento
Referencia a Procesos, Manuales/Políticas de Operación/Procedimientos/Instructivos u otros desarrollos que den cuente de su aplicación</t>
    </r>
  </si>
  <si>
    <r>
      <t>Funcionando</t>
    </r>
    <r>
      <rPr>
        <i/>
        <sz val="11"/>
        <color theme="1"/>
        <rFont val="Arial Narrow"/>
        <family val="2"/>
      </rPr>
      <t xml:space="preserve">
(1/2/3)</t>
    </r>
  </si>
  <si>
    <t xml:space="preserve">La entidad cuenta con un formato: " registro de activos de informaciòn" donde se registra los activos de informaciòn, el esquema de publicación y el índice de informaciòn, clasificada y reservada, dando cumplimiento  al Decreto 103 de 2015. </t>
  </si>
  <si>
    <r>
      <t xml:space="preserve">
Lineamiento 14: 
</t>
    </r>
    <r>
      <rPr>
        <sz val="11"/>
        <color theme="1"/>
        <rFont val="Arial Narrow"/>
        <family val="2"/>
      </rPr>
      <t>Comunicación Interna (Se comunica con el Comité Institucional de Coordinación de Control Interno o su equivalente; Facilita líneas de comunicación en todos los niveles; Selecciona el método de comunicación pertinente).</t>
    </r>
  </si>
  <si>
    <r>
      <t xml:space="preserve">
Lineamiento 15: 
</t>
    </r>
    <r>
      <rPr>
        <sz val="11"/>
        <color theme="1"/>
        <rFont val="Arial Narrow"/>
        <family val="2"/>
      </rPr>
      <t>Comunicación con el exterior (Se comunica con los grupos de valor y con terceros externos interesados; Facilita líneas de comunicación).</t>
    </r>
  </si>
  <si>
    <r>
      <rPr>
        <b/>
        <u/>
        <sz val="11"/>
        <color theme="1"/>
        <rFont val="Arial Narrow"/>
        <family val="2"/>
      </rPr>
      <t xml:space="preserve">Lineamiento 12: 
</t>
    </r>
    <r>
      <rPr>
        <b/>
        <sz val="11"/>
        <color theme="1"/>
        <rFont val="Arial Narrow"/>
        <family val="2"/>
      </rPr>
      <t>Despliegue de políticas y procedimientos (Establece responsabilidades sobre la ejecución de las políticas y procedimientos; Adopta medidas correctivas; Revisa las políticas y procedimientos).</t>
    </r>
  </si>
  <si>
    <r>
      <t>Explicación de cómo la Entidad</t>
    </r>
    <r>
      <rPr>
        <b/>
        <u/>
        <sz val="11"/>
        <color theme="1"/>
        <rFont val="Arial Narrow"/>
        <family val="2"/>
      </rPr>
      <t xml:space="preserve"> evidencia </t>
    </r>
    <r>
      <rPr>
        <b/>
        <sz val="11"/>
        <color theme="1"/>
        <rFont val="Arial Narrow"/>
        <family val="2"/>
      </rPr>
      <t>que está dando respuesta al requerimiento
Referencia a Procesos, Manuales/Políticas de Operación/Procedimientos/Instructivos u otros desarrollos que den cuente de su aplicación</t>
    </r>
  </si>
  <si>
    <r>
      <t xml:space="preserve">Explicación de cómo la Entidad </t>
    </r>
    <r>
      <rPr>
        <b/>
        <u/>
        <sz val="16"/>
        <color theme="1"/>
        <rFont val="Arial Narrow"/>
        <family val="2"/>
      </rPr>
      <t>evidencia</t>
    </r>
    <r>
      <rPr>
        <b/>
        <sz val="16"/>
        <color theme="1"/>
        <rFont val="Arial Narrow"/>
        <family val="2"/>
      </rPr>
      <t xml:space="preserve"> que está dando respuesta al requerimiento
Referencia a Procesos, Manuales/Políticas de Operación/Procedimientos/Instructivos u otros desarrollos que den cuente de su aplicación</t>
    </r>
  </si>
  <si>
    <r>
      <rPr>
        <b/>
        <u/>
        <sz val="16"/>
        <color theme="1"/>
        <rFont val="Arial Narrow"/>
        <family val="2"/>
      </rPr>
      <t>Lineamiento 1:</t>
    </r>
    <r>
      <rPr>
        <b/>
        <sz val="16"/>
        <color theme="1"/>
        <rFont val="Arial Narrow"/>
        <family val="2"/>
      </rPr>
      <t xml:space="preserve"> 
La entidad demuestra el compromiso con la integridad (valores) y principios del servicio público</t>
    </r>
  </si>
  <si>
    <t xml:space="preserve">
Durante el primer semestre de la vigencia de 2024 desde la palanca de lideres y equipos se realizó una actividad de Grupo Focal dirigida a los Médicos Generales y Médicos Especialistas, con el objetivo de un espacio de dialogo que nos brindara la oportunidad de recopilar sus opiniones y perspectivas sobre diversos aspectos del funcionamiento del hospital, asi como identificar oportunidades de mejora para fortalecer la institución, con la participacion de 36 funcionarios. 
También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hubo participación de 33 funcionarios.
En el Fortalecimiento de Cultura Organizacional, se realizó la conmemoración del Dia Nacional del Servidor Publico, se realizo la apropiación de los valores institucionales con el propósito de la atención consciente a los valores en la construcción de cimientos sólidos que guían el comportamiento y las interacciones en el entorno laboral. con la participacion de 191 funcionarios</t>
  </si>
  <si>
    <t>Observaciones de la evaluacion independiente (tener encuenta papel de  líneas de defensa) a JUNIO de 2024</t>
  </si>
  <si>
    <t>Al seguimiento por control interno en el primer semestre de 2024 , es importante anotar que el componente Ambiente de Control se  desarrolló  conforme a lo establecido en el Modelo integrado de planeación y de Gestión MIPG, verificando que  se continuo con el proceso de Fortalecimiento de la Cultura Organizacional, se busca implementar un modelo de actuación para las personas en posiciones de mando y para los equipos de trabajo, que propenda por los resultados, el cuidado de las relaciones y del ser.
El plan de intervencion propuesto para el I semestre de la vigencia 2024,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Se conmemoró el día nacional del Servidor Público, en donde se resaltò la labor de los servidores públicos del HDPUV, se fortalecieron los valores institucionales.</t>
  </si>
  <si>
    <t>El lider de Talento humano presento ante el comité de control interno la  Formacion  de pensamiento estratégico, dirigido a profesionales y lideres, en el primer semestre de 2024.</t>
  </si>
  <si>
    <t>Ante el Comite de coordinación de Control Interno en el primer semestre de 2024,  Se establece que los líderes de proceso, realizaron  el  monitoreo permanente a los riesgos  a través de la formulación y cumplimiento a los planes de acción que permiten mejorar controles y manejar los riesgos identificados, de manera que no afecten el cumplimiento de las metas y la no materialización del riesgo.</t>
  </si>
  <si>
    <t>1. Ante el Comite de coordinacion de control interno se presentó el Plan estratégico de Talento Humano, éste se encuentra documentado y publicado en la página web para la vigencia de 2024
2. Se evidenció el cumplimiento del Plan Estratégico de Talento Humano, de acuerdo al seguimiento de cada uno de los componentes en el primer semestre de 2024, como lo son: Plan Institucional de Capacitación (PIC), Gestión por Competencias, SSST, Plan Anual de Vacantes, plan de Previsión de Recusarsos Humanos, Plan de Bienenstar Social Estímulos e Incentivos.</t>
  </si>
  <si>
    <t xml:space="preserve">
En el primer semestre del año 2024 se cumplio con las actividades planteadas desde el plan de bienestar, se  realizó la revision del balance de los 4 ejes y la definicion del plan de 2024. Se esta trabajando con los resultados del clima organizacional y riesgo psicosocial realizada en el año 2023 la cual tiene una vigencia de 2 años, con dicho diagnostico permite establecer un plan de trabajo frente a los aspectos a intervenir. </t>
  </si>
  <si>
    <t>Observaciones de la evaluacion independiente (tener encuenta papel de  líneas de defensa de Julio a Diciembre de 2024</t>
  </si>
  <si>
    <t xml:space="preserve">
Durante el primer semestre de 2024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t>
  </si>
  <si>
    <t xml:space="preserve">
La línea estratégica  revisa que se garantice la permanencia y establidad en un empleo de carrera administrativa. </t>
  </si>
  <si>
    <t>Se presentò en el mes de febrero de 2024 el  período anual de desempeño laboral y se dió cumplimiento a la meta propuesta desde febrero de 2023 y hasta enero de 2024,  con una evaluación del 100% de los funcionarios de carrera administrativa.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trabajando desde las palancas de cambio Líderes y Equipos, Prácticas de Gestión Humana, Valores y Principios, Innovación y Tecnología y se activa la palanca Estructura y Procesos.
Se viene desarrollando en el primer semestre de 2024 el programa de Bienestar, realizando actividades para los colocaboradores y sus familias.</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</si>
  <si>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  empleado al de jubilado y planear las acciones requeridas para vivir productivamente el nuevo estado</t>
  </si>
  <si>
    <t xml:space="preserve">Durante el I semestre de la vigencia 2024, se ha dado un cumplimiento al 40% del Plan Institucional de capacitación propuesto. Se han desarrollado acciones de formación enfocadas en el direccionamiento estratégico, mejoramiento continuo, protocolos clinicos, gestión de enfermeria, seguridad del paciente, humanizacion y procesos primarios 
Se ha desarrollado en este semestre el Programa de Fortalecimiento de Cultura Organizacional desde la palanca de prácticas de gestión humana en el plan de estrategia de comunicación y el inicio del proceso de revisión de procesos selección. Desde la palanca de líderes y equipos conscientes se realizaron mentorias enfocados con el objetivo de guiar, dirigir y motivar a sus equipos para mantener el orden, ejecutar acciones efectivas y alcanzar los objetivos establecidos con el taller de pensamiento estratégico, igualmente con la realización de los grupos focales con médicos especialistas y generales e intervenciones en el maneio de hallazgos y plan de acción de grupos focales y desde el plan de bienestar se realizó la revision de los 4 ejes y definición del plan de 2024, taller de mentoria financiera y apoyo en comunicacion de eventos de bienestar. </t>
  </si>
  <si>
    <t>A través del Comité de conrol interno se verifica que en la página web institucional y plataforma documental se encuentra publicado el Plan Institucional de Capacitación  vigencia 2024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</si>
  <si>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 xml:space="preserve">
</t>
  </si>
  <si>
    <t>Se realizó seguimiento respecto de los servicios en los cuales participan los contratistas de apoyo, al personal que ingresa nuevo se les realiza la induccion institucional, se les  socializan los protocolos, procesos y procedimientos institucionales y también se  establecen compromisos de desempeño; el seguimiento y la supervisión se realizó a través de los equipos primarios de mejoramiento, se elaboran planes de mejoramiento individual producto de los resultados de la evaluación de desempeño laboral.</t>
  </si>
  <si>
    <t xml:space="preserve">En el primer semestre de 2024 se evidencia que se viene dando cumplimiento al plan de capacitacion dirigida a todos los funcionarios de la institución, así como a los terceros, estableciendo que la meta propuesta fue del 90% y va en un 92% de cumplimiento.
</t>
  </si>
  <si>
    <t>El personal en misión participa de las actividades propuestas desde el Plan Institucional de Capacitación. Igualmente se realizó la socialización a personal tercerizado y liga de usuarios.</t>
  </si>
  <si>
    <t>Se realizó seguimiento en el primer semestre de 2024,  a los estados financieros de HDPUV en donde se estableció que el líder financiero analizo con los integrantes del comité de cartera el estado financiero de la entidad y este a su vez fue presentado a la alta dirección en el comité de gerencia y puesto en conococimiento ante la junta directiva.</t>
  </si>
  <si>
    <t>La tercera linea de defensa realizó el seguimiento a los riesgos en cada uno de los procesos en el primer semestre de 2024, verificando que se estuviesen cumpliendo los controles. Asi mismo se verificó que se cumpliera con el desarrollo del MIPG y la ejecución del Sistema de control interno.  El Comité de Coordinación de Control Interno impartió  directrices en materia del desarrollo del Modelo Integrado de Planeaciòn y de Gestiòn verificacando que se cumpla con la ejecución de todas las dimensiones en cada uno de los procesos del hospital y se trabajó articuladamente con el Comité de Gestión y Desempeño en la presentación del formulario Furag, en donde se obtuvo una calificación de 88.6 % posicionadonos a nivel nacional en el puesto 13 entre más de 800 entidades evaluadas a nivel de Colombia y el Control Interno ocupo el 6 puesto con un puntaje de 97.2% a ninel Nacional. Igualmente la entidad a nivel Departamenal ocupo el primer lugar en el desempeño institucional y nos ubicamos en el quintil 5.</t>
  </si>
  <si>
    <t xml:space="preserve">La línea estratégica impartió directrices en el comité de coordinación de control interno frente a la politica, el Manual y el Procedimiento de la gestión del riesgo, se tienen identificados los riesgos Sicof  y Sarlaft y se cuenta con  el oficial de cumplimiento en la entidad, dando cumplimiento a las circulares 004-5 y 005-5 de la Supersalud. En el primer semestre de 2024 se presentó  el informe de los  riesgos Sicof y Sarlaft  a la junta directiva y se realizó seguimiento por control interno a los controles de los riesgos institucionales.  </t>
  </si>
  <si>
    <t>La línea estratégica  realizó revision de la plataforma estratégica, e impartio directrices en el primer semestre de 2024</t>
  </si>
  <si>
    <t xml:space="preserve">En el primer semestre de 2024 se revisó de manera quincenal en el comité de gerencia, el cumplimiento y avance de las metas institucionales establecidas en el PDI y se verificó el cumplimiento de los compromisos adquiridos en los diferentes procesos.. </t>
  </si>
  <si>
    <t>La tercera línea de defensa realizó el seguimiento a  los riesgos institucionales, verificando que se cumplieran con  los controles para evitar su materialización.
El Oficial de Cumplimiento presento ante Junta Directiva el seguimiento a los controles identificados en los riesgos Sicof y Sarlaft en el primer semestre de 2024.</t>
  </si>
  <si>
    <t xml:space="preserve">El asesor de control interno realizó en el primer semestre de 2024 las auditorías basadas en riesgos, conforme a lo aprobado por el comité de coordinación de control interno en el plan anual de auditoría. </t>
  </si>
  <si>
    <t xml:space="preserve">
Frente al Comité Institucional de control interno se presentó el programa de intervención de fortalecimiento de cultura organizacional para la vigencia 2024. Se informo sobre las actividades y actuaciones a realizar durante el primer semestre, sobre la actividad de los grupos focales dirigida a los médicos Generales y Medicos Especialistas, también sobre la formación de Directivos, Líderes, Profesionales con Personal a cargo, responsables de procesos y ejes de acreditación  y equipos de trabajo con el Taller de Pensamiento Estratégico.
Se informó al comité sobre la conmemoración del día nacional del Servidor Público</t>
  </si>
  <si>
    <t xml:space="preserve">
Durante el primer semestre de la vigencia de 2024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creación, al quorum y al plan de trabajo establecido para la vigencia 2024. 
                                                                     </t>
  </si>
  <si>
    <t xml:space="preserve">De  acuerdo al seguimiento realizado por control interno  se estableció que en el primer semestre del 2024  no se presentaron  manifestaciones por presuntas fallas frente al cumplimiento del Código de Integridad por parte de los funcionarios. 
Igualmente se evaluo por parte de control interno las manifestaciones para el primer semestre de 2024 y se observò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Igualmente se realizò seguimiento al comite de concivencia laboral y las diferentes actuaciones que afectan la conducta del funcionario y  fueron puestas en conocimiento de control disciplinario
</t>
  </si>
  <si>
    <t>Durante el primer semestre de 2024  se realizó el seguimiento a los controles de los riesgos sicof y Sarlaf identificados en la matriz de riesgos,  conforme a lo establecido en la circular 005-5 y 004-5 de la supersalud. 
Durante el primer semestre de 2024  con relación a las vinculaciones durante este periodo se realizaron los respectivos controles con relación  a los riesgos de sicof y Sarlaft,  conforme a lo establecido en la circular 005-5 de la supersalud, con el seguimiento y observancia del  oficial de cumplimiento. El proceso de Talento Humano tiene identificado los riesgos y al seguimiento se observa que no hubo materialización de ningún riesgo por cuanto sus controloes han demostrado ser eficaces.</t>
  </si>
  <si>
    <t xml:space="preserve">El proceso de Talento Humano cuenta con riesgos y estos con sus controles, a los cuales se les realizò seguimiento en el primer semestre de 2024. La matriz de riesgos será nuevamente revisada en el segundo semestre de 2024 así como sus controles.                                                                             </t>
  </si>
  <si>
    <t>Se verificó que en el primer semestre de 2024, el comité de coordinación de control interno ha venido cumpliendo con la periodicidad y con el cumplimiento de los objetivos establecidos en la resoluciòn de creación.  Se trabajó de manera articulada con el Comité de gestión y desempeño en donde se observó que se trabajó en el cumplimiento y desarrollo del MIPG para que la entidad avanzara en  cada uno de sus procesos con la implementación del SCI.</t>
  </si>
  <si>
    <t xml:space="preserve">1.  Las lineas de defensa del Modelo integrado de planeaciòn y de gestiòn se vienen desarrollando en cada uno de los procesos y la entidad se preparò en el primer semestre de 2024, para el diligenciamiento del Formulario Furag que medirà la gestion institucional. El resultado del FURAG 2024 fue de 88.6% en donde el HDPUV ocupo el puesto 13 a nivel nacional y el primer puesto a nivel departamental.                                                                                                                                                   2. Control interno verificó que la responsabilidad asignada a la línea estratégica estuviese centrada en la  revisión, validación y supervisión del cumplimiento de políticas en materia de control interno, gestión del riesgo, seguimientos a la gestión y auditoría interna del hospital, evidenciando una madurez en el desarrollo de las dimensiones y componentes del SCI
</t>
  </si>
  <si>
    <t>Las líneas de defensa establecidas en el modelo integrado de planeación y de gestión MIPG,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</si>
  <si>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El Comité de Coordinación de Control Interno imparte directrices tendientes al desarrollo y aplicabilidad del SCI en el hospital Departamental Psiquiatrico Universitario del Valle</t>
  </si>
  <si>
    <t>En el Comité de Coordinacion de Control Interno se evalúa la eficacia  del procedimiento, la politica y el Manual para la gestión del Riesgo.</t>
  </si>
  <si>
    <t>Contol interno verificó que las matrices de riesgos se hayan actualizado conforme a lo establecido en la metodología del DAFP adoptada en el procedimiento de la gestión del riesgo. Se realizó el seguimiento a los riesgos en el primer semestre de 2024 y se evaluaron los controles  en donde se verificó que la gestión de los controles se estuviesen cumpliendo, para evitar su materialización.</t>
  </si>
  <si>
    <t>Se verifica que  en el primer semestre de 2024 se han realizado los seguimientos al plan de desarrollo institucional y el seguimiento esta consignado en actas del comitè de gerencia y en las actas de junta directiva. Igualmente se socializò el avance en la rendición de cuentas publicas, realizada en mayo de 2024</t>
  </si>
  <si>
    <t xml:space="preserve">
El Hospital para la planeación Estratégica del Talento Humano cuenta con un presupuesto anual que se tiene documentado y publicado en plataforma documental: "plan estratégico de talento humano (PLA-GTH-05)"; EL Plan Anual de Vacantes (PLA-GTH-03) ;  Plan de Previsión de Recursos Humanos (PLA-GTH-04); y el Acuerdo aprobado por Junta Directiva de la planta de cargos para la vigencia. 
</t>
  </si>
  <si>
    <t xml:space="preserve">En el primer semestre de 2024 se realizó la provisión de un empleo de Libre Nombramiento y Remoción en la que se realizó el procedimiento de verificación de requisitos de ingreso. En el semestre 2024 se ha dado inducción a los funcionarios que han ingresado de primera vez.  </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</si>
  <si>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t>
  </si>
  <si>
    <t xml:space="preserve">En el marco del comité de coordinación de control interno se establece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 En la evaluación del formulario FURAG de la vigencia 2023, realizada en el primer semestre de 2024, el HDPUV, se ubico en el quintil 5 en donde obtuvo el puesto 13 a nivel nacional y ocupo el primer puesto a nivel departamental en la evaluación del desempeño institucional y el control Interno de la entidad ocupo el 6 puesto a nivel nacional entre mas de 800 entidades.
</t>
  </si>
  <si>
    <t>Control interno verificó que se le realizò seguimiento a las politicas del HDPUV y estas se encuentran publicadas en la página web de la entidad.  Igualmente  fueron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</si>
  <si>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2024.</t>
  </si>
  <si>
    <t xml:space="preserve">Control interno evidenció que durante el primer semestre de  2024 se presentaron retiros de funcionarios,  de los cuales  unos fueron por por renuncia regularmente aceptada, y  otros por jubilación; el indice de rotación de personal para el  primer semestre es del 0,85. Se estableció que se cumplió con el procedimiento de retiro de personal.
</t>
  </si>
  <si>
    <t>Se estableció por control interno que en el  primer semestre de la vigencia 2024, se dió un cumplimiento al 40% del Plan Institucional de capacitacion propuesto</t>
  </si>
  <si>
    <t>La alta dirección analizó la información financiera desde los comités de Cartera, Costos, Gerencia y desde el comité de sostenibilidad contable.  En estos comités se analizó a fondo los estados financieros de la entidad, informes que son suministrados a la junta directiva, a la contaduría general de la nación, en la rendición de cuentas públicas  y a SIA Contraloría. Igualmente se revisaron los riesgos que puedan afectar la estabilidad financiera de la entidad.</t>
  </si>
  <si>
    <t xml:space="preserve">El Asesor  de Control interno presentó  el plan anual de auditorias a desarrollar en la vigencia 2024, este plan fue basado en riesgos, el Comité de coordinacion de control interno lo aprobó y la línea estratégica realizó el seguimiento de manera cuatrimestral al cumplimiento del plan de acción y quedó establecido en las actas del comité de control interno. </t>
  </si>
  <si>
    <t>La entidad a través  del Comité de  Coordinación de Control Interno  realizó el análisis de los informes presentados por el asesor  de control interno e impartió las directrices tendientes al cumplimiento de las oportunidades de mejora.  El impacto del trabajo realizado en las oportunidades de mejora se vio reflejado en la evaluación del FURAG que en la vigencia 2024 llegaron los resultados de la evaluación y se obtuvo el puesto 13 a nivel de Colombia entre mas de 800 entidades públicas evaluadas y ocupo el primer puesto a nivel departamental. El control interno se posiciono en el 6 puesto a nivel de Colombia y ocupo el primer puesto a nivel Departamental</t>
  </si>
  <si>
    <t>Desde la linea estratégica se imparten directrices tendientes al seguimiento y evaluación continua de los planes de mejoramiento establecidos por los diferentes entes y su cumplimiento.</t>
  </si>
  <si>
    <t>El asesor de control interno  presentó ante el comité de coordinacion de control interno el avance del plan de auditoria aprobado al inicio de la vigencia 2024, para la toma de decisiones oportuna sobre el sistema de control interno.</t>
  </si>
  <si>
    <t xml:space="preserve">1. El Hospital cuenta con un acuerdo de confidencialidad para los servidores públicos de la institución, en donde se manifiesta el uso, privacidad y seguridad de la información del hospital.
2. Iguamente la entidad tiene  la política de tratamiento y protección de datos personales, la cual es socializada en toda la comunidad hospitalaria.
3. También el  hospital creó  el manual de seguridad de la información y uso de los recursos informáticos.                                                                                                                                                                                  4. El HDPUV  implementó  la Política de Gestión Documental, política que está publicada en transparencia de la página web y en la plataforma documental de la entidad.
</t>
  </si>
  <si>
    <t xml:space="preserve">Ante el Comité de Control interno se evidenció el "Acuerdo de confidencialidad de servidores públicos hospital Departamental  Psiquiátrico Universitario del Valle", el cual  es firmado al momento del ingreso a laborar con la institución, con la suscripción del contrato el funcionario se compromete al buen uso, privacidad y seguridad de la información de la institución. </t>
  </si>
  <si>
    <t xml:space="preserve">Se verificó por control interno que  se socializó la politica de seguridad de la información y uso de los recursos informáticos a todos los funcionarios del hospital  y el manual de seguirdad de la información y uso de los recursos informáticos a toda la comunidad hospitalaria.  Con el apoyo del área de talento humano se continua diligenciando el formato de confidencialidad cada vez que ingresa un nuevo funcionario. 
Con respecto al PETI, se realizó en el mes de enero de 2024,  la actualizacion y para el primer semestre se tiene un avance de 52%.
</t>
  </si>
  <si>
    <t>El  informe de gestión asistencial y calidad de la atención, se presenta al Comité de control interno para que desde ahí la alta dirección tome las  medidas o imparta directrices respecto de la información estadistica del HDPUV.</t>
  </si>
  <si>
    <t xml:space="preserve">
La   LINEA ANTICORRUPCION "Por una gestión transparente"  se encuentra operando desde que se puso en marcha en la pasada vigencia, se han tenido en cuenta las denuncias para la mejora continua de los riesgos identificados en los procesos. Se realizó socialización el 01 de marzo de 2024 sobre la evaluación de la adherencia al Programa de Transparencia y Ética Empresarial – PTEE, Código de Conducta y Buen Gobierno – CCBG y Código de Integridad, el  cual cuenta con informe de gestión donde se describe a detalle el desarrollo de la actividad y los resultados de la misma, donde se abarcarón tanto las oficinas administrativas como las áreas asistenciales del Hospital, a través de un espacio lúdico. Y en el mes de junio se realizo jornada de socializacion y apropiacion de los valores institucionales</t>
  </si>
  <si>
    <t>En el primer semestre de 2024 se presento ante el Comité de Coordinacion de control interno  el seguimiento del Plan Anticorrupcion y atención la ciuadadano. Se evidenció la matríz de seguimiento y se encuentra publicado en página web.</t>
  </si>
  <si>
    <t>Se establece que en los comités de Etica y Humanización se realiza el análisis de las manifestaciones o quejas de acuerdo a la competencia de las mismas. Los Derechos de petición se responden de manera oportuna y son publicados en la página de la entidad asi como las manifestaciones y Quejas.</t>
  </si>
  <si>
    <t xml:space="preserve">Al seguimiento por control interno se verificò que se cuenta con la  linea de denuncia interna denominada LINEA ANTICORRUPCION "Por una gestión transparente"  y èsta se encuentra operando.  Igualmente se evidenciò que  los comités de ética hospitalaria y humanización de la atención en el primer semestre de 2024, han cumplido con la periodicidad, quorum y con el plan de trabajo de acuerdo a lo establecido en la Resoluciòn de creaciòn para ellos.  Igualmente se verificó que la informaciòn  recepcionada por los canales de comunicaciòn dispuestos por la entidad para las PQRS, fue evaluada y se le diò respuesta oportuna a las manifestaciones y estas fueron fueron publicadas en la pàgina web de la entidad en la pestaña de transparencia. Las quejas que involucran funcionarios de la entidad fueron resueltas y puestas en conocimiento del lider de proceso al que pertenecen.
</t>
  </si>
  <si>
    <t>En el primer semestre de 2024 se realizó el seguimiento a los riesgos Institucioneales y a los riesgos Sicof t Sarlaft y el oficial de cumplimiento presentó informe a la junta directiva.En este semestre la efectivididad de los controles esta por encima del 95% y ha evitado su materialización</t>
  </si>
  <si>
    <t>En el comité de coordinacion de control interno se presentó el seguimiento de la matríz de riesgos y el cumplimiento de la politica y procedimiento de la gestión del riesgo.</t>
  </si>
  <si>
    <t>En el comité de Control interno se verificó el cumplimiento y desarrollo de los objetivos trazados  en el procedimiento de riesgos, y se reliazó el seguimiento a los riesgos acorde a los lineamientos establecidos para ello.</t>
  </si>
  <si>
    <t xml:space="preserve">El asesor de control interno realizó el seguimiento a los riesgos de los diferentes procesos del HDPUV. Igualmete se verificò la efectividad de los controles y se analizaron los riesgos que se materializaron. </t>
  </si>
  <si>
    <t xml:space="preserve">    
En la institución se presenta el espacio de concertación y diálogo entre la Gerencia y los sindicatos y se realizó seguimiento a los acuerdos sindicales. La entidad continúa implementando el Código de Integridad acorde con el esquema definido de 5 valores y sus lineamientos de conducta y se desarrollaron ejercicios internos con talleres para la socialización e interiorización a todos los servidores y contratistas de la entidad.                                                                                          </t>
  </si>
  <si>
    <t xml:space="preserve">En desarrollo de la Dimensión de Control interno la entidad tiene identificadas las responsabilidades asignadas a las  líneas de defensa,  en donde esta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</si>
  <si>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 xml:space="preserve"> 
 1.- Al seguimiento realizado por control interrno a la  Planeación estratégica del Talento Humano, durante el I semestre de la vigencia 2024,  se evidenciò que los componentes del Plan Estratégico de Talento Humano, presentaron los siguientes resultados:  
2. Plan institucional de capacitacion (PIC) con corte al 30/06/2024, ha presentado un cumplimiento del 40%.
3. El plan de bienestar, estimulos e incentivos tuvo un cumplimiento del 100% de las actividades propuestas para el I semestre de la vigencia 2024.
4. Evaluación del desempeño laboral: del periodo 1/02/2023 al 1/01/2024 se cerro a satisfacción, y el periodo 1/02/2024  al 31/07/2024  se encuentra en fase de desarrollo, la evaluación del I semestre 2024 debe realizarse de acuerdo a los referentes normativos los primeros quince (15) días del mes de agosto 2024.
5.El  plan de previsión de recursos : Mediante Acuerdo de JD No.020 del 18 de diciembre de 2023, se fija la planta de cargos para la vigencia 2024, con 285 cargos.
6- Plan Anual de Vacantes: A la fecha se han reportado a la OPEC 21 empleos que corresponden a 104 vacantes, distribuidas así; 42 vacantes del nivel profesional, 4 vacantes del nivel técnico y 58 vacantes del nivel asistencial.
7. Al finalizar la vigencia 2022 el indice de favorabilidad del clima laboral fue del 91%.  A la fecha se encuentra en desarrollo el plan de intervención propuesto.                                                                                        </t>
  </si>
  <si>
    <t xml:space="preserve">
Se verifica por la linea estratégica que reposa en histórias laborales de los funcionarios que han ingresado a la institución,  la lista de verificación de Requisitos de ingreso para vinculación, empleos en planta de cargos (FOR-GTH-22)
Las situaciones administrativas de los funcionarios cuentan con los actos administrativos, los cuales reposan en história laboral.
Todos los actos administrativos son validados por la Líder de Programa de Gestión de Talento Humano, La Jefe de Oficina Asesora de Jurídico, para ser firmados por la Gerente. 
Mensualmente el auxiliar administrativo  realiza el reporte de novedades a nómina
</t>
  </si>
  <si>
    <t xml:space="preserve">
El proceso de Gestión de Talento Humano, cuenta con el procedimiento documentado de Ingreso de Personal (PRO-GTH-01), dispuesto en plataforma documental. El  procedimiento ha tenido actualizaciones.</t>
  </si>
  <si>
    <t>Se verificó que  la segunda linea de defensa  realizó seguimiento a los planes operativos, en donde cada uno de los procesos resporta los avances de la gestión que contribuye al cumplimiento de las metas del PDI.  En el primer semestre de 2024 se realizaron los seguimientos al Plan de desarrollo institucional y se evidencia en las actas del comité de gerencia.</t>
  </si>
  <si>
    <t>En el marco del comité de control interno se presento el plan de desarrollo 2024-2028 denominado Comprometidos con la Excelencia en Salud.</t>
  </si>
  <si>
    <t xml:space="preserve">En el Comité de Control interno se revisaran los indicadores de las metas  del Plan de Desarrollo Institucional. </t>
  </si>
  <si>
    <t>Durante el primer semestre de 2024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</si>
  <si>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 xml:space="preserve">En el primer semestre de 2024, se realizó el seguimiento a los planes de mejoramiento de acreditación y sistema integrado de gestión, en donde nos preparamos para recibir la visita del ICONTEC. </t>
  </si>
  <si>
    <t xml:space="preserve">La línea estratégica verificó que se realizara el  seguimiento a los avances de los planes de mejoramiento para la acreditación, sistemas integrados de gestión y el cumplimiento de los mismos. </t>
  </si>
  <si>
    <t>Durante el primer semestre de la vigencia 2024,  se  adelantó la revisión de la plataforma estratégica y se formuló el plan de desarrollo para la vigencia 2024-2028 y se realizará un ejercició denominado revisión por la dirección que se realizará dentro de la auditoria.</t>
  </si>
  <si>
    <t xml:space="preserve">
Durante el primer semestre del año 2024, se realizo seguimiento al cumplimiento de las metas establecidas en el Plan de desarrollo y el avance del Plan Operativo para la vigencia 2024, asi mismo el seguimietno de los indicadores establecidos en os diferentes programas y subprogramas.
</t>
  </si>
  <si>
    <t>La línea estratégica en coordinación con la primera y segunda línea de defensa,  hicieron seguimiento al POA y verificaron que se estuviesen cumpliendo con los planes de mejoramiento.</t>
  </si>
  <si>
    <t>Se realizó seguimiento en el primer semestre de 2024 a los controles de la matríz de riesgos identificados y éste fue presentado ante el Comité de control interno, en donde se evaluó la efectividad de los mismos.</t>
  </si>
  <si>
    <t>A la politica gestión del riesgo le fue  revisado en el primer semestre de 2024 el indicador de cumplimiento, politica que da alcance a todos los procesos e impacta los riesgos identificados en cada uno de ellos. Se realizó la audiencia pública en donde fue dado a conocer  a la ciudadanía la gestión del riesgo de la entidad</t>
  </si>
  <si>
    <t>La linea estratégica imparte directrices tendientes al cumplimiento de los objetivos de la politica gestión del riesgo de la entidad y verifica su aplicación cada vez que se realiza el  seguimiento a los riesgos</t>
  </si>
  <si>
    <t xml:space="preserve">La segunda línea de defensa imparte directrices tendientes a la gestón del riesgo, desde ahí se realiza el  acompañamiento por el asesor de control interno a todos los procesos en la identificación de riesgos y sus controles. </t>
  </si>
  <si>
    <t>La línea estratégica imparte directrices tendientes a la gestión del riesgo en el HDPUV, realizando seguimiento en los comités de gerencia y de control interno.</t>
  </si>
  <si>
    <t>Desde la alta dirección a través del Comité de Coordinación de Control Interno, se imparten las directrices para la gestión del riesgo, en este orden en el primer semestre de 2024  se ajustaron riesgos y controles de algunos procesos conforme a lo establecido en la metodologia del DAFP.</t>
  </si>
  <si>
    <t>La segunda línea de defensa informa de manera periodica al comité de gerecia y  al comitè de control interno, el seguimiento que realizan los lideres de proceso a cada uno de los riesgos, revisando el cumplimiento de los controles para evitar su materialización.</t>
  </si>
  <si>
    <t xml:space="preserve">La línea estratégica  imparte directrices dirigidas a la 2 línea de defensa para evitar la materialización de los riesgos. Por ello la segunda línea de defensa trabaja de manera articulada con cada uno de los líderes de proceso y con la tercera línea de defensa,  quien asesora de manera permanente  en el desarrollo de la politica, manual y procedimiento de la gestión del riesgo, para  su correcta identificación y desarrollo de los controles, evitando la materialización del riesgo y que pueda afectar la consecución de las metas establecidas en el plan de desarrollo del HDPUV </t>
  </si>
  <si>
    <t>Se impartieron directrices desde la lìnea estratègica en el comité de coordinaciòn de control interno, en donde se deben revisar los controles de los riesgos que se materializaron en el primer semestre de 2024.</t>
  </si>
  <si>
    <t>Los líderes de proceso deben monitorear los riesgos para verificar que sus controles sean eficaces y evitar la materialización. Los ajustes a los controles y a los riesgos pueden realizarlos en cualquier momento de la vigencia 2024. Si se materializa un riesgo debe revisarse sus controles y establecer o nuevos controles o ajustar los controles  existentes..</t>
  </si>
  <si>
    <t xml:space="preserve">La lìnea estatégica impartiò  directrices tendientes a resolver los riesgos que se hayan materializado. En el primer semestre de 2024 se materializaron  riesgos del area misional tales como los risgos de caida y de evasiòn de pacientes. El indicador en comparaciòn con la vigencia 2023 ha bajado lo que son del area misional  dpertenciente a los procesos de gestión logistica. El objetivo de la línea estratégica es que los líderes de proceso revisen de manera periodica  la efectividad de los controles de sus riesgos para asi evitar su materialización. </t>
  </si>
  <si>
    <t>La alta dirección tiene identificado los riesgos de corrupción que son susceptibles de materializarse en los programas y proyectos identificados en cada uno de los procesos. Por ello  la matríz de riesgos se revisa con regularidad y se ajustan riesgos anticorrupción y  los controles, asi como los riesgos Sicof y Sarlaft conforme a lo establecido por las circulares de la supersalud y demás normatividad.</t>
  </si>
  <si>
    <t xml:space="preserve">En el primer semestre de 2024 se realizo seguimiento por control interno a los diferentes riesgos y sus controles.  En el comité de control interno se revisaronn y se evaluaron  los riesgos anticorrupción, su plan de accion,  su cumplimiento y la política gestión del riesgo. </t>
  </si>
  <si>
    <t>La alta dirección monitorea los riesgos institucionales identificados en la matriz de riesgos, en donde también se encuentran los riesgos de corrupción, Sicof y Sarlaft.  La gestión de los riesgos se realiza de acuerdo a lo establecido  en la política y el procedimiento de la gestión del riesgo, realizada en el primer semestre de 2024.</t>
  </si>
  <si>
    <t>La línea estratégica en el Comité revisa y se toman las decisiones pertinentes relacionadas con los riesgos de corrupción.</t>
  </si>
  <si>
    <t>La entidad cuenta con un manual de funciones actualizado, en donde de acuerdo al perfil y al cargo se asignan las funciones y están identificadas en cada uno de los procesos. En los procesos se encuentra el personal idóneo para la ejecución de las funciones y todos deben conocer y gestionar el riesgo  al interior del proceso para que no se vayan a materializar.</t>
  </si>
  <si>
    <t>La línea estratégica imparte directrices a la primera y segunda líneas de defensa, para que  se monitoreen de manera regular los riesgos, que puedan generar acciones fraudulentas, como los riesgos de corrupción, Sicof y Sarlaft, identificados en la matríz.</t>
  </si>
  <si>
    <t xml:space="preserve">La entidad a través de los diferentes procesos, han realizado el ajuste a la matríz de riesgos, en el primer semestre de 2024 se realizó el seguimiento por control interno a  la efectividad de los controles y  se evaluó su eficacia para disminuir la posible materializacion de los riesgos. </t>
  </si>
  <si>
    <t>Ante la línea estratégica se presentó el seguimiento a los riesgos realizados en el primer semestre de 2024, en donde se revisó cada uno de los controles, estableciendo el indicador de cumplimiento de cada uno de los ellos y se validó su efectividad.</t>
  </si>
  <si>
    <t xml:space="preserve">En el primer semestre de 2024 se realizó el seguimiento a todos los riesgos de los procesos y a  sus controles, en donde se verificó la eficacia de los controles y los riesgos que fueron materializados, en donde se estableció que en el segundo semestre de 2024 se ajustaran o revisaran los controles que no han sido eficaces. </t>
  </si>
  <si>
    <t>La línea estratégica impartió directrices a la primera y segunda línea de defensa,  relacionadas con los riesgos que involucran actividades tercerizadas, en donde tomarán decisiones fundamentales una vez la tercera línea de defensa presente el seguimiento.</t>
  </si>
  <si>
    <t xml:space="preserve">Ante la línea estratégica se presentan los riesgos que puedan afectar el desarrollo y cumplimiento del plan estratégico, por esta razón se presentó ante el comité de coordinación de control interno los riesgos inherentes a  actividades tercerizadas. </t>
  </si>
  <si>
    <t xml:space="preserve">La línea estratégica impartió directrices a la segunda línea para que se monitoreen los riesgos en los procesos y cumplan con los controles identificados para cada uno de ellos. </t>
  </si>
  <si>
    <t>La línea estratégica imparte directrices en materia de control interno para que desarrollen y aplique cada una de las dimensiones del Modelo integrado de planeación y de gestión. Durante el primer semestre de la vigencia 2024 se abordaron temas importantes como la  gestion del riesgo, el ajuste a la matriz de riesgos y el desarrollo del SCI</t>
  </si>
  <si>
    <t xml:space="preserve">
Durante el primer semestre de 2024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
Igualmente se formulo y aprobo el nuevo Plan de Desarrollo Institucional en el cual se  presentaron las líneas estratégicas del Plan de Desarrollo Institucional 2024 - 2028 denominado “Comprometidos con la excelencia en salud”: 
LÍNEA ESTRATÉGICA 1. SALUD MENTAL CON EXCELENCIA
LÍNEA ESTRATÉGICA 2. MEJORAMIENTO INSTITUCIONAL 
LÍNEA ESTRATÉGICA 3. FORTALECIMIENTO Y CAPACIDADES INSTITUCIONALES
LÍNEA ESTRATÉGICA 4. DOCENCIA E INVESTIGACIÓN 
LÍNEA ESTRATÉGICA 5. SOSTENIBILIDAD Y RENTABILIDAD FINANCIERA   </t>
  </si>
  <si>
    <t>En el primer semestre de 2024 se recibió la visita de renovación del ciclo de acreditación por parte del ente acreditador ICONTEC, en la que evaluaron el mejoramiento de nuestra entidad durante el primer ciclo, como entidad acreditada en salud, y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el primer semestre de 2024.</t>
  </si>
  <si>
    <t>De acuerdo al compromiso de la línea estratègica por alcanzar los altos estándares de calidad, ésta  ha realizado  contínuos seguimientos en diferentes espacios institucionales, tales como en el comitè de control interno, en donde se evidencian los seguimientos en las actas de comitè de gerencia,  actas de  Junta directiva, boletines insttitucionales, actas de comité de gestion y desempeño y Equipo de Direccionamiento y Gerencia.</t>
  </si>
  <si>
    <t>Con el desarrollo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</si>
  <si>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estándarizado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</si>
  <si>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La lìnea estratégica imparte directrices a la primera y segunda línea de defensa, por ello la entidad cuenta con los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presupuestales y contables entre otros. Se vienen ejecutando los planes de mejoramiento que permiten a la entidad mantenerse  Acreditada y Certificada en sistemas integrados de gestiòn. </t>
  </si>
  <si>
    <t xml:space="preserve">La entidad evalúa la información suministrada por  la tercera línea de defensa relacionado con las recomendaciones que visualice al realizar los seguimientos de los riesgos y los controles que se hayan implementado por el proveedor de servicios. </t>
  </si>
  <si>
    <t xml:space="preserve">Ante la línea estratégica se socializan los seguimientos que establece la tercera línea para asegurar que los controles identificados en cada uno de los riesgos, sean eficaces y eviten su materialización. </t>
  </si>
  <si>
    <t>Con la directriz de la alta dirección se realizó seguimiento a la matrìz de riesgos en el primer semestre de 2024, en donde se identificaron los riesgos que se han materializado como los de caida y evasión, contrples que seran revisados en el segundo semestre de la vigencia 2024. Se viene trabajando en el desarrollo contínuo del Sistema de control interno, aplicando lo establecido por el MIPG en todas las dimensiones, establecido en la politica y en el procedimiento de la gestión del riesgo. Se presentó el formulario FURAG de la vigencia 2023 en donde se obtuvo una calificación de 88.6% en el desempeño institucional.</t>
  </si>
  <si>
    <t>La línea estratégica  estableciò que el seguimiento de la matriz de riesgos actualizada se socializara con los líderes de procesos,  para que todos conozcan el seguimiento a sus controles  y trabajen de manera articulada en regular las acciones establecidas para cada uno de ellos y asi evitar su materializaciòn. Esta socializaciòn se realizò en el Comité de Control interno. comitè de gerencia y en el comité de Gestiòn y Desempeño.</t>
  </si>
  <si>
    <t xml:space="preserve">La entidad en el primer semestre de 2024, realizo seguimiento a los controles de los riesgos de proceso  y se presento informe a al junta directiva de los riesgos Sicof y Sarlaft de acuerdo a la  polìtica, el Manual y el Procedimiento gestiòn del riesgo </t>
  </si>
  <si>
    <t xml:space="preserve">la línea estratégica impartiò directrices en la gestiòn del riesgo del HDPUV, por consiguiente se realizó seguimiento de manera regular desde la segunda linea de defensa y tambien lo realizó la tercera linea de defensa conforme a lo establecido por el MIPG y el MECI. </t>
  </si>
  <si>
    <t xml:space="preserve">La  entidad imparte directrices a los lìderes de proceso para que monitoreen de manera regular los controles de los riesgos de sus procesos, con el objeto de corregir a tiempo desviaciones del control y evitar que se pueda materializar el riesgo.  En el primer semestre de  2024  se realizó seguimiento a  la matrìz de riegos. </t>
  </si>
  <si>
    <t xml:space="preserve">
Para el primer semestre del 2024 se realizó el contrato OS-012-2024 con la empresa DATAWARE &amp; TECH, para continuar con la prestacion del servicio de la herramienta de inteligencia de negocio, adicional se tiene contrato OS-007-2024 con la empresa DIGITAL WARE SAS, que es la casa desarrolladora del software HOSVITAL-HIS, el cual es el software institucional del Hospital, a través de ese contrato se tienen las actividadesde de soporte, actualizacion y mantenimiento a dicho software.
</t>
  </si>
  <si>
    <t>La entidad cuenta con un Software de información que permite  captar y procesar información clave para el área administrativa, financiera y asistencial, también se cuenta con el servicio de información y atención al usuario SIAU, que permite captar y procesar información, relacionada con peticiones, quejas, reclamos y solicitudes por parte de los usuarios. 
En el primer semestre de 2024 se continua con el mismo software de informacion para la captura y procesamiento de la informacion y se continúa con la oficina del SIAU para dar trámite a las manifestaciones recibidas.</t>
  </si>
  <si>
    <t xml:space="preserve">Ante el Comité de Coordinacion de Control interno se verifica que el área de información y comunicación actualizó en el primer semestre de 2024  el PETI, en donde se establecen los proyectos a ejecutar en la vigencia 2024. </t>
  </si>
  <si>
    <t xml:space="preserve">El Comité revisa que el plan estratégico de las tecnologías de la información cuente con principios y políticas para el adecuado uso de la información y así garantizar la integridad, confidencialidad y disponibilidad de datos e información a nuestros usuarios.  </t>
  </si>
  <si>
    <t>Ante el comité de control interno se informo que para el primer semestre de 2024  se continuó dando a conocer a toda la comunidad hospitalaria la política y manual de seguridad de la información y uso de los recursos informáticos,  con el fin de culturizar a todo el personal con la importancia del manejo de la información</t>
  </si>
  <si>
    <t xml:space="preserve">
En la entidad se cuenta con el PRO-GIN-08 que es el procedimiento de Estadistica y Gestión de la información donde se indica como es el proceso para la solicitud de información a cargo del área de estadistica. Se continúa aplicando el FOR-GIN-42 para la creacion de nuevos usuarios en el sistema de información y realizando una depuración de los usuarios con apoyo del área de talento humano quien notifica la renuncia de cada funcionario. Igualmente se continúa con la aplicación de la politica y manual de seguridad de la información y uso de los recursos informaticos. </t>
  </si>
  <si>
    <t xml:space="preserve">En el primer semestre del año 2024, se realizó la actualización del Plan Estratégico de comunicaciones y la matriz de comunicaciones que proyecta las diferentes actividades de año en curso. El HDPUV cuenta con diferentes canales de comunicacion interna y externa, este año, se ha implementado el Canal de WhatsApp, el cual da información oportuna de las actividades y eventos de la institución, publicados en redes sociales. También se implementó una nueva pantalla informativa en consulta externa, que permite a los usuarios en sala de espera para atencion en caja, visualizar el contenido institucionall que se proyecta. </t>
  </si>
  <si>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2024.</t>
  </si>
  <si>
    <t xml:space="preserve">
Se dio apertura en el mes de enero 2024 a la nueva oficina de atencion al usuario que contribuye al confort y la confidencialidad de los usuarios, ubicada en  un punto estratégico. Se cumplio en este primer semestre de 2024  con la apertura de los buzones  de acuerdo al cronograma y la atención por los diferentes canales destinados a conocer las  opiniones de los usuarios y su  nivel de satisfacción e inquietudes respecto a la institución hospitalaria.</t>
  </si>
  <si>
    <t xml:space="preserve">Se realizó la socialización de los canales de comunicación referentes al uso de los buzones de sugerencias y página web, donde el usuario expresa sus manifestaciones frente a la oportunidad y calidad del servcio de la entidad, respetando la confidencialidad en el tratamiento de datos. </t>
  </si>
  <si>
    <t>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En el primer semestre de 2024, la politica no ha tenido ningún tipo de actualización. Se le ha hecho seguimiento a través de las evaluaciones periódicas del proceso de la vigencia anterior el cual corresponde al 91% de satisfacción del cliente interno.</t>
  </si>
  <si>
    <t xml:space="preserve">Se diseñaron estratégias de comunicación interna, proyectadas desde la matríz de comunicaciones, las cuales se realizan de manera presencial a través de campañas institucionales internas y la participación en eventos interinstitucionales de salud mental  y virtual  a través del uso de las redes sociales y la página web, cumpliendo con el programa en el primer semestre de 2024. </t>
  </si>
  <si>
    <t xml:space="preserve">El proceso de Mercadeo y Comunicaciones realizó el  seguimiento a la matríz de comunicaciones en donde se proyecta toda la comunicación interna y externa de los diferentes procesos de la institución, por consiguiente  se realizó el seguimiento mensual y en los indicadores de gestión del proceso se determinó el porcentaje del avance de la matriz y el cumplimiento del plan estratégico de comunicaciones.  Igualmente se tienen identificados los riegos del proceso y el plan de acción.  
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</si>
  <si>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la línea estratégica se presenta el control de contenidos y de imágen que está a cargo del proceso  de Mercadeo y  Comunicaciones.  El comité de control interno  revisa los controles implementados de acuerdo a la politica y al procedimiento.</t>
  </si>
  <si>
    <t xml:space="preserve">La entidad cuenta con  un Sitio web  www.psiquiatricocali.gov.co, en donde establece que  debe ser un compendio virtual de los aspectos institucionales, administrativos, sociales, comerciales, jurídicos y normativos.   
 Frente a los canales externos, la entidad ha presentado un gran avance en el alcance y seguidores de nuestras redes sociales, en total se evidencia que mensualmente subimos mas de 100 personas y en nuestra  página web hemos alcanzado en el primer semestre del año 2024,  23.503 personas que han ingresado a la página web. 
 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t>
  </si>
  <si>
    <t xml:space="preserve"> La línea estratégica  revisa  e imparte  las directrices para la publicación de la Revista informativa Intitucional.
Éste es  el órgano institucional de psicoeducación a la ciudadanía que promueve la salud mental como un estado de bienestar; ofrece una agenda setting alrededor de la salud mental. </t>
  </si>
  <si>
    <t>Ante el comité de Coordinación de control interno se continúa presentando la Revista digital de Binestar Mental que contiene información de interés para toda la comunidad, contiene los avances, logros y un informe especial relacionado con la salud mental.</t>
  </si>
  <si>
    <t xml:space="preserve">Se evidencia que el proceso de gestion documental cuenta con la politica  de Gestión Documental actualizada mediante Resolución Nº 494 del 20 de octubre 2023; el Programa de Gestión Documental cuenta con Resolución Nº 281 del 29 junio 2021; el PINAR fue creado por Resolución 282 de 29 de junio de 2021; las Tablas de Retención Documental se enviaron  al Consejo Departamental de Archivo para revisión y convalidación, en el primer semestre del 2024 se realizó una mesa de trabajo con el Consejo Departamental de Archivo, mediante la cual se impartieron  directices para el hospital frente a los requerimientos exigidos para continuar con el proceso de revisión y convalidación de las TRD y la socialización de la Politica de Gestión Documental está proyectada para realizarse en agosto 2024.
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</si>
  <si>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En el comité de control interno se revisa el cumplimiento de los objetivos de  la política de gestión documental y el programa de gestión documental y se imparten directrices  a desarrollar en la  gestión documental del hospital. Este cumplimiento de objetivos es revisado en el Comite de Gestión y Desempeño igualmente.</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</si>
  <si>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</si>
  <si>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Se evidenció al seguimiento por control interno, que el proceso de gestión documental cuenta con la política  de Gestión Documental  actualizada Resolución Nº 494 del 20 de octubre de 2023; el Programa de Gestión Documental cuenta con Resolución Nº 281 del 29 junio 2021; el PINAR fue creado por Resolución 282 de 29 de junio de 2021; las Tablas de Retención Documental fueron identificadas en cada uno de los procesos del hospital y a la fecha están siendo evaluadas en el Consejo Departamental de Archivo para su validación.</t>
  </si>
  <si>
    <t>En el comité de coordinación de control interno se revisó la evaluación en el primer semestre de la vigencia 2024  del grado de efectividad de las comunicacines institucionales.</t>
  </si>
  <si>
    <t xml:space="preserve">Se estableció que la segunda línea de defensa  revisará para el segundo semestre de 2024 la plataforma estratégica y se revisará el DOFA.  </t>
  </si>
  <si>
    <t xml:space="preserve">Durante la el primer semestre del año 2024 se realizo el proceso de la planeación estratégica para la formulación del nuevo plan de desarrollo, se establecieron las  líneas y objetivos institucionales  y se formuló  el Plan Operativo de la Vigencia y POAI. </t>
  </si>
  <si>
    <t xml:space="preserve">El hospital cuenta con una oficina nueva  para la atención de los usuarios ubicada estrategicamente, el cual permite identificar y evaluar la percepción de los usuarios, adicionalmente cuenta con mecanismos como buzones para que depositen las peticiones quejas y reclamos, cada 10 dias se el profesional SIAU realiza la apertura de los buzones, en presencia de un miembro de los usuarios o asociacion de usuarios como testigos de la transparencia del proceso. durante el primer semestre de 2024,  se diò cumplimniento a las metas establecidas en cada uno de los indicadores, destacamos la satisfacciòn global que se mantiene en 99.5% sobre una meta del 95% y la recomendacion en el 99.4% donde la meta es 90%, manteniendo controlados los indicadores. </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</si>
  <si>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el primer semestre de 2024 se continúa dando respuesta a las manifestaciones en los tiempos establecidos, evidenciandose un  100%  de la meta  manteniendose un indicador controlado</t>
  </si>
  <si>
    <t xml:space="preserve">
En el primer semestre de 2024 se actualizó el PETI con los proyectos a ejecutar en esta vigencia, en donde se tiene un avance del 52%, se continúa aplicando la politica y manual de seguridad de la informacion y uso de los recursos informaticos que ha permitido que en el primer semestre esten disponibles los datos y adicional que sean confiables.</t>
  </si>
  <si>
    <t xml:space="preserve">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arrojo un 100% en el indicador de satisfacción, este se realiza actualmente en la plataforma de google forms y se envía a los correos electrónicos y grupos de whatsapp de todo el personal, cuyo objetivo es conseguir información de carácter cualitativo y la opinión de los colaboradores en la implementación y gestión. </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</si>
  <si>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</si>
  <si>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 xml:space="preserve">La línea estratégica imparte directrices a lo establecido en los comités de: Gerencia, de Mejoramiento institucional,  sobre los informes de Gestión,  el seguimiento de los planes operativos anuales y al PDI, estableciendo las directrices a seguir. </t>
  </si>
  <si>
    <t xml:space="preserve">La entidad cuenta con una matriz de riesgos ajustada a la Guia del DAFP, aplicando la Política, el Procedimiento y  el Manual de la gestión de riesgos, instrumentos que fueron actualizados y que se vienen desarrollando en la gestión de los riesgos por procesos. </t>
  </si>
  <si>
    <t>Ante el Comité de Control Interno se presentó  el seguimiento del primer semestre de 2024 de los riesgos por procesos. En el segundo semestre se ajustaran y revisaran los riesgos que se materializaron para establecer la eficacia de sus controles.</t>
  </si>
  <si>
    <t>La línea estratégica a través de la segunda línea de defensa y con el área de calidad, consolidan  los planes de mejoramiento, producto de las auditorías internas y externas, en donde la alta dirección y los procesos se comprometen a presentar los planes de mejoramiento para la mejora contínua.  Estas auditorías y hallazgos le permiten a la entidad revisar las operaciones en cada uno de los procesos lo que coadyuva a su mejoramiento.</t>
  </si>
  <si>
    <t>El Comité de coordinacion de control interno, acoge los lineamientos de estas evaluaciones, haciendo el seguimiento para que se cumplan los planes de mejoramiento, permitiéndole a la entidad mejorar en aspectos claves para el cumplimiento de los objetivos trazados en el plan estratégico</t>
  </si>
  <si>
    <t>La Evaluacion del Control interno de la entidad obtuvo un importante 6 puesto a nivel nacional y un primer puesto a nivel departamental, como se evidencia en la calificación del formulario FURAG en el 2024. 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t>
  </si>
  <si>
    <t>En el comité de control interno se verifica que estos planes de mejora se estén cumpliendo y también se  imparten  directrices a cerca de los resultados que se obtienen para la mejora continua del SCI.</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</si>
  <si>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</si>
  <si>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La entidad cuenta con las politicas establecidas por el MIPG y las demás establecidas por norma. Estas políticas tienen un seguimiento pormenorizado y regular en cada uno de los procesos para verificar el desarrollo y cumplimiento de sus objetivos y esta información es llevada al comité de coordinación de control interno para su análisis y directrices a seguir.</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</si>
  <si>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</si>
  <si>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Ante el comité de control interno se presentan los resultados de las auditorías internas y externas, permitiendo visualizar los hallazgos o inconformidades referentes a los procesos y servicios tercerizados, para así tomar decisiones relevantes al proceso y determinar el nivel de riesgo que se haya evidenciado. </t>
  </si>
  <si>
    <t xml:space="preserve">Se evidenció por control interno que los procesos y servicios tercerizados son evaluados, de acuerdo con el nivel de riesgo que representan para la prestación de los servicios.  Este proceso cuenta con el cronograma de auditorías aprobado por la gerencia y el ciclo de la ejecución garantizando la efectividad de los procesos ante el ente acreditador. </t>
  </si>
  <si>
    <t xml:space="preserve">La entidad tiene implementado canales de comunicación para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 </t>
  </si>
  <si>
    <t xml:space="preserve">Ante la línea estratégica se da a conocer el informe de las manifestaciones antes de ser publicado en la página web de la entidad y es presentado por el asesor de control interno, para las observaciones y aportes pertinentes. </t>
  </si>
  <si>
    <t>Al seguimiento por control interno en el primer semestre de 2024, se estableció que la línea estratégica está ampliamente comprometida con el desarrollo del sistema de control interno.  Por ello y en desarrollo de las dimensiones del MIPG, impartió las directrices, tendientes a la mejora contínua de los procesos y así quedó establecido en las actas de los comités de gestión y desempeño y de control interno.
En el segundo semestre de la vigencia 2024, la linea estrategica, revisó el cumplimiento del plan anual de auditoria aprobado por el Comite de coordinación de control interno, en donde evidenció que éste se cumplio en un 100% de lo planeado y aprobado.</t>
  </si>
  <si>
    <t>El asesor de control interno realizó seguimiento al cumplimiento de todos los controles de los riesgos de proceso en el primer semestre de 2024, conforme a lo establecido en el procedimiento gestión del riesgo.   Se evidenció la materialización de algunos riesgos como el de caida y evasión, riesgos que fueron revisados por los jefes de proceso en donde se evidencio que se tomaron las medidas para minimizar la amterialización de estos riesgos. 
Igualmente al finalizar la vigencia 2024 el asesor de control interno en su seguimiento observó que los controles de los riesgos de la parte misional son eficaces y que éstos están en continua supervisión por parte de los jefes y personal asigando a cada uno de los procesos.</t>
  </si>
  <si>
    <t>Se evidenció por control interno que  en el primer semestre de 2024,  la entidad  cumplió  con los planes de mejora establecidos por los entes de control y su reporte fue oportuno enviando los soportes requeridos y no hubo sanciones por incumplimiento. Los planes de mejoramiento coadyuvan a la mejora continua en los procesos.  
En el segundo semestre de 2024 control interno reviso las no conformidades de las auditorías internas y externas  para aportar en el  fortalecimiento de los planes de mejoramiento en los diferentes procesos de acuerdo a las no conformidades evidenciadas.</t>
  </si>
  <si>
    <t xml:space="preserve">
Todos los planes de mejoramiento producto de las auditorías internas y externas, fueron consolidados en el 2024, en el FOR-SIG-12, ahí se consolidan los planes verificando que se  cumplan con las acciones de mejora planteadas.  Igualmente fueron presentados al comité para que  la línea estratégica impartiera directrices tendientes a la mejora del SCI.</t>
  </si>
  <si>
    <t xml:space="preserve">Se verificó por control interno que en la vigencia 2024, se dió cumplimiento a los planes de mejoramiento producto de las auditorias internas y externas, algunos avances a planes de mejoramiento se rindieron en las plataformas oficiales de los entes de control. Los avances a los planes de mejoramiento producto de las auditorias internas fueron consolidados en el FOR-SIG-12 Plan de mejoramiento institucional. </t>
  </si>
  <si>
    <t>De acuerdo a lo establecido en la resoluciòn de creaciòn del Comité Institucional de coordinaciòn de control interno en la vigencia 2024, el comité sesionó en 4 oportunidades cumpliendo con la periodicidad, quorum y con el desarrollo de los  objetivos de acuerdo al plan de trabajo,  dando a conocer a los integrantes del comitè los avances y logros del desarrollo del plan de acciòn aprobado al incio de la vigencia 2024. Varias de las acciones fueron trazables con el Comité de Gestiòn y Desempeño. 
El Comité de Coordinación de Control Interno impartió  directrices en materia del desarrollo del Modelo Integrado de Planeaciòn y de Gestiòn verificando que se cumpla con la ejecución de todas las dimensiones en cada uno de los procesos del hospital y se trabajó articuladamente con el Comité de Gestión y Desempeño en la presentación del formulario Furag  en donde se obtuvo una calificación de 88.6 % posicionandonos a nivel nacional en el puesto 13 entre más de 800 entidades evaluadas a nivel de Colombia, la gestión y  desarrollo del Control Interno del HDPUV ocupo el 6 puesto con un puntaje de 97.2% a ninel Nacional. Igualmente la entidad a nivel Departamenal ocupo el primer lugar en el desempeño institucional y nos ubicamos en el quintil 5.</t>
  </si>
  <si>
    <t>Se estableció por control interno que la gestiòn financiera en la vigencia fiscal 2024,  fue reportada y analizada en el comité de gerencia y en el comitè de cartera, ademàs los informes fueron presentados a la junta directiva de manera bimensual, lo que coadyuvó para la toma de decisiones. Se analizaron los riesgos financieros y sus controles al seguimiento semestral, en donde se observò que la entidad no se encuentra en riesgo financiero, igualmente se presentó ante la junta directiva el seguimiento a los riesgos SARLAFT y  SICOF  y se verificó que los controles de los riesgos han sido eficaces por cuanto no hubo materialización de ningún riesgo de este grupo en toda la vigencia 2024.</t>
  </si>
  <si>
    <t xml:space="preserve">En toda la vigencia 2024, se verificò por control interno que se trabajò articuladamente entre la 2 y 3 linea de defensa, entregando informaciòn relevante de la gestiòn de los procesos a la primera linea y a la linea estratègica para la toma oportuna de decisiones. </t>
  </si>
  <si>
    <t xml:space="preserve">En la vigencia 2024, se realizó por parte de Control interno los seguimientos a los riesgos institucionales en donde se encuentran incluidos los riesgos Sicof y los riesgos Sarlaft, éste se realizó de acuerdo a lo establecido en la politica, procedimiento y Manual de Gestión del Riesgo.  En este orden  a los controles de los riesgos de proceso del HDPUV se les realizó seguimiento al cumplimiento y efectividad. Igualmente se presentó ante Junta Directiva informe por Control Interno sobre los riesgos de corrupción Sarlaft y Sicof.  </t>
  </si>
  <si>
    <t xml:space="preserve">Al incio de la vigencia 2024 se aprobò el plan anual de auditoría de control interno en comité institucional de Coordinación de control interno. Los avances fueron  presentados de manera cuatrimestral y quedó registrado en actas del Comité de Coordinación de Control Interno.
</t>
  </si>
  <si>
    <t xml:space="preserve">La alta direcciòn, la primera y segunda lìnea de defensa analizaron la informaciòn que presentó la oficina de control interno en el 2024, de acuerdo a lo programado y aprobado en el plan anual de auditoría para la vigencia. Los informes generaron unas mejoras que fueron trabajadas por la primera y segunda linea de defensa y los resultados se vieron reflejados en el 88.6% de la calificación del FURAG 2024 ocupando el puesto 13 a nivel nacional y el desarrollo y efectividad del control interno el HDPUV ocupo el primer puesto a nivel departamental  y el 6 puesto a nivel nacional con una calificación del 97.2%, en donde se observa el cumplimiento en la ejecución del desarrollo institucional. 
</t>
  </si>
  <si>
    <t>La politica de la gestión del riesgo en la entidad tiene definido los lineamientos tendientes a  desarrollar en cada uno de los procesos que tienen identificados los riesgos con sus controles,  la politica es igualmente trazable  en la sede del HDPUV.  Igualmente se  observó por control interno que los líderes de proceso  trabajan de manera regular en la revisión de los controles de los riesgos, evitando un bajo indicador en la materialización.  Ante la junta directiva fue presentado el informe de los riesgos Sicof y Sarlaft  en el segundo semestre de 2024 por el Asesor de Control interno.</t>
  </si>
  <si>
    <t xml:space="preserve">El asesor de Control interno  evidenció que la segunda linea de defensa  liderada por planeación impartió directrices en materia de riesgos en el HDPUV, en donde realizó reuniones periodicas en los comités de gerencia y de gestión y desempeño evaluando el cumplimiento de los controles de los riesgos para evitar su materialización.  Igualmente en el segundo semestre de 2024, el asesor de Control interno  presento informe de los Riesgos SICOF y SARLAFT  a la junta directiva para la toma de decisiones. </t>
  </si>
  <si>
    <t xml:space="preserve">Al seguimiento por control interno en  la vigencia 2024, la alta dirección a través de los comités de gerencia, gestión y desempeño y de coordinación de control interno, impartió directrices tendientes a la revisión de los riesgos institucionales, Sicoft y Sarlaf y estos  riesgos cuentan con el oficial de cumplimiento.  Igualmente frente a los riesgos materializados se tomaron decisiones en los procesos analizando sus controles y tomando decisiones que coadyuven a evitar la materialización. </t>
  </si>
  <si>
    <t xml:space="preserve">Se observó por control interno que cuando se materializa un riesgo, éste debe ser analizado para establecer sus causas, revisando sus controles para verificar su efectividad.  Si se evidencia que los controles no están siendo eficaces, éstos se ajustan o se identifican nuevos controles. Al finalizar la vigencia 2024 se realizó seguimiento a todos los riesgos de proceso, estableciendo que se realizara en el primer semestre de 2025 el ajuste y la identificación de nuevos controles a algunos de los riegos.
</t>
  </si>
  <si>
    <t xml:space="preserve">Se verificó por control interno que se realizaron en la vigencia 2024 dos seguimientos a la matríz de riesgos de la entidad, en donde algunos riesgos fueron ajustados desde su identificación y también se identificaron nuevos controles y otros se ajustaron.  A los riesgos que se materializaron en la vigencia 2024, se les realizó seguimiento pormenorizado para establecer las causas y la efectividad de sus controles. </t>
  </si>
  <si>
    <t>Al seguimiento por control interno se verificó que en la vigencia  2024 se realizó seguimiento a la matriz de riesgos, en donde están incluidos los riesgos de corrupción. El plan anticorrupción fue publicado en la página web del HDPUV y se le realizaron 4 seguimientos.   
Ante la Junta Directiva se presentó  el avance del seguimiento a los riesgos y el comportamiento  de los riesgos Sarlaft y Sicof  en el 2024.  El plan de trabajo del Plan Anticorrupción y Atención al Ciudadano fue publicado en la página web.</t>
  </si>
  <si>
    <t xml:space="preserve">El HDPUV  cuenta con un manual de funciones actualizado y fue socializado a todos los colaboradores con el objeto de que cumplan sus funciones a cabalidad. Las funciones están segregadas en diferentes funcionarios para minimizar las  posibles acciones fraudulentas. </t>
  </si>
  <si>
    <t>En la vigencia 2024 la alta dirección evaluó los seguimientos que se le realizaron a los riesgos de proceso, en donde fueron evaluados de manera pormenorizada los riesgos que se materializaron  como el de caida y el de evasión.  El monitoreo se realizó en los comités de Coordinación de control  interno y de Gestion y Desempeño, ahí  la línea estratégica toma decisiones y le es comunicada a la primera y segunda línea de defensa.</t>
  </si>
  <si>
    <t>Control interno en su seguimiento verifica que la entidad tiene identificados los riesgos que  se relacionan con las actividades asociadas a la tercerización de servicios y a éstos se les realizó dos seguimientos en el  2024, en donde se observó que no hubo materialización relacionada con de estos riesgos.</t>
  </si>
  <si>
    <t>Se evidencia que los riesgos son monitoreados de manera permanente por los lideres en cada uno de los procesos, igualmente los monitorea  la segunda línea de defensa, en donde  realizó 4 seguimientos en la vigencia 2024.</t>
  </si>
  <si>
    <t>En la vigencia 2024 se realizó seguimiento por control interno de manera semestral  a la matríz de riesgos conforme a la política y al procedimiento de la gestón del riesgo y siguiendo las  directrices impartidas desde la alta dirección. Igualmente la segunda línea de defensa realizó 4 seguimientos a los riesgos anticorrupción en la vigencia 2024.</t>
  </si>
  <si>
    <t xml:space="preserve">Se verifica que la línea estratégica desarrolla e imparte directrices en materia de control interno y se evidenció el cumplimiento y desarrollo del modelo integrado de planeación y de gestión MIPG, en donde la evaluación del formulario FURAG realizado en el primer semestre de 2024 arrojó un puntaje de posición alto, ubicandonos en el quintil 5, posicionandonos en el puesto 13 a nivel nacional y el primer puesto a nivel departamental, al igual que la evaluacion del control interno de la entidad en donde obtuvo un 6 puesto a nivel nacional y un primer puesto a nivel departamental.
</t>
  </si>
  <si>
    <t xml:space="preserve">Control interno en su seguimiento, verificò que en la vigencia 2024, se  realizaron contratos con proveedores, los cuales para realizarles el pago, se verifico el informe de supervisión en el (FOR-DES-10) por parte del supervisor del contrato y se diligenciò el acta de satisfacciòn (FOR-DES-11), adicional en el SECOP II se realiza el cargue de la ejecuciòn de los contratos y se puede verificar en tiempo real todos los documentos soportes del contrato, esta información es auditada por la Contraloria Departamental, en donde la información debe ser trazable con lo reportado en Sia Observa y Sia contraloría. 
</t>
  </si>
  <si>
    <t xml:space="preserve">
Con la implementación del Secop II transaccional en la entidad, la contratación se hace muy transparente y como evaluador independiente,  al seguimiento en la vigencia 2024  a los controles implementados por el proveedor de servicios, se observó que éstos fueron cumplidos y no hubo materialización del riesgo.</t>
  </si>
  <si>
    <t>En la vigencia 2024 el asesor de control interno realizó de manera semestral el seguimiento a todos los riesgos institucionales.  Igualmente se presentó  informe de los riesgos SICOF y SARLAFT  a la junta directiva por el ofcial de cumplimiento y por Control interno en desarrollo de las circulares 04-5  y 05-5 de la Supersalud</t>
  </si>
  <si>
    <t xml:space="preserve">Los riesgos del HDPUV son monitoreados de acuerdo a la politica, manual y procedimiento gestión del riesgo, por consiguiente se realizó el seguimiento en desarrollo de estos instrumentos por control interno.  El oficial de cumplimiento y el asesor de control interno presentaron ante la junta directiva los informes pertinentes a los riesgos Sicof y Sarlaf de lo gestionado en la vigencia 2024. </t>
  </si>
  <si>
    <t>Al seguimiento por control interno en la vigencia 2024, se observó que los responsables de gestionar los controles de los riesgos identificados en los procesos, están cumpliendo con el desarrollo de los mismos por cuanto se verificó que los riesgos que se materializaron como el de caidas y el de evasión han tenido una disminución en su indicador  en la vigencia 2024 en comparación con el de la anterior vigencia, demostrando la eficacia de los controles.</t>
  </si>
  <si>
    <t>Se verificó que los controles son evaluados  en cada uno de los procesos, estableciendo su eficacia y el cumplimiento de los mismos por el responsable en cada proceso, considerando siempre la normativa establecida para su identificación y monitoreo.</t>
  </si>
  <si>
    <t>En el Hospital Departamental Psiquiátrico Universitario del Valle, se trabajó conjuntamente con los líderes de proceso el desarrollo de las Dimensiones que componen el MIPG y el MECI.  Se observó que hubo importantes avances en desarrollo de las siete dimensiones que componen el FURAG  posicionándo a la entidad en el quintil 5,  en donde el control interno de la entidad ocupo el 6 puesto a nivel nacional y en el Valle del Cauca  ocupo el primer lugar, con una calificación de 97.2%.  Se evidenció igualmente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y como resultado de la visita de renovación del ciclo de acreditación realizada en el mes de mayo de 2024, se recibe el informe por parte del ente acreditador ICONTEC en el que aprueban mantener la certificación como entidad acreditada en salud por 4 años más, evidenciando la mejora continua en nuestros procesos y seguir  prestando servicios en salud mental con altos estándares de calidad para la población del Valle del Cauca y el suroccidente Colombiano.</t>
  </si>
  <si>
    <t xml:space="preserve">La efectividad del Sistema de Control Inteno del HDPUV en la vigencia 2024 se vió reflejada en la calificación del FURAG en desarrollo  del MECI  y del MIPG, al trabajar cada uno de los Componentes  y Dimensiones que integran el  modelo. La entidad en desarrollo del FURAG se posicionó en el quintil 5  en donde el Control Interno del hospital obtuvo el 6 puesto a nivel nacional y ocupó el primer puesto a nivel departamental, reconocimientos que se ven reflejados en el cumplimiento de los objetivos evaluados en la vigencia 2024.  El sistema de Control Interno de la entidad  igualmente se ha fortalecido al desarrollar los objetivos de cada una de las politicas que establece el MIPG. En este orden  y de acuerdo a la efectividad del MIPG y al desarrollo del MECI se contribuyó  en que la entidad conserve la certificación en los Sistemas de Gestión de Calidad bajo la NTC ISO 9001:2015, Sistema de Gestión Ambiental bajo la NTC ISO 14001:2015 y el Sistema de Gestión de la Seguridad y Salud en el Trabajo bajo la NTC ISO 45001:2018, en donde se recibió el informe por parte del ente acreditador ICONTEC la aprobación de mantener la certificación como entidad acreditada en salud por 4 años más. </t>
  </si>
  <si>
    <t xml:space="preserve">El Hospital Psiquiátrico Universitario del Valle cuenta con las tres líneas de defensa establecidas en las dimensiones que componen el MECI y desde el Comité de Coordinación de Control Interno la Línea estratégica impartió las directrices a la primera y segunda línea de defensa para que las decisiones tomadas se ejecuten en los diferentes procesos que conforman el hospital. Se evidenció que la segunda línea de defensa está comprometida en desarrollar y aplicar lo establecido por la línea estratégica, con el apoyo de la tercera linea de defensa en la implementacion del Sistema de Control Interno, de acuerdo a la toma de decisiones oportuna y a la trazabilidad de lo establecido por las lineas de defensa se vió reflejado al conservar la Certificación en los Sistemas de Gestión de Calidad bajo la NTC ISO 9001:2015, Sistema de Gestión Ambiental bajo la NTC ISO 14001:2015 y el Sistema de Gestión de la Seguridad y Salud en el Trabajo bajo la NTC ISO 45001:2018 y  el HDPUV, en donde el ente acreditador ICONTEC aprobó mantener la certificación como entidad acreditada en salud por 4 años más, evidenciando la mejora continua en nuestros procesos y continuar  prestando servicios en salud mental con altos estándares de calidad para la poblacion del valle del cauca y el suroccidente Colombiano.
</t>
  </si>
  <si>
    <t xml:space="preserve">
Se observó por control interno  que en la vigencia 2024, se realizaron actividades de grupo focal dirigida a los Médicos Generales y Médicos Especialistas, con el objetivo de abrir un espacio de dialogo que  brindó  la oportunidad de recopilar  opiniones y perspectivas sobre diversos aspectos del funcionamiento del HDPUV,  también se identificaron oportunidades de mejora para fortalecer la entidad.
Igualmente se verificó por control interno que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Desde el programa de Fortalecimiento de cultura durante el segundo semestre del año 2024 se trabajo desde las palancas las siguientes actividades: 
PALANCA PRÁCTICAS DE GESTIÓN HUMANA: arte-terapia, charla de familias Finanzas Familiares Saludables, Entrenamiento en Yoga, Taller preparación para el Retiro:Cambio de Rol de Trabajador a Pensionado, Charla: "Bienestar Mental: Abordaje Cognitivo-Conductual del Estrés y la Ansiedad", Charla Virtual para Familias No. 2 : "Bienestar Mental: Abordaje Cognitivo-Conductual del Estrés y la Ansiedad", Celebración día de la Salud Mental en el trabajo, Taller Finanzas Saludables: Como Hacer Crecer el Dinero, Dia de la Gratitud (Muro de la gratitud), Dia del Médico Actividad "Equilibrio y Bienestar : Regalate un respiro", Charla Competencia 3: Gestión del Tiempo,  Charla Competencia 4: Excelencia en el Servicio. 
PALANCA DE LIDERES Y EQUIPOS: Sesiones de trabajo con Gerencia, Subgerencia Cientifica para resultados de grupos focales, Seminario Taller Pensamiento Estratégico – Matriz Dofa Extendida, Taller de Profundización de Comunicación no Violenta (CNV) dirigida a comité gerencial - profesionales y tecnicos, Intervención Oficina Planeación, Taller Gestión de Conflictos dirigida a comité gerencial - profesionales y tecnicos, Taller Gestión del Tiempo, Taller Gerenciar por Resultados con OKR
</t>
  </si>
  <si>
    <t xml:space="preserve">Para la vigencia 2024, se dió continuidad a potenciar la Cultura Organizacional, el dia 27 de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En el marco del programa de humanización se  han aplicado las prácticas humanizantes basadas en los valores y principios organizacionales durante la ruta de atención del paciente, que permiten mejorar la satisfacción del cliente, evidenciado en el cumplimiento del temario de humanización establecido en el PIC. 
La institución fortalece los mecanismos para el manejo de conflictos, entre los cuales tenemos los comités institucionales de ética y convivencia laboral los cuales establecieron para la vigencia el plan de trabajo anual, sesionando durante el primer semestre de 2024 dando respuesta oportuna a  las solicitudes de los funcionarios.
El Hospital Departamental Psiquiátrico Universitario del Valle E.S.E., a la fecha tiene suscrito con la Asociación Nacional Sindical de Trabajadores y Servidores Públicos de la Salud, Seguridad Social Integral y Servicios Complementarios Anthoc - Asositrapsi, acuerdo colectivo de trabajo vigencia 2023-2025 donde se concertan condiciones del empleo en el marco de relaciones de respeto entre la entidad y las organizaciones sindicales de empleados públicos, instando a las partes a su cabal cumplimiento en la forma y términos acordados, redundando en un buen clima organizacional.
En el segundo semestre se realizó el taller excelencia en el servicio, un camino guiado por nuestros valores con el objetivo de reflexionar sobre los desafíos del servicio en el Hospital y brindar herramientas prácticas para mejorar la atención humanizada, reforzando la aplicación de los valores institucionales en el día a día del servicio 
</t>
  </si>
  <si>
    <t xml:space="preserve">
La séptima dimensión en la vigencia 2024 se ha cumplió y desarrollo  a cabalidad los componentes del MECI, identificando las debilidades en cada uno de los procesos y trabajando en el plan de mejoramiento para un cabal cumplimiento de las mismas, asegurando la ejecución de las políticas y la gestión en cada  una de las dimensiones y seguir avanzando a una excelente gestón administrativa, cumpliendo con todas las dimensiones del MIPG, dado que ocupamos el puesto 13 a nivel nacional ubicandonos en el quintil 5, de acuerdo a los resultados del FURAG 2024.  </t>
  </si>
  <si>
    <t xml:space="preserve">Control interno evidencia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en donde se verificó por parte den ente acreditador  el cumplimiento del ciclo 7, nos encontramos a la espera del resultado de la auditoría. 
Control interno evidenció que en el segundo semestre de 2024 se contínuó trabajando en el desarrollo de las líneas de defensa del MIPG, éstas se encuentran articuladas con los sistemas de gestión que tiene implementados y certificados el hospital como el sistema único de acreditación y el sistema integrado de gestión.  Durante el segundo semestre de 2024 se recibió el informe de la visita de renovación del ciclo de acreditación por parte del ente acreditador ICONTEC en el que aprueban mantener la certificación como entidad acreditada en salud por 4 años mas.  En el mes de noviembre se recibe la auditoría externa de seguimiento de la Certificación en los Sistemas de Gestión de Calidad bajo la NTC ISO 9001:2015, Sistema de Gestión Ambiental bajo la NTC ISO 14001:2015 y el Sistema de Gestión de la Seguridad y Salud en el Trabajo bajo la NTC ISO 45001:2018, obteniendo como resultado que mantenemos la certificación de estos 3 sistemas. </t>
  </si>
  <si>
    <t>El asesor de Control interno realizó en la vigencia  2024  el seguimiento a los riesgos institucionales y éstos fueron debidamente socializados en el comité de control interno y gestión y desempeño, en donde se observó que se viene cumpliendo en general con los controles establecidos para cada uno de los riesgos identificados en los procesos.  Igualmente con los riesgos que se han materializado como por ejemplo el de caidas,  evasión de pacientes y sistemas, éstos han disminuido en el indicador debido a la buena ejecución de los controles.  Ante la junta directiva se presentó informe en el segundo semestre de 2024, de los riesgos SICOF y SARLAF por control interno.</t>
  </si>
  <si>
    <t xml:space="preserve">Al seguimiento por control interno se verificó que el Hospital Departamental Psiquiátrico Universitario del Valle, realizó su planeación através del Plan Operativo Anual (POA), en concordancia con los objetivos institucionales, las metas estratégicas y los compromisos establecidos en el Plan de Desarrollo para  la vigencia 2024.  En este orden de ideas se verificó por Control Interno que se  han realizado los seguimientos al desarrollo del POA y han quedado establecidos en las actas del comité de gerencia, en el Comité de Gestion y Desempeño, Junta Directiva y comunidad en general. 
La oficina asesora de planeacion, presenta el balance del segundo semestre y en general el cierre de la vigencia 2024 donde se evidencia un cumplimiento en la ejecucion del POA 2024 del 96%, distribuidos en cada una de las lineas estrategicas de la siguiente forma: SALUD MENTAL CON EXCELENCIA 100%, MEJORAMIENTO INSTITUCIONAL 97%, FORTALECIMIENTO DE LAS CAPACIDADES INSTITUCIONALES  94%, DOCENCIA E INVESTIGACION 100%, SOSTENIBILIDAD Y RENTABILIDAD FINANCIERA 100%
</t>
  </si>
  <si>
    <t>Durante el I semestre de la vigencia 2024 se han presentado cuatro (4) retiros de funcionarios, los cuales obedecen a:  dos (2) retiros por renuncia regularmente aceptada, y dos (2) por reconocimiento de pensión; el indice de rotación de personal para el I semestre es del -0,85 . Se realizó el cumplimiento de lo establecido en el procedimiento de retiro de personal.
Durante el II semestre de la vigencia 2024 se han presentado siete (7) retiros de funcionarios, los cuales obedecen a:  cuatro (4) retiros por renuncia regularmente aceptada, y dos (3) por reconocimiento de pensión</t>
  </si>
  <si>
    <r>
      <t xml:space="preserve">Durante el primer semestre de la vigencia 2024, el indice de rotación de personal está por debajo de la meta en -0,85. Se presentaron tres (3) retiros y se presento una (1) provisión de empleo.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
</t>
    </r>
    <r>
      <rPr>
        <sz val="11"/>
        <rFont val="Arial Narrow"/>
        <family val="2"/>
      </rPr>
      <t xml:space="preserve">En el segundo semestre del año 2024, se realizó la provisión de 2 empleos de nombramiento provisional en los cargos de médico especialista </t>
    </r>
  </si>
  <si>
    <r>
      <t xml:space="preserve">En el primer semestre de la vigencia 2024 se desarrollaron  acciones de formación que contribuyeron a las prácticas transparentes y  la adherencia a las Políticas y procedimientos institucionales orientados a la administración del riesgo.
Durante el  primer semestre del período anual del desempeño laboral 2023-2024 se dió cumplimiento a la meta establecida del 95%, respecto del valor cualitativo establecido para las competencias comportamentales, considerando la sumatoria de los niveles de desarrollo “Alto” y “Muy Alto”.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Se dio inicio a la implementación del Programa de Bienestar, se desarrolla la  Formulación de un Modelo de Desarrollo Basado en Competencias; se definió el programa de reconocimiento y se contunua en el Reforzamiento de Valores con programa de “Valores Vividos”.
En el marco del Programa de Fortalecimiento de Cultura Organizacional se viene desarrollando en el primer semestre de 2024,  acciones de formación dando continuidad al desarrollo de ciclos de formación Liderazgo Consciente dirigido a líderes y profesionales con personal a cargo.
</t>
    </r>
    <r>
      <rPr>
        <sz val="11"/>
        <rFont val="Arial Narrow"/>
        <family val="2"/>
      </rPr>
      <t xml:space="preserve">En el segundo semestre de la vigencia 2024 se realizó la intervención de transformación cultural el cual tiene como objetivo transformar la cultura organizacional que es un esfuerzo que requiere un proceso continuo y sostenido, donde los principios, valores y conductas deseadas sean integrados de manera efectiva en el día a día de la organización. Este tipo de intervención demanda un enfoque gradual, estructurado y planificado, que facilite la adopción de nuevos comportamientos y valores en todos los niveles de la institución.
En este sentido, el objetivo para 2024 es consolidar los avances logrados y activar nuevas áreas de acción. Se continuará trabajando sobre las palancas de cambio ya establecidas: líderes y equipos, prácticas de gestión humana, valores y principios, así como innovación y tecnología. Adicionalmente, se incorporará la palanca de estructura y procesos, buscando integrar de manera más efectiva las iniciativas de cambio en la operación cotidiana.
Todas las actividades realizadas desde Bienestar se encaminaron en los 4 ejes de Fisico, Emocional, Social y Profesional 
</t>
    </r>
    <r>
      <rPr>
        <sz val="11"/>
        <color theme="1"/>
        <rFont val="Arial Narrow"/>
        <family val="2"/>
      </rPr>
      <t xml:space="preserve">
</t>
    </r>
  </si>
  <si>
    <r>
      <rPr>
        <sz val="11"/>
        <color theme="1"/>
        <rFont val="Arial Narrow"/>
        <family val="2"/>
      </rPr>
      <t>Al seguimiento por control interno</t>
    </r>
    <r>
      <rPr>
        <sz val="11"/>
        <rFont val="Arial Narrow"/>
        <family val="2"/>
      </rPr>
      <t xml:space="preserve"> se evidenció que se le realizò seguimiento a las politicas del HDPUV y al cumplimiento de los objetivos que las constituye, éstas se encuentran publicadas en la página web de la entidad. Estas fueron socializadas por los canales internos de comunicación a toda la comunidad hospitalaria asi como en la inducción y reinducción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t>
    </r>
  </si>
  <si>
    <r>
      <t xml:space="preserve">Durante el I semestre de la vigencia 2024, se  dió un cumplimiento del 40% del Plan Institucional de capacitacion propuesto. 
Se han desarrollado acciones de formación enfocadas en el direccionamiento estratégico, mejoramiento continuo, protocolos clinicos, gestión de enfermeria, seguridad del paciente, humanizacion y procesos primarios 
Se ha desarrollado en este semestre el Programa de Fortalecimiento de Cultura Organizacional desde la palanca de prácticas de gestión humana en el plan de estrategia de comunicación y el inicio del proceso de revisión de procesos selección. Desde la palanca de líderes y equipos conscientes se realizaron mentorias enfocados con el objetivo de guiar, dirigir y motivar a sus equipos para mantener el orden, ejecutar acciones efectivas y alcanzar los objetivos establecidos con el taller de pensamiento estratégico, igualmente con la realización de los grupos focales con médicos especialistas y generales e intervenciones en el maneio de hallazgos y plan de acción de grupos focales y desde el plan de bienestar se realizó la revision de los 4 ejes y definición del plan de 2024, taller de mentoria financiera y apoyo en comunicacion de eventos de bienestar. 
</t>
    </r>
    <r>
      <rPr>
        <sz val="11"/>
        <rFont val="Arial Narrow"/>
        <family val="2"/>
      </rPr>
      <t>La intervención de transformación cultural el cual tiene como objetivo transformar la cultura organizacional es un esfuerzo que requiere un proceso continuo y sostenido, donde los principios, valores y conductas deseadas sean integrados de manera efectiva en el día a día de la organización. Este tipo de intervención demanda un enfoque gradual, estructurado y planificado, que facilite la adopción de nuevos comportamientos y valores en todos los niveles de la institución.
En este sentido, el objetivo para 2024 es consolidar los avances logrados y activar nuevas áreas de acción. Se continuará trabajando sobre las palancas de cambio ya establecidas: líderes y equipos, prácticas de gestión humana, valores y principios, así como innovación y tecnología. Adicionalmente, se incorporará la palanca de estructura y procesos, buscando integrar de manera más efectiva las iniciativas de cambio en la operación cotidiana.
Todas las actividades realizadas desde Bienestar se encaminaron en los 4 ejes de Fisico, Emocional, Social y Profesional 
PALANCA PRÁCTICAS DE GESTIÓN HUMANA: arte-terapia, charla de familias Finanzas Familiares Saludables, Entrenamiento en Yoga, Taller preparación para el Retiro:Cambio de Rol de Trabajador a Pensionado, Charla: "Bienestar Mental: Abordaje Cognitivo-Conductual del Estrés y la Ansiedad", Charla Virtual para Familias No. 2 : "Bienestar Mental: Abordaje Cognitivo-Conductual del Estrés y la Ansiedad", Celebración día de la Salud Mental en el trabajo, Taller Finanzas Saludables: Como Hacer Crecer el Dinero, Dia de la Gratitud (Muro de la gratitud), Dia del Medico Actividad "Equilibrio y Bienestar : Regalate un respiro", Charla Competencia 3: Gestión del Tiempo,  Charla Competencia 4: Excelencia en el Servicio. 
PALANCA DE LIDERES Y EQUIPOS: Sesiones de trabajo con Gerencia, Subgerencia Cientifica para resultados de grupos focales, Seminario Taller Pensamiento Estratégico – Matriz Dofa Extendida, Taller de Profundización de Comunicación no Violenta (CNV) dirigida a comité gerencial - profesionales y tecnicos, Intervención Oficina Planeación, Taller Gestión de Conflictos dirigida a comité gerencial - profesionales y tecnicos, Taller Gestión del Tiempo, Taller Gerenciar por Resultados con OKR</t>
    </r>
  </si>
  <si>
    <r>
      <t xml:space="preserve">
Al seguimiento por control interno se estableció que el Plan Institucional de Capacitación-PIC  durante el primer semestre de 2024 tuvo una jecución del 40%, se capacitó al 92% de los empleados y a terceros,  logrando impactar a los funcionarios, independiente de su tipo de vinculación con un contenido temático, estructurado para fortalecer las competencias del ser, saber y saber hacer, involucradas en nuestra dinámica institucional desde el Modelo de Atención, y dando cumplimiento a la normatividad vigente del sector. Se logró una cobertura de la meta propuesta del  PIC que fue del 90% y  el cumplimiento en el primer semestre va en un 92%.
</t>
    </r>
    <r>
      <rPr>
        <sz val="11"/>
        <rFont val="Arial Narrow"/>
        <family val="2"/>
      </rPr>
      <t>Durante la vigencia del II semestre 2024, el Plan Institucional de Capacitación - PIC cerro  con un cumplimiento del 100%</t>
    </r>
  </si>
  <si>
    <r>
      <t xml:space="preserve">Se verificò por control interno que en el primer semestre de 2024, los responsables de cada una de las líneas de defensa, presentaron a la linea estratégica los informes pertinentes y oportunos para la toma de decisiones  frente a la ejecuciòn de planes y programas contenidos en el plan de desarrollo y que se estuviesen cumpliendo con los indicadores, por ello  al seguimiento se estableció que a los proyectos y programas de los procesos institucionales se les definieron metas claras para alcanzar los logros así como indicadores de avance para su medición. 
En el primer semestre de 2024 se recibió la visita de renovación del ciclo de acreditación por parte del ente acreditador ICONTEC, en la que evaluaron el mejoramiento de nuestra entidad durante el primer ciclo, como entidad acreditada en salud, y que nos permite seguir prestando servicios de salud mental con altos estándares de calidad para la población del Valle del Cauca y el suroccidente Colombiano y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el primer semestre de 2024. 
</t>
    </r>
    <r>
      <rPr>
        <sz val="11"/>
        <rFont val="Arial Narrow"/>
        <family val="2"/>
      </rPr>
      <t>Durante el segundo semestre del año 2024 se evidenció el cumplimiento de los informes de los responsables de las lineas de defensa, se realizó seguimiento al cumplimiento de las lineas estratégicas, programas y subprogramas del plan de desarrollo operativizado por el POA institucional, el cual alcanzó un cumplimiento del 96%</t>
    </r>
    <r>
      <rPr>
        <sz val="11"/>
        <color theme="1"/>
        <rFont val="Arial Narrow"/>
        <family val="2"/>
      </rPr>
      <t xml:space="preserve">
</t>
    </r>
  </si>
  <si>
    <t xml:space="preserve">
Al seguimiento por control interno en el primer semestre de 2024, evidenciò que dentro del proceso de planeación del Hospital Departamental Psiquiátrico Universitario del Valle, éste realizò su planeación atravès del Plan Operativo Anual (POA), en concordancia con los objetivos institucionales, las metas estratégicas y los compromisos establecidos en el Plan de Desarrollo vigencia 2024-2028.  Los avances han sido presentados  en Comité de gerencia, en el Comité de Control interno y ante la junta directiva, con el objeto de monitorear el cumpliendo las metas institucionales y los indicadores. 
La oficina asesora de planeacion presentó el balance del segundo semestre y en general el cierre de la vigencia 2024 en donde se evidencia un cumplimiento en la ejecucion del POA 2024 del 96%, distribuidos en cada una de las lineas estratégicas de la siguiente forma: SALUD MENTAL CON EXCELENCIA 100%, MEJORAMIENTO INSTITUCIONAL 97%, FORTALECIMIENTO DE LAS CAPACIDADES INSTITUCIONALES  94%, DOCENCIA E INVESTIGACION 100%, SOSTENIBILIDAD Y RENTABILIDAD FINANCIERA 100%
</t>
  </si>
  <si>
    <r>
      <t xml:space="preserve">Se verificó que  los proyectos y programas de los procesos institucionales se les definieron las  metas  para alcanzar los logros, así como indicadores de avance para su medición en el primer semestre de 2024.
En el primer semestre de 2024 se recibio la visita de Renovación del Ciclo de Acreditación por parte del ICONTEC, en donde evaluaron el mejoramiento del HDPUV y así poder continuar  prestando servicios en salud mental con altos estándares de calidad para la poblacion del valle del cauca y el suroccidente Colombiano.
Desde los programas institucionales se realiza la medición de la ejecución de los planes de trabajo de manera trimestral, igualmente se evalúa el cumplimiento de las políticas instiutucionales de manera semestral. 
La oficina de calidad realiza el seguimiento mensual al avance del proceso de acreditación y es socializado en el comité de mejoramiento institucional y comite de gerencia. 
</t>
    </r>
    <r>
      <rPr>
        <sz val="12"/>
        <color theme="1"/>
        <rFont val="Arial Narrow"/>
        <family val="2"/>
      </rPr>
      <t>Se evidenció el seguimiento trimestral que se le realiza al Plan Operativo Anual  en desarrollo del cumplimiento de los programas y proyectos  formulados para los procesos institucionales así como el cumplimiento de las metas y logros.  Como resultado de la visita de renovación del ciclo de acreditación realizada en el mes de mayo de 2024, se recibe el informe por parte del ente acreditador ICONTEC en el que aprueban mantener la certificación como entidad acreditada en salud por 4 años más, evidenciando la mejora continua en nuestros procesos y  seguir prestando servicios en salud mental con altos estándares de calidad para la población del Valle del Cauca y el suroccidente Colombiano.
Desde la oficina de calidad se han definido lineamientos para que todos los programas institucionales realicen el seguimiento a la ejecución de los planes de trabajo de manera trimestral, igualmente la evaluación y  el cumplimiento de las políticas instiutucionales alineadas a estos programas de manera semestral. 
La oficina de calidad realizó el seguimiento mensual al avance del proceso de acreditación, cumplimiento de planes de acción, el cual es socializado en el comité de mejoramiento institucional y comite de gerencia.</t>
    </r>
  </si>
  <si>
    <t xml:space="preserve">La línea estratégica solicita los  informes periódicos de la gestión del riesgo a los líderes de proceso,  para revisar que se estén cumpliendo con los controles. En el Comité de Control interno se analizaron que los controles identificados en cada uno de los riesgos fueran  efectivos. Al momento de establecer la materialización del riesgo la línea estratégica impartió las directrices a la primera y segunda línea de defensa para que se tomen las medidas pertinentes. </t>
  </si>
  <si>
    <t>Se observa que la línea estratégica, la primera y segunda lineas de defensa, imparten las directrices tendientes al control y seguimiento de los ríesgos de corrupción. Igualmente se asignó el oficial de cumplimiento de los riesgos Sicof y Sarlaft para su gestión y  monitoreo. El Oficial rindió información a la junta directiva en la vigencia 2024, sobre los riesgos de corrupción, Sarlaft y sicof y los riesgos fueron evaluados de manera periodica por los responsables de proceso.</t>
  </si>
  <si>
    <t xml:space="preserve">Se evidenció que la alta dirección impartió directrices referente a la administación del riesgo, es así como se observa que la matríz de riesgos es dinámica y se ajusta de manera permanente de acuerdo al monitoreo de los factores internos y externos que puedan afectar la consecución de los logros del PDI,  siguiendo los lineamientos establecidos en la politica y en el procedimiento. Igualmente se ajustaron y se identificaron nuevos riesgos y cada uno cuenta con sus controles para realizar el seguimiento en la vigencia 2025.
</t>
  </si>
  <si>
    <t>Ante el Comité de Coordinacion de Control Interno  se presentó el seguimiento y análisis de los riesgos para la toma de decisiones y se estableció que los riesgos materializados deben revisarse y ajustarse sus controles de ser necesario, para el segundo semestre de 2024.</t>
  </si>
  <si>
    <t>La alta dirección toma decisiones tendientes a la mejora continua de los riesgos.  Por ello se realizó seguimiento en el 2024 a los controles de los riesgos de proceso y a los riesgos Sicof y Sarlaft.</t>
  </si>
  <si>
    <t xml:space="preserve">Se verificó que mediante Acuerdo de JD No.020 del 18 de diciembre de 2023, se fija la planta de cargos para la vigencia 2024, con 285 cargos.
Que el Plan Anual de Vacantes  a la fecha  ha reportado a la OPEC 21 empleos que corresponden a 104 vacantes, distribuidas así; 42 vacantes del nivel profesional, 4 vacantes del nivel técnico y 58 vacantes del nivel asistencial, los cuales tienen establecido el  Manual de Funciones y de Competencias Laborales, el documento en mención es notificado al ingreso del personal y se tiene publicado en la plataforma documental , es el mecanismo de asignación de roles y responsabilidades, se refleja la divisíon de las funciones en cada empleo, para el desempeño de la labor, en pro del cumplimiento de los objetivos del proceso.
El personal de apoyo a la gestión,  tiene establecido desde el contrato las obligaciones contractuales. De julio a diciembre de 2024 no se realizó ningún reporte.
</t>
  </si>
  <si>
    <t xml:space="preserve">En la vigencia 2024 se revisaron las variables del cálculo y se definió estimar otras variables que inciden en tiempos no laborados (permisos sindicales, dia de cumpleaños, dia de la familia, incapacidad prolongada, participación en comites institucionales (brigadas, copasst), lo cual establece los días anuales a cubrir  y el número de funcionarios que deben adicionarse al cálculo por el concepto de vacaciones y ausentismo. 
</t>
  </si>
  <si>
    <r>
      <t xml:space="preserve">El asesor de control interno en el primer semestre de 2024 trabajó de manera articulada con los diferentes procesos en la consecución y mantenimiento de los sistemas de gestión y acreditaciòn. 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el comité de mejoramiento institucional se realiza el seguimiento y avance al SIG y proceso de acreditación con el fin de indentifciar barreras y gestionarlas.  Igualmente desde la oficina de calidad se apoyó a los diferentes comités institucionales para que se adhieran a la metodología de mejoramiento institucional.  </t>
    </r>
    <r>
      <rPr>
        <sz val="18"/>
        <color theme="1"/>
        <rFont val="Arial Narrow"/>
        <family val="2"/>
      </rPr>
      <t xml:space="preserve">
</t>
    </r>
    <r>
      <rPr>
        <sz val="12"/>
        <color theme="1"/>
        <rFont val="Arial Narrow"/>
        <family val="2"/>
      </rPr>
      <t>El asesor de control interno durante el segundo semestre de 2024 trabajó de manera articulada con los diferentes procesos en la consecución y mantenimiento de los sistemas de gestión y acreditaciòn. Como resultado de la visita de renovación del ciclo de acreditación realizada en el mes de mayo de 2024, se recibe el informe por parte del ente acreditador ICONTEC en el que aprueban mantener la certificación como entidad acreditada en salud por 4 años más, evidenciando la mejora continua en nuestros procesos y   prestando servicios en salud mental con altos estándares de calidad para la población del Valle del Cauca y el suroccidente Colombiano.
Los diferentes procesos y programas institucionales continuan reportando los indicadores a la oficina de calidad, los cuales se consolidan, se socializan en comité de mejoramiento y de gerencia, en donde nos permiten medir  la eficacia del sistema integrado de gestión y de las politicas institucionales.
Desde el comité de mejoramiento institucional se realizó el seguimiento al avance del SIG y al proceso de acreditación con el fin de indentificar barreras y gestionarlas para lograr el más alto cumplimiento.  Igualmente desde la oficina de calidad se brinda el acompañamiento a los diferentes comités institucionales para que se adhieran a la metodología de mejoramiento institucional, realicen el seguimiento a los planes de trabajo y se identifiquen los logros al final de cada vigencia.</t>
    </r>
  </si>
  <si>
    <r>
      <t xml:space="preserve"> 
Al seguimiento control interno observò que en el primer semestre del 2024, se dió inicio a la ejecuciòn del contrato de soporte, mantenimiento y actualizaciòn del sistema de informaciòn HOSVITAL-HIS y KACTUS, igualmente se dío inicio al contrato de mantenimiento de equipos de computo, servidores, impresoras, UPS, videobeam, scanner con el proveedor OMEGA SOLUCIONES SAS. Se realizó el primer simulacro para evaluar el Plan de Contingencia de Sistemas en donde se evaluó el funcionamiento del servidor de respaldo, frente al funcionamiento de HOSVITAL-HIS, que es el software asistencial y administrativo.
</t>
    </r>
    <r>
      <rPr>
        <sz val="14"/>
        <rFont val="Arial Narrow"/>
        <family val="2"/>
      </rPr>
      <t xml:space="preserve">Se verificó que durante la vigencia del 2024 el área de sistemas realizó el seguimiento a los soportes solicitados a la empresa DIGITAL WARE, relacionado con los sistemas de información HOSVITAL-HIS y KACTUS, adicional se terminó de realizar los dos mantenimientos programados de los equipos de computo, servidores, impresoras, UPS, videobeam y scanner por parte de la empresa OMEGA SOLUCIONES SAS,  informes que reposa en la oficina de sistemas.  </t>
    </r>
    <r>
      <rPr>
        <sz val="11"/>
        <rFont val="Arial Narrow"/>
        <family val="2"/>
      </rPr>
      <t xml:space="preserve">
</t>
    </r>
  </si>
  <si>
    <t>En la vigencia 2024 se dió inicio al contrato de mantenimiento de equipos de computo, servidores, impresoras, UPS, videobeam, scanner con el proveedor OMEGA SOLUCIONES SAS.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La  entidad tiene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la empresa DIGITAL WARE SAS con el fin de poder brindar soluciones a las fallas presentados durante su uso y tambien estar a la vanguardia de las actualizaciones emitidas por el ministerio de salud.</t>
  </si>
  <si>
    <t xml:space="preserve">El Hospital Departamental Psiquiatrico Universitario del Valle,  trabajó en la vigencia 2024, desarrollando  los objetivos establecidos en el MIPG, agilizando, simplificando y flexibilizando la operación de la entidad para la generación de bienes y servicios que resuelvan las necesidades de los ciudadanos. Por ello  se revisaron los tràmites propuestos por la Función Pública, se identificaron  tràmites que no aplican y se realizò la audiencia pùblica de rendiciòn de cuentas en el mes de mayo de 2024.  Se vienen realizando las reuniones del comitè de gestiòn  y desempeño de manera periòdica, abordando los temas definidos en la polìtica. </t>
  </si>
  <si>
    <t>En el primer semestre de 2024 se revisaron las políticas institucionales verificando el cumplimiento de sus objetivos y los planes de mejoramiento.  Se presentaron al comité de gerencia, gestión y desempeño y junta directiva los resultados de los indicadores institucionales y de prestaciòn de servicios. 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Durante el segundo semestre de 2024 se continuó con la evaluación de las políticas institucionales, verificando el cumplimiento de sus objetivos y cumplimiento de los planes de mejoramiento. 
Los resultados de la evaluación de políticas institucionales se presentan en cada uno de los  comités y en el comité de gerencia.  En las reuniones ordinarias de junta directiva se presentan los indicadores institucionales y de prestaciòn de servicios con base en RIPS. 
Como resultado de la visita de renovación del ciclo de acreditación realizada en el mes de mayo de 2024, se recibe el informe por parte del ente acreditador ICONTEC en el que aprueban mantener la certificación como entidad acreditada en salud por 4 años mas, evidenciando la mejora continua en nuestros procesos y seguir  prestando servicios en salud mental con altos estándares de calidad para la población del Valle del Cauca y el suroccidente Colombiano.
Los diferentes procesos y programas institucionales continúan reportando los indicadores a la oficina de calidad, los cuales se consolidan, se socializan en comité de mejoramiento y de gerencia, en donde nos permite medir  la eficacia del sistema integrado de gestión y de las politicas institucionales.</t>
  </si>
  <si>
    <t xml:space="preserve">
Durante el primer semestre de 2024 se realizo el seguimiento a los planes de mejoramiento de las diferentes fuentes registrados en el FOR-SIG-12 plan de mejoramiento institucional. Igualmente en este primer semestre el asesor de Control interno trabajó de manera articulada con el àrea de calidad para monitorear el cumplimiento de los planes de mejoramiento producto de las diferentes auditorìas tanto internas como externas. Igualmente se evidenció que la oficina de calidad tiene consolidado en el formato FOR-SIG-12 plan de mejoramiento institucional, los planes de acción de las diferentes fuentes de mejoramiento, siendo la principal el sistema único de acreditación, además de auditorías internas, auditoría externas ( EAPB, organismos de control y secretaría de salud), riesgos, indicadores y referenciación. El profesional de calidad presentó el estado de ejecución de estos planes al equipo de mejoramiento institucional y comité de gerencia. 
Durante el segundo semestre de 2024 se continuó realizando el seguimiento mensual a los planes de mejoramiento de las diferentes fuentes registrados en el FOR-SIG-12 plan de mejoramiento institucional. Igualmente en este segundo semestre el asesor de control interno trabajó de manera articulada con el àrea de calidad para monitorear el cumplimiento de los planes de mejoramiento derivadas de las diferentes auditorìas tanto internas como externas. Se evidenció que la oficina de calidad tiene consolidado en el formato FOR-SIG-12 plan de mejoramiento institucional, los planes de acción de las diferentes fuentes de mejoramiento, siendo la principal fuente el sistema único de acreditación y otras fuentes como: auditorías internas, auditorías externas (certificación SIG, EAPB, organismos de control, secretarías de salud, etc), riesgos, indicadores, no conformes, revisoría fiscal y referenciación. El profesional de calidad presentó el estado de ejecución de los planes de mejoramiento (acreditación y otras fuentes) al comité de gerencia y de mejoramiento institucional. 
</t>
  </si>
  <si>
    <t>Durante la vigencia 2024 se revisaron los planes de mejoramiento institucional derivados de las auditorias externas e internas, realizando el seguimiento correspondiente y verificando su cumplimiento en los comitès de  gerencia, de control interno y de gestiòn y desempeño, en donde la lìnea estratègica imparte directrices a serguir.</t>
  </si>
  <si>
    <t>En la vigencia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</si>
  <si>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r>
      <t xml:space="preserve">Durante el I semestre de la vigencia  2024 no se han presentado  manifestaciones por presuntas fallas frente al incumplimiento del Código de Integridad por parte de los funcionarios.
La gestión frente a este tipo de manifestaciones se encuentra documentada en el numeral 5.7.5 Gestión de Manifestaciones a presunta falla frente al cumplimiento del Código de Integridad institucional – Conflicto de Interés, del Manual de Sistema de Información y Atención al Usuario (MAN-SIA-01).
Igualmente el Hospital realiza la medición de la gestión institucional a través de la formulación y desarrollo de indicadores orientados al sistema de la gestión ética, propuestos en el Código de Conducta y Buen Gobierno.
Dentro de la evaluación realizada por el asesor de control interno para el primer semestre de 2024, se observó que  el reporte del indicador de vulneración de derechos, al cierre del primer semestre de la vigencia 2024,  no se presentaron  manifestaciones  de vulneracion de derechos, se presento un indicador controlado, sin embargo  el indicador no supera el 20% de la meta establecida, ya que el porcentaje fue 0% por no presentarse ninguna manifestacion de vulneracion de derechos. 
</t>
    </r>
    <r>
      <rPr>
        <sz val="11"/>
        <rFont val="Arial Narrow"/>
        <family val="2"/>
      </rPr>
      <t xml:space="preserve">En el segundo semestre del año 2024 se recibieron 422 manifestaciones de las cuales: 370 son felicitaciones cuyo porcentaje es del 87.7%; Quejas 25 cuyo porcentaje es 5.9%; solicitudes 2 y su porcentaje del 0.5%, Peticiones 3 con porcentaje del 0.7%, sugerencias 12 porcentaje del 2.8% y reclamos 12 cuyo porcentaje es del 2.8%. 
El acumulado del año 2024 hasta diciembre se recibieron un total de 923 manifestaciones de las cuales: 824 son felicitaciones cuyo porcentaje es del 89,3%; Quejas 44 cuyo porcentaje es 4,8%; solicitudes 2 y su porcentaje del 0.2%, Peticiones 3 con porcentaje del 03%, sugerencias 30 porcentaje del 3.3% y reclamos 20 cuyo porcentaje es del 2.2%. </t>
    </r>
  </si>
  <si>
    <r>
      <t xml:space="preserve">Se verificó por control interno que en el primer semestre del 2024 a través del área de comunicaciones se socializó la politica de seguridad de la información y el uso de los recursos informáticos a todos los funcionarios del hospital, a través de las carteleras institucionales y el correo y en la inducción realizada a los funcionarios que ingresaron de primera vez.  Con el apoyo del área de talento humano se continúa diligenciando el formato de confidencialidad cada vez que ingresa un nuevo funcionario. 
En el mes de enero de 2024 se ajusto el PETI, en este se plasma la situación actual de la infraestructura tecnológica y se establecen los proyectos a ejecutar en la vigencia 2024, a la fecha se ha ejecutado en un  52%. 
</t>
    </r>
    <r>
      <rPr>
        <sz val="11"/>
        <rFont val="Arial Narrow"/>
        <family val="2"/>
      </rPr>
      <t xml:space="preserve">En el segundo semestre del 2024 se llevo a cabo la feria de la excelencia donde el área de sistemas reforzo a los funcionarios del hospital la importancia del cumplimiento de la politica y manual de seguridad de la informacion y uso de los recursos informaticos, adicional con el proveedor SEVEN TEAM SECURITY SAS el dia 4 de diciembre de 2024 se realizó una socialización de dicha politica y manual a través de una actividad ludica representada por un actor que estuvo en los diferentes servicios del hospital. 
Con el apoyo del área de talento humano se continúa diligenciando el formato de confidencial cada vez que ingresa un nuevo funcionario. 
Se terminó la ejecucion del PETI con un 82,6%. De los 23 proyectos se ejecutaron 19. 
</t>
    </r>
    <r>
      <rPr>
        <sz val="11"/>
        <color theme="1"/>
        <rFont val="Arial Narrow"/>
        <family val="2"/>
      </rPr>
      <t xml:space="preserve">
</t>
    </r>
  </si>
  <si>
    <r>
      <t xml:space="preserve">Durante el I semestre de la vigencia 2024, se realizó el seguimiento por Control interno a los riesgos identificados en el proceso de Gestión de Talento Humano, se evidenció que durante este semestre no se  materializó ningún riesgo inherente a este proceso y al seguimiento del cumplimiento de los controles se evidenció que se revisan y se tiene un control sobre ellos. En conclusión por control interno se resalta que los riesgos identificados en el proceso de Talento Humano han sido monitoreados en el primer semestre de 2024,  de manera regular por parte del líder y los funcionarios que integran el proceso, cumpliendo con la observancia de los controles para evitar la materialización del riesgo.
</t>
    </r>
    <r>
      <rPr>
        <sz val="11"/>
        <rFont val="Arial Narrow"/>
        <family val="2"/>
      </rPr>
      <t>Durante el II semestre de la vigencia 2024, se realizó el monitoreo de los riesgos y controles, en donde se verificó que no se materializó ningún riesgo inherente a la actividad que se realiza</t>
    </r>
  </si>
  <si>
    <r>
      <t xml:space="preserve">Al seguimiento en el primer semestre de 2024 se evidenció que los comités de ética hospitalaria y humanización de la atención se encuentran operando y cumpliendo con la  periodicidad.  En el comité de humanización se realizó el análisis de las manifestaciones con corte trimestral, información que es presentada por el proceso de SIAU.  La información de las manifestaciones relacionadas con vulneración de derechos de los pacientes es presentada y analizada en el comité de ética hospitalaria.  Los derechos de petición son respondidos de manera oportuna y se mide el indicador de las respuestas a las  manifestaciones.  También se evidenció el reporte de manifestaciones a través de la página web.  
</t>
    </r>
    <r>
      <rPr>
        <sz val="11"/>
        <rFont val="Arial Narrow"/>
        <family val="2"/>
      </rPr>
      <t xml:space="preserve">La LINEA ANTICORRUPCION "Por una gestión transparente" se encuentra operando. Los comités de ética hospitalaria y humanización han cumplido sus planes de trabajo y periocidad de reuniones, se continúa el monitoreo de las manifestaciones relacionadas con vulneración de derechos de los pacientes es presentada y analizada en el comité de ética hospitalaria.   A los derechos de petición se les dió respuesta de manera oportuna y se midió el indicador de las respuestas a las  manifestaciones.  También se evidenció el reporte de manifestaciones a través de la página web.  La LINEA ANTICORRUPCION "Por una gestión transparente" y se encuentra operando. </t>
    </r>
    <r>
      <rPr>
        <sz val="11"/>
        <color rgb="FF00B050"/>
        <rFont val="Arial Narrow"/>
        <family val="2"/>
      </rPr>
      <t xml:space="preserve"> </t>
    </r>
    <r>
      <rPr>
        <sz val="11"/>
        <color theme="1"/>
        <rFont val="Arial Narrow"/>
        <family val="2"/>
      </rPr>
      <t xml:space="preserve">
</t>
    </r>
  </si>
  <si>
    <r>
      <rPr>
        <sz val="11"/>
        <color theme="1"/>
        <rFont val="Arial Narrow"/>
        <family val="2"/>
      </rPr>
      <t xml:space="preserve">Con el asesoramiento de control interno en la vigencia 2024 se realizaron los seguimientos semestrales  a los riesgos en cada uno de los procesos,  siguiendo los lineamientos de la política, manual y procedimiento de la gestiòn del riesgo y  se estableció por control interno que los controles de cada uno de los riesgos de proceso han sido efiicaces en un 97.3% </t>
    </r>
    <r>
      <rPr>
        <sz val="18"/>
        <color rgb="FF00B050"/>
        <rFont val="Arial Narrow"/>
        <family val="2"/>
      </rPr>
      <t xml:space="preserve">
</t>
    </r>
  </si>
  <si>
    <t>Seguimiento a diciembre de 2024</t>
  </si>
  <si>
    <t>Observaciones de la evaluacion independiente (tener encuenta papel de  líneas de defensa a diciembre de 2024</t>
  </si>
  <si>
    <t xml:space="preserve">En el primer semestre de 2024 se realizó el contrato con la empresa DATAWARE&amp;TECH que es la encargada del soporte y mantenimiento de la herramienta de inteligencia de negocio, donde a la fecha se tienen implementados tableros con la informaciòn capturada de HOSVITAL-HIS.
En el segundo semestre de 2024 se continuo con el servicio de la empresa DATAWARE &amp; TECH y se logró tener un total 17 tableros que nos permite ver en tiempo real la información capturada en el software institucional Hosvital-His, esto con la finalidad de que los directivos puedan tomar decisiones con la información oprtunamente.
</t>
  </si>
  <si>
    <r>
      <rPr>
        <sz val="11"/>
        <rFont val="Arial Narrow"/>
        <family val="2"/>
      </rPr>
      <t xml:space="preserve"> Al seguimiento por control interno en  la vigencia 2024 se estableció que se aplica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t>
    </r>
    <r>
      <rPr>
        <sz val="20"/>
        <rFont val="Arial Narrow"/>
        <family val="2"/>
      </rPr>
      <t xml:space="preserve"> </t>
    </r>
  </si>
  <si>
    <t xml:space="preserve">Se estableció por control interno que en el primer semestre de 2024 se publicó en la página de transparencia y se  evaluaron  las manifestaciones ( PQRS )  de manera trimestral. Igualmente se estableció que se cuenta con el  software de  hosvital y  verificó que éste permite captar y procesar información en el área administrativa, financiera y asistencial de manera oportuna para el desarrollo de la entidad. 
Para el segundo semestre de 2024 la entidad sigue utilizando el software HOSVITAL-HIS que es el sistema de información principal que permite captar y procesar información en el área administrativa, financiera y asistencial.
</t>
  </si>
  <si>
    <t xml:space="preserve">El asesor de Control interno en su seguimiento estableció que  al ingreso de  nuevos funcionarios se les entregò el acuerdo de confidencialidad para su conocimiento y puesta en pràctica,  en  donde se compromenten a dar un buen uso de la información, garantizando la confidencialidad de ella, el documento fue  firmado por el funcionario y anexado a la hoja de vida.  
Se evidenció que para el segundo semestre del 2024 con el apoyo del área de talento humano se continuó con la firma del acuerdo de confidencialidad de los nuevos funcionarios y que reposa en la hoja de vida de cada uno de ellos
</t>
  </si>
  <si>
    <r>
      <t xml:space="preserve">Se evidenciò por control interno que para el primer semestre de la vigencia 2024  el proceso de mercadeo y comunicaciones, realizò  la oferta publica para la contrataciòn del proveedor para el mantenimiento y soporte del portal web de la entidad. En el primer semestre se ha venido ajustando y actualizando la informaciòn del menú transparencia y acceso a la informaciòn pùblica con la actualizaciòn de los documentos e informes establecidos por la ley 1712 de 2014 y la Resoluciòn 1519 de 2020. Igualmente se evidenciò que al finalizar la vigencia 2024 la matriz de comunicaciones se cumplio en un 100% asegurando que todos los mensajes y flujos de información fueran gestionados de manera clara y oportuna.  
</t>
    </r>
    <r>
      <rPr>
        <sz val="18"/>
        <color rgb="FFFF0000"/>
        <rFont val="Arial Narrow"/>
        <family val="2"/>
      </rPr>
      <t xml:space="preserve">
</t>
    </r>
  </si>
  <si>
    <t xml:space="preserve">Se evidencia por control interno que en el primer semestre del 2024  se materializò un riesgo del área de sistemas ocasionado por un error  involuntario, al cual se revisaran los controles para evitar una nueva materialización. Igualmente se estabbleció que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Se observa por control interno que se viene  implementando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Para el segundo semestre del 2024 no se materializó ningún riesgo del área de sistemas, pero basado en lo sucedido del primer semestre del 2024, el área de sistemas realizó un cambio en el procedimiento de Backups, en donde se cambió la frecuencia del backup diferencial, quedando con una frecuencia de 1 hora. 
Con respecto a la creación de usuarios y sus permisos se continúa realizando a través del FOR-GIN-42 </t>
  </si>
  <si>
    <t>En la vigencia fiscal 2024 se evaluaron de manera trimestral las PQRS 2024,  el asesor de control interno realizò seguimiento a las manifestaciones PQRS, en  donde  verificò  que se realizaron todos los informes trimestrales y éstos fueron publicados en la página web en transparencia.  La recepciòn de las manifestaciones  se realizó por varios canales  y  se evidenciò que  con un porcentaje del 93% es la oficina presencial  el medio que màs utilizan los usuarios para radicar las manifestaciones, seguido del buzòn de sugerencias con el 5% y el correo electrònico con un 2%, no se tienen manifestaciones en este periodo por el canal telefònico. Las respuestas fueron realizadas de manera oportuna cumpliendo los términos establecidos por la norma.</t>
  </si>
  <si>
    <t>Se evidenciò que en el primer semestre de 2024 el plan estratègico de comunicaciones se viene ejecutando segùn lo establecido para la vigencia, con un porcentaje de avance del 53%. El porcentaje establecido se verificò segùn la consolidacion del POA institucional del primer semestre. 
La entidad ha establecido políticas y procedimientos para garantizar una comunicación interna efectiva, lo que ha permitido mejorar la coordinación y colaboración entre los diferentes procesos. Uno de los principales instrumentos utilizados para este fin ha sido la matriz de comunicaciones, la cual se cumplió al 100%, asegurando que todos los mensajes y flujos de información fueran gestionados de manera clara y oportuna. Además, se llevaron a cabo diversas campañas de sensibilización y eventos enfocados en la salud mental, que incluyeron ferias institucionales y simposios sobre salud mental y seguridad del paciente, contribuyendo al fortalecimiento de la cultura organizacional.
En cumplimiento con el Plan Operativo Anual (POA) y el Plan Estratégico de Comunicaciones del hospital, los objetivos establecidos en ambos documentos se lograron al 100%. Las acciones implementadas incluyeron la creación y ejecución de estrategias de comunicación que promovieron la salud mental, la humanización en la atención, la seguridad, la investigación y educacion del paciente a nivel interno y externo. Asi mismo, se logró un crecimiento significativo en las redes sociales, con un aumento superior al 80% en la visibilidad y el compromiso de la comunidad virtual, lo que consolidó la presencia de la institución en estos canales.
El posicionamiento institucional ha sido notable tanto a nivel departamental como nacional, posicionando a la entidad como un referente clave en el campo de la salud mental en el país. Este impacto ha sido producto de una comunicación efectiva y coherente, que no solo ha fortalecido la imagen institucional, sino que también ha permitido establecer a la entidad como un modelo de atención y conocimiento en el ámbito de la salud mental.</t>
  </si>
  <si>
    <t xml:space="preserve">Se verificò que en el primer semestre de la vigencia 2024 se realizó seguimiento a la política de comunicaciones y acceso a la información pública, verificando que se viene cumpliendo  con el desarrollo de los objetivos establecidos en la resoluciòn de creaciòn de la polìtica y con el plan de comunicaciones que a junio de 2024 lleva un cumplimiento del 53% en su avance.
Durante el segundo semestre del año 2024, el cumplimiento de la política de comunicaciones de la institución se ha llevado a cabo de manera integral, destacando una gestión eficiente y estratégica en la difusión de información a través de 10 canales de comunicación interna y externa. Estos canales han sido seleccionados y gestionados para garantizar que la información de interés llegue de manera oportuna y adecuada a cada uno de los públicos objetivos, maximizando su impacto.
Como parte de esta estrategia, se han desarrollado y publicado piezas comunicativas de alta calidad, incluyendo posts, clips, historias y otros formatos multimedia, diseñados para reforzar los mensajes clave de la institución. Estas acciones han contribuido directamente al cumplimiento de los objetivos trazados en la política de comunicaciones, promoviendo una comunicación efectiva y alineada con la visión institucional.
Asimismo, el proceso ha fortalecido la imagen y el posicionamiento de la entidad, consolidándola como un referente en su sector y garantizando que los valores y logros institucionales sean proyectados con claridad y profesionalismo hacia el público interno y externo. Esto evidencia el compromiso de la organización con la transparencia, la cercanía y la excelencia en sus procesos comunicativos. 
</t>
  </si>
  <si>
    <t xml:space="preserve">Se evidenciò que  la pàgina web obtuvo un alcance de 23.503 personas que han ingresado a la pagina en el primer semestre de 2024.  
Es importante anotar que el proceso de mercadeo y comunicaciones, realiza seguimiento mensual por medio de las estadisticas arrojadas en las plataformas digitales frente al impacto de la interacciòn del pùblico externo con las publicaciones de la instituciòn.  
A la fecha del seguimiento por control interno se verifica un avance del 53% del cumplimiento del plan de comunicaciones para la vigencia 2024.
La entidad cuenta con canales externos de comunicación definidos que fortalecen su proyección institucional y garantizan la difusión de información de interés hacia diversos públicos. Entre estos canales destacan la página web, las redes sociales, las notas freepress y la revista institucional, la cual tuvo una participación destacada este año con un artículo publicado en la revista de ASOHOSVAL, además de diversos artículos en medios externos interinstitucionales. También se mantuvo la publicación del boletín "Ponte al Día", que se desarrolló de manera trimestral, consolidándose como un medio efectivo para mantener informada a la comunidad.
En cuanto al crecimiento orgánico en redes sociales, la entidad ha logrado un avance significativo, alcanzando al cierre del año 2024 un total de 6,178 seguidores en sus plataformas digitales: Facebook, Instagram, YouTube y X. Este crecimiento refleja no solo el aumento de seguidores, sino también una participación activa de los mismos, posicionando las redes sociales como uno de los canales de comunicación más consultados, tanto a nivel interno como externo.
Cabe resaltar que durante el segundo semestre del año 2024 se logró un mayor nivel de interacción y alcance en redes sociales, impulsado principalmente por los simposios de salud mental y seguridad del paciente. Estos eventos no solo aportaron al conocimiento y formación de los profesionales, sino que también generaron un impacto positivo en la visibilidad de la institución, fortaleciendo el posicionamiento institucional como líder en estos temas.
</t>
  </si>
  <si>
    <r>
      <rPr>
        <sz val="11"/>
        <rFont val="Arial Narrow"/>
        <family val="2"/>
      </rPr>
      <t xml:space="preserve">Se evidenciò que en la vigencia 2024 el proceso de mercadeo y comunicaciones ejecutò en un 100% el plan estratègico de comunicaciones institucional, de acuerdo al seguimiento del plan operativo anual en la vigencia  2024. Igualmente se evidenciò que el proceso de mercadeo y comunicaciones socializò la evaluaciòn del proceso a toda la comunidad hospitalaria.  Se destacó en la vigencia 2024 el crecimiento orgánico en redes sociales, la entidad  logró un avance significativo, alcanzando al cierre del año 2024 un total de 6,178 seguidores en sus plataformas digitales: Facebook, Instagram, YouTube y X. Este crecimiento refleja no solo el aumento de seguidores, sino también una participación activa de los mismos, posicionando las redes sociales como uno de los canales de comunicación más consultados, tanto a nivel interno como externo.
Cabe resaltar que durante el segundo semestre del año 2024 se logró una mayor  interacción y alcance en redes sociales, impulsado principalmente por los simposios de salud mental y seguridad del paciente. Estos eventos no solo aportaron al conocimiento y formación de los profesionales, sino que también generaron un impacto positivo en la visibilidad de la institución, fortaleciendo el posicionamiento institucional como líder en estos temas. 
</t>
    </r>
    <r>
      <rPr>
        <b/>
        <sz val="11"/>
        <rFont val="Arial Narrow"/>
        <family val="2"/>
      </rPr>
      <t xml:space="preserve">
</t>
    </r>
  </si>
  <si>
    <t>Se estableciò por Control interno que en el primer semestre de 2024 se realizó el proceso de la planeación estratégica para la formulación del nuevo plan de desarrollo, así como la formulación de estrategias, formulación de la plataforma estratégica, las líneas estratégicas, los planes, programas y proyectos del nuevo plan de desarrollo. Para el segundo semestre se ha establecido un ejercicio de revisión por la dirección en donde se revisará la plataforma estratégica y se revisará el DOFA. 
Se socializo la actualizacion de la plataforma estratégica en el primer semestre y en el segundo semestre durante el ejercicio de revision por la direccion, se efectuo una nueva socializacion de la plataforma estrategica y el DOFA institucional</t>
  </si>
  <si>
    <t xml:space="preserve">Al seguimiento por Control Interno se evidencia que en la oficina de sistema de información y atención al usuario, durante el primer semestre de 2024,   diò cumplimniento a las metas establecidas en cada uno de los indicadores, destacamos la satisfacciòn global que se mantiene en 99.5% sobre una metra del 95% y la recomendación en el 99.4% donde la meta es 90%, manteniendo controlados los indicadores. 
Se observó igualmente por control interno que se viene  implementando el software para radicar las manifestaciones (pqrsf) que es administrado por el profesional del área de sistema de información y atención al usuario (SIAU), con el fin de tener una mejor trazabilidad de las manifestaciones.  
Igualmente en la vigencia fiscal 2024 se evaluaron de manera trimestral las PQRS 2024,  el asesor de control interno realizò seguimiento a las manifestaciones PQRS, en  donde  verificò  que se realizaron todos los informes trimestrales y éstos fueron publicados en la página web en transparencia.  La recepciòn de las manifestaciones  se realizó por varios canales  y  se evidenciò que  con un porcentaje del 93% es la oficina presencial  el medio que màs utilizan los usuarios para radicar las manifestaciones, seguido del buzòn de sugerencias con el 5% y el correo electrònico con un 2%, no se tienen manifestaciones en este periodo por el canal telefònico. 
</t>
  </si>
  <si>
    <r>
      <t xml:space="preserve">Explicación de cómo la Entidad </t>
    </r>
    <r>
      <rPr>
        <u/>
        <sz val="11"/>
        <color theme="0"/>
        <rFont val="Arial Narrow"/>
        <family val="2"/>
      </rPr>
      <t>evidencia</t>
    </r>
    <r>
      <rPr>
        <sz val="11"/>
        <color theme="0"/>
        <rFont val="Arial Narrow"/>
        <family val="2"/>
      </rPr>
      <t xml:space="preserve"> que está dando respuesta al requerimiento
Referencia a Procesos, Manuales/Políticas de Operación/Procedimientos/Instructivos u otros desarrollos que den cuente de su aplicación</t>
    </r>
  </si>
  <si>
    <t xml:space="preserve">Al inicio de la vigencia 2024 el asesor de Control interno,  presentó ante el comité institucional de control interno el plan anual de auditoría para su aprobación, éste fue aprobado por los integrantes del comité. Al finalizar la vigencia se observa que se cumplió en un 100% el plan.  Se recibió la calificación del FURAG en donde el control interno del HDPUV ocupo el 6 lugar a nivel de Colombia y el primer lugar a nivel departamental, posicionando a la entidad como la mejor en desarrollo institucional. </t>
  </si>
  <si>
    <t>En el primer semestre de 2024 al seguimiento por control interno, se evidenció que se verificó la construcción del nuevo PDI, el cual fue presentado y socializado en la rendición de cuentas públicas realizado en el primer semestre de 2024. Las metas propuestas en el plan son monitoreadas en el Comité de gerencia con una periodicidad de dos veces por mes.  
En el segundo semestre de la vigencia 2024 se observó por control interno que se cumplió con el indicador de cumplimiento de las metas propuestas en el plan de desarrollo, el cual arrojo un 98% , en donde son evaluadas de manera periodica en el comité de gerencia y ante la junta directiva de la entidad.</t>
  </si>
  <si>
    <t>La segunda línea de defensa en toda la vigencia  2024  a través del formato estandarizado FOR-SIG-19 realizó el seguimiento a las politicas institucionales, verificando el cumplimiento de los objetivos establecidos en la Resolución de creación. Las deficiencias evidenciadas en los diferentes procesos fueron evaluadas con los líderes de proceso en el comité de gerencia en donde la línea estratégica impartió directrices, igualmente en la vigencia 2024 se ajustaron y se crearon nuevas  politicas como: politica del sistema integrado de gestión y la politica del no fumador.</t>
  </si>
  <si>
    <t>En la vigencia  2024, la segunda linea de defensa en el comité de gestión y desempeño realizó seguimiento al plan de mejoramiento producto de la evaluación del Furag,  en donde la entidad ocupo el puesto 13 a nivel nacional y en control interno ocupo el 6 puesto y a nivel departamental el control interno del HDPUV ocupo el primer puesto. La línea estratégica verificó que la segunda línea de defensa evaluara  las deficiencias del control interno e impartió directrices tendientes al cumplimiento de las acciones correctivas del SCI.  Igualmente en el segundo semestre de la vigencia 2024, la alta dirección realizó el seguimiento al plan de mejoramiento producto de la evaluación del Furag para la mejora contínua del sistema.</t>
  </si>
  <si>
    <t xml:space="preserve">En la vigencia 2024 control interno verificó y realizó el seguimiento a la informaciòn  recepcionada por los canales de comunicación dispuestos por la entidad para las PQRS, ésta fue evaluada, verificando que se dió respuesta oportuna a las manifestaciones. Igualmente las PQRS fueron publicadas en la pàgina web de la entidad en la pestaña de transparencia. Las quejas que involucran funcionarios de la entidad fueron resueltas y puestas en conocimiento del lider de proceso al que pertenecen y otras fueron enviadas a Control disciplinario como lo establece la normatividad.
</t>
  </si>
  <si>
    <t>las deficiencias de control interno fueron revisadas y evaluadas a través del plan de mejoramiento una vez se recibió la evaluación del  formulario FURAG en donde el HDPUV obtuvo el 6 puesto a nivel nacional y el primer lugar a nivel departamental. Las deficiencias del control interno de la entidad fueron trabajadas y revisadas por la alta dirección en donde se impartieron directrices para continuar mejorando en el desarrollo institucional.</t>
  </si>
  <si>
    <t>En la vigencia 2024  en el componente Ambiente de control,  la línea estratégica del HDPUV desarrolló las 7 dimensiones que componen el MIPG  en cada uno de los procesos, en donde se observó por control interno al seguimiento  que la alta direccción a través de las líneas de defensa  fortaleciö el Sistema de Control Interno.  Se obtuvo en la vigencia 2024 una calificación del 88.6% en el formulario FURAG,  ubicandonos en el percentil 5 del desarrollo institucional, y se ocupó el puesto 13 a nivel nacional y el primer lugar a nivel departamental y el control interno del HDPUV ocupo el primer lugar a nivel departamental. En este orden los resultados fueron revisados por la línea estratégica en el comité de coordinación de control interno, en donde se impartieron directrices tendientes a la mejora continua  del modelo.  Se observó que se  continuó con el objetivo de potenciar la Cultura Organizacional, en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La institución documentó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incluyó en el Código de Conducta y Buen Gobierno (CO-DES-01) el mecanismo para reportar fallas o presuntas fallas al cumplimiento del mismo, declaratoria de conflicto de intereses por parte de los servidores públicos, el cual se realizará a través del área de Sistemas de Información y Atención al Usuario – SIAU (MAN-SIA-01)
Por otro lado, los conflictos de interés generados en el marco del desarrollo de las etapas contractuales se rigen  de acuerdo a lo establecido en el Manual de Contratación del HDPUV.</t>
  </si>
  <si>
    <t>Enero a diciembre de 2024</t>
  </si>
  <si>
    <t xml:space="preserve">En la vigencia 2024 se realizó seguimiento a los controles de los riesgos institucionales, estos son monitoreados de manera periodica en cada uno de los procesos,  se revisaron  los riesgos que se materializaron y se impartieron directrices desde el comité de coordinación de control interno para tomar  las medidas pertinentes y evitar una nueva materialización del riesgo, decidiendo que en el segundo semestre de 2024 se ajustaron los controles de los riesgos de algunos riesgos de proceso y se identificaron otros. Se presento informe sobre los riesgos Sicof y Sarlaft ante la junta directiva por el oficial de cumplimiento. En general se obseva por control interno un adecuado manejo de los riesgos al interior de los procesos lo que coadyuva a su control
Al seguimiento en el periodo 2024, se evidenciò que el proceso de planeación realizò  a travès del Plan Operativo Anual (POA) el seguimiento de acuerdo a la formulación del nuevo plan de desarrollo vigencia 2024-2028, para dar cumplimiento a las  metas estratégicas y los compromisos establecidos en el PDI.  Al finalizar la vigencia 2024 se verificó que el POA se cumplió en un 96%, en donde se evidenció  el compromiso institucional por cumplir de manera efectiva las metas y compromisos adquiridos en el Plan de Desarrollo. Los resultados del cumplimiento del POA fueron socializados en los diferente escenarios como Comité de Gerencia, Junta Directiva, grupos de interés y comunidad hospitalaria, al igual que en la  audiencia pública de rendición de cuentas.  Se observó igualmente por control interno que se materializaron riesgos como los de caida y evasión asi como un riesgo identificado en el área de sistemas, riesgos que fueron evaluados en el comité de gerencia  y desde el comite de coordinación de control interno  se impartieron directrices para analizar los eventos y mitigar los controles para evitar futuras materializaciones del riesgo. </t>
  </si>
  <si>
    <t>97.8%</t>
  </si>
  <si>
    <t>Enero a Diciembre de 2024</t>
  </si>
  <si>
    <t xml:space="preserve"> Al seguimiento realizado por control interrno a la  Planeación estratégica del Talento Humano, durante el I semestre de la vigencia 2024,  se evidenciò que los componentes del Plan Estratégico de Talento Humano, presentaron los siguientes resultados:  
1. Plan institucional de capacitacion (PIC) con corte al 30/06/2024, ha presentado un cumplimiento del 40%.
2. El plan de bienestar, estimulos e incentivos tuvo un cumplimiento del 100% de las actividades propuestas para el I semestre de la vigencia 2024.
3.La Evaluación del desempeño laboral: Del periodo 1/02/2023 al 31/01/2024 se cerro satisfactoriamente, y del 1/02/2024 al 31/07/2024  se encuentra en fase de desarrollo, la evaluación del I semestre 2024 debe realizarse de acuerdo a los referentes normativos los primeros quince (15) días del mes de agosto 2024.
4.El  plan de previsión de recursos : Mediante Acuerdo de JD No.020 del 18 de diciembre de 2023, se fija la planta de cargos para la vigencia 2024, con 285 cargos.
5- Plan Anual de Vacantes: A la fecha se han reportado a la OPEC 21 empleos que corresponden a 104 vacantes, distribuidas así; 42 vacantes del nivel profesional, 4 vacantes del nivel técnico y 58 vacantes del nivel asistencial.
6. Al finalizar la vigencia 2022 el indice de favorabilidad del clima laboral fue del 91%.  A la fecha se encuentra en desarrollo el plan de intervención propuesto, por cuanto se mide la favorabilidad cada dos años.       
Al seguimiento se  verificó que durante el II semestre de la vigencia 2024, con relacion a la Evaluacion de Desempeño en el mes de agosto de 2024 se realizaron las evaluaciones correspondientes al periodo del Feb a julio/24 quedando al 100% realizadas, el cierre del periodo se realizará en febrero 2025
El cumplimiento del PIC al cierre del segundo semestre del 2024 quedo al 100% 
El clima laboral queda con 91% de favorabilidad, el cual nos indica la percepción de  la dinámica laboral el cual fue satisfactoria y aportó a sus condiciones de bienestar
El plan de Bienestar, estimulo e incentivos cerro con un cumplimiento de 100% de las actividades propuestas para el segundo semestre </t>
  </si>
  <si>
    <t>Al seguimiento realizado por control interno en la vigencia 2024 a la  Planeación estratégica del Talento Humano, se evidenciò que los componentes del plan presentaron los siguientes resultados:  
El cumplimiento del PIC al cierre de la vigencia  2024 quedo al 97% 
El clima laboral quedo con 91% de favorabilidad, el cual  la dinámica laboral se percibe satisfactoria y aporta a sus condiciones de bienestar
El plan de Bienestar, estimulo e incentivos cerro con un cumplimiento de 100% de las actividades propuestas para el segundo semestre 
3.La Evaluación del desempeño laboral: Del periodo 1/02/2023 al 31/01/2024 se cerro satisfactoriamente, con un cumplimiento del 100%.
4.El  plan de previsión de recursos : Mediante Acuerdo de JD No.020 del 18 de diciembre de 2023, se fijó la planta de cargos para la vigencia 2024, con 285 cargos.
5- Plan Anual de Vacantes: A la fecha se han reportado a la OPEC 21 empleos que corresponden a 104 vacantes, distribuidas así; 42 vacantes del nivel profesional, 4 vacantes del nivel técnico y 58 vacantes del nivel asistencial. 
El indice de rotación de personal está por debajo de la meta en -0,85. Se presentaron tres (3) retiros y se presento una (1) provisión de empleo.
Se evidenció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
En el segundo semestre del año 2024, se realizó la provisión de 2 empleos de nombramiento provisional en los cargos de médico especialista 
Es de resaltar que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En el primer semestre se desarrolló el contrato de mantenimiento de equipos de cómputo, servidores, impresoras, UPS, videobeam, scanner con el proveedor OMEGA SOLUCIONES SAS.                                                                                                                                                                                                                                 
Se observó por control interno  que en la vigencia 2024, se realizaron actividades de grupo focal dirigida a los Médicos Generales y Médicos Especialistas, con el objetivo de abrir un espacio de dialogo que  brindó  la oportunidad de recopilar  opiniones y perspectivas sobre diversos aspectos del funcionamiento del HDPUV,  también se identificaron oportunidades de mejora para fortalecer la entidad.
Igualmente se verificó que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Desde el programa de Fortalecimiento de cultura durante el segundo semestre del año 2024 se trabajo desde las palancas las siguientes actividades: 
PALANCA PRÁCTICAS DE GESTIÓN HUMANA: arte-terapia, charla de familias Finanzas Familiares Saludables, Entrenamiento en Yoga, Taller preparación para el Retiro:Cambio de Rol de Trabajador a Pensionado, Charla: "Bienestar Mental: Abordaje Cognitivo-Conductual del Estrés y la Ansiedad", Charla Virtual para Familias No. 2 : "Bienestar Mental: Abordaje Cognitivo-Conductual del Estrés y la Ansiedad", Celebración día de la Salud Mental en el trabajo, Taller Finanzas Saludables: Como Hacer Crecer el Dinero, Dia de la Gratitud (Muro de la gratitud), Dia del Médico Actividad "Equilibrio y Bienestar : Regalate un respiro", Charla Competencia 3: Gestión del Tiempo,  Charla Competencia 4: Excelencia en el Servicio. 
PALANCA DE LIDERES Y EQUIPOS: Sesiones de trabajo con Gerencia, Subgerencia Cientifica para resultados de grupos focales, Seminario Taller Pensamiento Estratégico – Matriz Dofa Extendida, Taller de Profundización de Comunicación no Violenta (CNV) dirigida a comité gerencial - profesionales y tecnicos, Intervención Oficina Planeación, Taller Gestión de Conflictos dirigida a comité gerencial - profesionales y tecnicos, Taller Gestión del Tiempo, Taller Gerenciar por Resultados con OKR.</t>
  </si>
  <si>
    <t xml:space="preserve">Se evidenciò que en la vigencia 2024  el proceso de mercadeo y comunicaciones, realizò  la oferta publica para la contrataciòn del proveedor para el mantenimiento y soporte del portal web de la entidad. Se ajustó y actualizó la informaciòn del menú transparencia y acceso a la informaciòn pùblica con  los documentos e informes establecidos por la ley 1712 de 2014 y la Resoluciòn 1519 de 2020. Igualmente se evidenciò que se cumplió  con lo proyectado en la matrtìz de comunicaciones. En desarrollo del componente de Información y Comunicación el HDPUV,  en la vigencia se logró que  dentro de los procesos de información y comunicación interna y externa, se establecieran los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la entidad  logró fortalecer la  comunicación y la información relevante hacia el interior de la entidad, lo que facilitó la comunicación en todos los niveles del hospital, logrando apoyar el funcionamiento del Sistema de Control Interno. 
Se evidenció que en la vigencia 2024  se materializò un riesgo del área de sistemas ocasionado por un error  involuntario, al cual se revisaron los controles del riesgo para evitar una nueva materialización. Igualmente se estabbleció que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Se observó que se viene  implementando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t>
  </si>
  <si>
    <t>99.5%</t>
  </si>
  <si>
    <t>Enero a  diciembre de 2024</t>
  </si>
  <si>
    <t>DE ENERO A DICIEMBRE  DE 2024</t>
  </si>
  <si>
    <r>
      <t xml:space="preserve">   
Ante el comité de Institucional de control interno se presentaron las manifestacioes del primer semestre de la vigencia 2024 y se verifico que no se  presentaron  manifestaciones por presuntas fallas frente al incumplimiento del Código de Integridad por parte de los funcionarios.     
Se informó al comité que se implementó el Programa de Transformación Cultural donde se integra la socialización del Código de Integridad y se despliegan actividades para el monitoreo del objetivo propuesto.  Se establecíó que el Comité de Convivencia Laboral resolvió oportunamente las solicitudes presentadas por los funcionarios y  que  se reunió de acuerdo a lo establecido en la resolución de creación,  cumpliendo  con la periodicidad.
En el primer semestre  de 2024 se recibieron </t>
    </r>
    <r>
      <rPr>
        <i/>
        <sz val="11"/>
        <color theme="1"/>
        <rFont val="Arial Narrow"/>
        <family val="2"/>
      </rPr>
      <t>un</t>
    </r>
    <r>
      <rPr>
        <sz val="11"/>
        <color theme="1"/>
        <rFont val="Arial Narrow"/>
        <family val="2"/>
      </rPr>
      <t xml:space="preserve"> total de 501 manifestaciones, 454 de ellas el 90.6% corresponden a Felicitaciones, el 3,8% (19) a Quejas y el 0.4% (2) a solicitudes. Peticiones el 0%, sugerencias el 3,6% (18) y reclamos 1,6% (8). </t>
    </r>
  </si>
  <si>
    <t xml:space="preserve">
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</si>
  <si>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 xml:space="preserve">En el primer semestre de la vigencia 2024, se diò continuidad a potenciar la Cultura Organizacional, el dia 27 de junio se conmemoró el día Nacional del Servidor Público, fecha en la cual se resaltó  la labor de los servidores públicos de la institución.
Se  verificó por Control interno que desde el Talento Humano de la entidad se continúa  promoviendo  la cultura de integridad en los servidores públicos, lo que permite implementar prácticas preventivas para evitar  el interés particular. 
</t>
  </si>
  <si>
    <t xml:space="preserve">La linea estratégica revisó en el primer semestre de 2024 las metas establecidas en el plan de desarrollo e impartió directrices tendientes a asegurar el cumplimiento de los objetivos institucionales. En el primer semestre se trabajo en la creación del nuevo plan de desarrollo a ejecutar en el periodo 2024-2028
La oficina asesora de planeacion, presentó el balance del segundo semestre y en general el cierre de la vigencia 2024 en donde se evidenció un cumplimiento en la ejecución del POA 2024 del 96%, distribuidos en cada una de las líneas estratégicas de la siguiente forma: SALUD MENTAL CON EXCELENCIA 100%, MEJORAMIENTO INSTITUCIONAL 97%, FORTALECIMIENTO DE LAS CAPACIDADES INSTITUCIONALES  94%, DOCENCIA E INVESTIGACION 100%, SOSTENIBILIDAD Y RENTABILIDAD FINANCIERA 100%
</t>
  </si>
  <si>
    <t>El asesor de Control interno presentó ante el comité institucional de control interno el plan anual de auditoría para su aprobación y éste fue aprobado por los integrantes del comité. Al termina la vigencia se cumplido un 98% el plan. Se recibió la calificación del FURAG en donde el control interno del HDPUV ocupo el 6 lugar a nivel de Colombia y el primer lugar a nivel departamental.  
El asesor de control interno realizó seguimiento al cumplimiento de todos los controles de los riesgos de proceso en los dos semestres de la vigencia 2024, conforme a lo establecido en el procedimiento gestión del riesgo.   Se evidenció la materialización de algunos riesgos como el de caida y evasión y se revisaron los controles para evitar nuevas materializaciones.
Igualmente se realizó seguimiento a las metas del  PDI, el cual fue presentado y socializado en la rendición de cuentas públicas realizado en el primer semestre de la presente vigencia.  Las metas propuestas en el plan son monitoreadas en el Comité de gerencia con una periodicidad de dos veces por mes.  
La Evaluacion del Control interno de la entidad obtuvo un importante 6 puesto a nivel nacional y un primer puesto a nivel departamental, como se evidencia en la calificación del formulario FURAG en el 2024. 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 
Todos los planes de mejoramiento producto de las auditorías internas y externas, fueron consolidados en la vigencia 2024  en el FOR-SIG-12, ahí se consolidaron los planes verificando que se  cumplieran con las acciones de mejora planteadas.  Igualmente fueron presentados al comité para que  la línea estratégica impartiera directrices tendientes a la mejora del SCI.  Al seguimiento  se verificó que la informaciòn  recepcionada por los canales de comunicación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</si>
</sst>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000"/>
    <numFmt numFmtId="166" formatCode="0.000000"/>
  </numFmts>
  <fonts count="79"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i/>
      <sz val="11"/>
      <color theme="1"/>
      <name val="Arial Narrow"/>
      <family val="2"/>
    </font>
    <font>
      <sz val="12"/>
      <color theme="1"/>
      <name val="Arial Narrow"/>
      <family val="2"/>
    </font>
    <font>
      <u/>
      <sz val="11"/>
      <color theme="1"/>
      <name val="Arial Narrow"/>
      <family val="2"/>
    </font>
    <font>
      <sz val="18"/>
      <color theme="1"/>
      <name val="Arial Narrow"/>
      <family val="2"/>
    </font>
    <font>
      <b/>
      <u/>
      <sz val="11"/>
      <color theme="1"/>
      <name val="Arial Narrow"/>
      <family val="2"/>
    </font>
    <font>
      <b/>
      <sz val="16"/>
      <color theme="1"/>
      <name val="Arial Narrow"/>
      <family val="2"/>
    </font>
    <font>
      <b/>
      <sz val="14"/>
      <color theme="1"/>
      <name val="Arial Narrow"/>
      <family val="2"/>
    </font>
    <font>
      <sz val="16"/>
      <color theme="1"/>
      <name val="Arial Narrow"/>
      <family val="2"/>
    </font>
    <font>
      <sz val="18"/>
      <color theme="0"/>
      <name val="Arial Narrow"/>
      <family val="2"/>
    </font>
    <font>
      <sz val="20"/>
      <color theme="1"/>
      <name val="Arial Narrow"/>
      <family val="2"/>
    </font>
    <font>
      <sz val="11"/>
      <color theme="3"/>
      <name val="Arial Narrow"/>
      <family val="2"/>
    </font>
    <font>
      <sz val="11"/>
      <color theme="1"/>
      <name val="Arial"/>
      <family val="2"/>
    </font>
    <font>
      <b/>
      <i/>
      <sz val="11"/>
      <color theme="1"/>
      <name val="Arial Narrow"/>
      <family val="2"/>
    </font>
    <font>
      <b/>
      <u/>
      <sz val="16"/>
      <color theme="1"/>
      <name val="Arial Narrow"/>
      <family val="2"/>
    </font>
    <font>
      <b/>
      <sz val="11"/>
      <color rgb="FF00B050"/>
      <name val="Arial Narrow"/>
      <family val="2"/>
    </font>
    <font>
      <sz val="11"/>
      <color rgb="FF00B050"/>
      <name val="Arial Narrow"/>
      <family val="2"/>
    </font>
    <font>
      <b/>
      <sz val="18"/>
      <color rgb="FF00B050"/>
      <name val="Arial Narrow"/>
      <family val="2"/>
    </font>
    <font>
      <b/>
      <sz val="16"/>
      <color rgb="FF00B050"/>
      <name val="Arial Narrow"/>
      <family val="2"/>
    </font>
    <font>
      <b/>
      <sz val="14"/>
      <color theme="3"/>
      <name val="Arial Narrow"/>
      <family val="2"/>
    </font>
    <font>
      <sz val="22"/>
      <color theme="3"/>
      <name val="Arial Narrow"/>
      <family val="2"/>
    </font>
    <font>
      <sz val="11"/>
      <color theme="4"/>
      <name val="Arial Narrow"/>
      <family val="2"/>
    </font>
    <font>
      <b/>
      <sz val="12"/>
      <color rgb="FF00B050"/>
      <name val="Arial Narrow"/>
      <family val="2"/>
    </font>
    <font>
      <sz val="8"/>
      <color theme="1"/>
      <name val="Arial Narrow"/>
      <family val="2"/>
    </font>
    <font>
      <sz val="18"/>
      <color rgb="FFFF0000"/>
      <name val="Arial Narrow"/>
      <family val="2"/>
    </font>
    <font>
      <sz val="18"/>
      <color rgb="FF00B050"/>
      <name val="Arial Narrow"/>
      <family val="2"/>
    </font>
    <font>
      <sz val="14"/>
      <name val="Arial Narrow"/>
      <family val="2"/>
    </font>
    <font>
      <sz val="14"/>
      <color theme="1"/>
      <name val="Arial Narrow"/>
      <family val="2"/>
    </font>
    <font>
      <sz val="12"/>
      <name val="Arial Narrow"/>
      <family val="2"/>
    </font>
    <font>
      <sz val="18"/>
      <name val="Arial Narrow"/>
      <family val="2"/>
    </font>
    <font>
      <sz val="16"/>
      <color rgb="FF00B050"/>
      <name val="Arial Narrow"/>
      <family val="2"/>
    </font>
    <font>
      <sz val="20"/>
      <name val="Arial Narrow"/>
      <family val="2"/>
    </font>
    <font>
      <u/>
      <sz val="11"/>
      <color theme="0"/>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hair">
        <color indexed="64"/>
      </top>
      <bottom/>
      <diagonal/>
    </border>
    <border>
      <left style="medium">
        <color indexed="64"/>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medium">
        <color indexed="64"/>
      </top>
      <bottom style="thin">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867">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7" xfId="4" applyFont="1" applyBorder="1"/>
    <xf numFmtId="0" fontId="11" fillId="0" borderId="108" xfId="4" applyFont="1" applyBorder="1"/>
    <xf numFmtId="0" fontId="11" fillId="0" borderId="109" xfId="4" applyFont="1" applyBorder="1"/>
    <xf numFmtId="0" fontId="11" fillId="0" borderId="110" xfId="4" applyFont="1" applyBorder="1"/>
    <xf numFmtId="0" fontId="11" fillId="0" borderId="107" xfId="4" applyFont="1" applyBorder="1" applyAlignment="1">
      <alignment vertical="top" wrapText="1"/>
    </xf>
    <xf numFmtId="0" fontId="11" fillId="0" borderId="108" xfId="4" applyFont="1" applyBorder="1" applyAlignment="1">
      <alignment vertical="top" wrapText="1"/>
    </xf>
    <xf numFmtId="0" fontId="11" fillId="0" borderId="111" xfId="4" applyFont="1" applyBorder="1"/>
    <xf numFmtId="0" fontId="11" fillId="0" borderId="112" xfId="4" applyFont="1" applyBorder="1"/>
    <xf numFmtId="0" fontId="11" fillId="0" borderId="113"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5"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3"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7" xfId="4" applyFont="1" applyBorder="1" applyAlignment="1">
      <alignment horizontal="left" vertical="top"/>
    </xf>
    <xf numFmtId="0" fontId="11" fillId="0" borderId="108"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7" fillId="0" borderId="70" xfId="0" applyFont="1" applyBorder="1" applyAlignment="1" applyProtection="1">
      <alignment horizontal="center" vertical="center"/>
      <protection locked="0"/>
    </xf>
    <xf numFmtId="0" fontId="22" fillId="2" borderId="128" xfId="0" applyFont="1" applyFill="1" applyBorder="1" applyAlignment="1" applyProtection="1">
      <alignment horizontal="center" vertical="center"/>
      <protection locked="0"/>
    </xf>
    <xf numFmtId="0" fontId="21" fillId="2" borderId="127" xfId="0" applyFont="1" applyFill="1" applyBorder="1"/>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wrapText="1"/>
      <protection hidden="1"/>
    </xf>
    <xf numFmtId="0" fontId="41" fillId="6" borderId="0" xfId="0" applyFont="1" applyFill="1" applyAlignment="1">
      <alignment horizontal="center" vertical="center"/>
    </xf>
    <xf numFmtId="0" fontId="25" fillId="2" borderId="127"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2" fillId="2" borderId="0" xfId="0" applyFont="1" applyFill="1"/>
    <xf numFmtId="0" fontId="21" fillId="2" borderId="17" xfId="0" applyFont="1" applyFill="1" applyBorder="1" applyAlignment="1" applyProtection="1">
      <alignment horizontal="left" vertical="top" wrapText="1"/>
      <protection locked="0"/>
    </xf>
    <xf numFmtId="0" fontId="21" fillId="0" borderId="1" xfId="0" applyFont="1" applyBorder="1" applyAlignment="1">
      <alignment horizontal="left" vertical="center"/>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0" borderId="0" xfId="0" applyFont="1" applyAlignment="1">
      <alignment vertical="top"/>
    </xf>
    <xf numFmtId="0" fontId="21" fillId="2" borderId="18" xfId="0" applyFont="1" applyFill="1" applyBorder="1" applyAlignment="1" applyProtection="1">
      <alignment horizontal="center" vertical="center" wrapText="1"/>
      <protection locked="0"/>
    </xf>
    <xf numFmtId="9" fontId="7" fillId="14" borderId="1" xfId="0" applyNumberFormat="1" applyFont="1" applyFill="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hidden="1"/>
    </xf>
    <xf numFmtId="0" fontId="21" fillId="0" borderId="14" xfId="0" applyFont="1" applyBorder="1" applyAlignment="1">
      <alignment vertical="center" wrapText="1"/>
    </xf>
    <xf numFmtId="0" fontId="21" fillId="2" borderId="2"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12" xfId="0" applyFont="1" applyFill="1" applyBorder="1" applyAlignment="1" applyProtection="1">
      <alignment vertical="center" wrapText="1"/>
      <protection locked="0"/>
    </xf>
    <xf numFmtId="0" fontId="21" fillId="0" borderId="2" xfId="0" applyFont="1" applyBorder="1" applyAlignment="1">
      <alignment horizontal="left" vertical="center"/>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22" fillId="2" borderId="133" xfId="0" applyFont="1" applyFill="1" applyBorder="1" applyAlignment="1" applyProtection="1">
      <alignment horizontal="center" vertical="center"/>
      <protection locked="0"/>
    </xf>
    <xf numFmtId="0" fontId="21" fillId="2" borderId="133" xfId="0" applyFont="1" applyFill="1" applyBorder="1" applyAlignment="1" applyProtection="1">
      <alignment horizontal="left" vertical="center"/>
      <protection locked="0"/>
    </xf>
    <xf numFmtId="0" fontId="21" fillId="2" borderId="93" xfId="0" applyFont="1" applyFill="1" applyBorder="1" applyAlignment="1" applyProtection="1">
      <alignment horizontal="left" vertical="center"/>
      <protection locked="0"/>
    </xf>
    <xf numFmtId="0" fontId="21" fillId="0" borderId="14"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3" xfId="0" applyFont="1" applyFill="1" applyBorder="1" applyAlignment="1" applyProtection="1">
      <alignment vertical="center" wrapText="1"/>
      <protection locked="0"/>
    </xf>
    <xf numFmtId="0" fontId="21" fillId="2" borderId="93" xfId="0" applyFont="1" applyFill="1" applyBorder="1" applyAlignment="1" applyProtection="1">
      <alignment vertical="center"/>
      <protection locked="0"/>
    </xf>
    <xf numFmtId="0" fontId="21" fillId="2" borderId="3" xfId="0" applyFont="1" applyFill="1" applyBorder="1" applyAlignment="1" applyProtection="1">
      <alignment vertical="center" wrapText="1"/>
      <protection hidden="1"/>
    </xf>
    <xf numFmtId="0" fontId="21" fillId="0" borderId="1" xfId="0" applyFont="1" applyBorder="1" applyAlignment="1">
      <alignment vertical="top" wrapText="1"/>
    </xf>
    <xf numFmtId="0" fontId="21" fillId="0" borderId="1" xfId="0" applyFont="1" applyBorder="1" applyAlignment="1">
      <alignment vertical="center" wrapText="1"/>
    </xf>
    <xf numFmtId="0" fontId="21" fillId="2" borderId="1" xfId="0" applyFont="1" applyFill="1" applyBorder="1" applyAlignment="1" applyProtection="1">
      <alignment vertical="center"/>
      <protection locked="0"/>
    </xf>
    <xf numFmtId="0" fontId="22" fillId="2" borderId="138" xfId="0" applyFont="1" applyFill="1" applyBorder="1" applyAlignment="1" applyProtection="1">
      <alignment horizontal="center" vertical="center"/>
      <protection locked="0"/>
    </xf>
    <xf numFmtId="0" fontId="21" fillId="2" borderId="137" xfId="0" applyFont="1" applyFill="1" applyBorder="1"/>
    <xf numFmtId="0" fontId="21" fillId="2" borderId="93"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wrapText="1"/>
      <protection locked="0"/>
    </xf>
    <xf numFmtId="0" fontId="57" fillId="2" borderId="0" xfId="0" applyFont="1" applyFill="1"/>
    <xf numFmtId="0" fontId="55" fillId="2" borderId="0" xfId="0" applyFont="1" applyFill="1" applyAlignment="1">
      <alignment vertical="center"/>
    </xf>
    <xf numFmtId="0" fontId="50" fillId="2" borderId="0" xfId="0" applyFont="1" applyFill="1" applyAlignment="1">
      <alignment vertical="center"/>
    </xf>
    <xf numFmtId="0" fontId="48" fillId="2" borderId="0" xfId="0" applyFont="1" applyFill="1" applyAlignment="1">
      <alignment horizontal="justify" vertical="top" wrapText="1"/>
    </xf>
    <xf numFmtId="0" fontId="21" fillId="0" borderId="2" xfId="0" applyFont="1" applyBorder="1" applyAlignment="1">
      <alignment horizontal="center" vertical="center"/>
    </xf>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pplyProtection="1">
      <alignment horizontal="center" vertical="center" wrapText="1"/>
      <protection hidden="1"/>
    </xf>
    <xf numFmtId="0" fontId="21" fillId="2" borderId="96" xfId="0" applyFont="1" applyFill="1" applyBorder="1" applyAlignment="1" applyProtection="1">
      <alignment horizontal="center" vertical="center"/>
      <protection locked="0"/>
    </xf>
    <xf numFmtId="0" fontId="21" fillId="0" borderId="21" xfId="0" applyFont="1" applyBorder="1" applyAlignment="1">
      <alignment vertical="center" wrapText="1"/>
    </xf>
    <xf numFmtId="0" fontId="21" fillId="6" borderId="1" xfId="0" applyFont="1" applyFill="1" applyBorder="1" applyAlignment="1" applyProtection="1">
      <alignment horizontal="center" vertical="center" textRotation="90" wrapText="1"/>
      <protection hidden="1"/>
    </xf>
    <xf numFmtId="0" fontId="56" fillId="2" borderId="21" xfId="0" applyFont="1" applyFill="1" applyBorder="1" applyAlignment="1" applyProtection="1">
      <alignment horizontal="center" vertical="center"/>
      <protection locked="0"/>
    </xf>
    <xf numFmtId="0" fontId="21" fillId="2" borderId="133" xfId="0" applyFont="1" applyFill="1" applyBorder="1" applyAlignment="1" applyProtection="1">
      <alignment horizontal="center" vertical="center"/>
      <protection locked="0"/>
    </xf>
    <xf numFmtId="0" fontId="21" fillId="2" borderId="135" xfId="0" applyFont="1" applyFill="1" applyBorder="1" applyAlignment="1" applyProtection="1">
      <alignment horizontal="center" vertical="center"/>
      <protection locked="0"/>
    </xf>
    <xf numFmtId="0" fontId="58" fillId="2" borderId="55" xfId="0" applyFont="1" applyFill="1" applyBorder="1"/>
    <xf numFmtId="49" fontId="58" fillId="2" borderId="45" xfId="0" applyNumberFormat="1" applyFont="1" applyFill="1" applyBorder="1" applyAlignment="1" applyProtection="1">
      <alignment horizontal="center" vertical="center" wrapText="1"/>
      <protection locked="0"/>
    </xf>
    <xf numFmtId="49" fontId="58" fillId="2" borderId="0" xfId="0" applyNumberFormat="1" applyFont="1" applyFill="1" applyAlignment="1">
      <alignment horizontal="left" vertical="top" wrapText="1"/>
    </xf>
    <xf numFmtId="0" fontId="58" fillId="2" borderId="56" xfId="0" applyFont="1" applyFill="1" applyBorder="1"/>
    <xf numFmtId="0" fontId="58" fillId="2" borderId="0" xfId="0" applyFont="1" applyFill="1"/>
    <xf numFmtId="0" fontId="21" fillId="0" borderId="0" xfId="0" applyFont="1" applyAlignment="1">
      <alignment vertical="top" wrapText="1"/>
    </xf>
    <xf numFmtId="0" fontId="21" fillId="0" borderId="0" xfId="0" applyFont="1" applyAlignment="1">
      <alignment wrapText="1"/>
    </xf>
    <xf numFmtId="0" fontId="48" fillId="2" borderId="0" xfId="0" applyFont="1" applyFill="1"/>
    <xf numFmtId="0" fontId="50" fillId="2" borderId="140" xfId="0" applyFont="1" applyFill="1" applyBorder="1" applyAlignment="1" applyProtection="1">
      <alignment horizontal="left" vertical="center" wrapText="1"/>
      <protection locked="0"/>
    </xf>
    <xf numFmtId="0" fontId="21" fillId="0" borderId="141" xfId="0" applyFont="1" applyBorder="1" applyAlignment="1" applyProtection="1">
      <alignment horizontal="left" vertical="center" wrapText="1"/>
      <protection locked="0"/>
    </xf>
    <xf numFmtId="0" fontId="21" fillId="2" borderId="141" xfId="0" applyFont="1" applyFill="1" applyBorder="1" applyAlignment="1" applyProtection="1">
      <alignment horizontal="left" vertical="center" wrapText="1"/>
      <protection locked="0"/>
    </xf>
    <xf numFmtId="0" fontId="21" fillId="2" borderId="0" xfId="0" applyFont="1" applyFill="1" applyAlignment="1" applyProtection="1">
      <alignment horizontal="left" vertical="top" wrapText="1"/>
      <protection locked="0"/>
    </xf>
    <xf numFmtId="0" fontId="21" fillId="2" borderId="2" xfId="0" applyFont="1" applyFill="1" applyBorder="1" applyAlignment="1">
      <alignment vertical="top"/>
    </xf>
    <xf numFmtId="0" fontId="21" fillId="2" borderId="118" xfId="0" applyFont="1" applyFill="1" applyBorder="1" applyAlignment="1" applyProtection="1">
      <alignment horizontal="center" vertical="center"/>
      <protection locked="0"/>
    </xf>
    <xf numFmtId="0" fontId="21" fillId="2" borderId="2" xfId="0" applyFont="1" applyFill="1" applyBorder="1" applyAlignment="1">
      <alignment vertical="top" wrapText="1"/>
    </xf>
    <xf numFmtId="0" fontId="21" fillId="2" borderId="3" xfId="0" applyFont="1" applyFill="1" applyBorder="1"/>
    <xf numFmtId="0" fontId="21" fillId="2" borderId="139" xfId="0" applyFont="1" applyFill="1" applyBorder="1" applyAlignment="1" applyProtection="1">
      <alignment horizontal="center" vertical="center"/>
      <protection locked="0"/>
    </xf>
    <xf numFmtId="0" fontId="48" fillId="2" borderId="1" xfId="0" applyFont="1" applyFill="1" applyBorder="1"/>
    <xf numFmtId="0" fontId="48" fillId="2" borderId="93" xfId="0" applyFont="1" applyFill="1" applyBorder="1" applyAlignment="1" applyProtection="1">
      <alignment horizontal="center" vertical="center"/>
      <protection locked="0"/>
    </xf>
    <xf numFmtId="0" fontId="48" fillId="2" borderId="12" xfId="0" applyFont="1" applyFill="1" applyBorder="1" applyAlignment="1" applyProtection="1">
      <alignment horizontal="center" vertical="center"/>
      <protection locked="0"/>
    </xf>
    <xf numFmtId="0" fontId="48" fillId="2" borderId="17" xfId="0" applyFont="1" applyFill="1" applyBorder="1" applyAlignment="1" applyProtection="1">
      <alignment horizontal="center" vertical="center" wrapText="1"/>
      <protection locked="0"/>
    </xf>
    <xf numFmtId="0" fontId="53" fillId="6" borderId="1" xfId="0" applyFont="1" applyFill="1" applyBorder="1" applyAlignment="1" applyProtection="1">
      <alignment horizontal="center" vertical="center" textRotation="90" wrapText="1"/>
      <protection hidden="1"/>
    </xf>
    <xf numFmtId="0" fontId="22" fillId="2" borderId="1" xfId="0" applyFont="1" applyFill="1" applyBorder="1" applyAlignment="1" applyProtection="1">
      <alignment horizontal="left" vertical="center" wrapText="1"/>
      <protection hidden="1"/>
    </xf>
    <xf numFmtId="0" fontId="0" fillId="0" borderId="97" xfId="0" applyBorder="1"/>
    <xf numFmtId="0" fontId="21" fillId="2" borderId="3" xfId="0" applyFont="1" applyFill="1" applyBorder="1" applyAlignment="1" applyProtection="1">
      <alignment horizontal="left" vertical="center" wrapText="1"/>
      <protection locked="0"/>
    </xf>
    <xf numFmtId="0" fontId="52" fillId="2" borderId="1" xfId="0" applyFont="1" applyFill="1" applyBorder="1" applyAlignment="1" applyProtection="1">
      <alignment horizontal="left" vertical="center" wrapText="1"/>
      <protection hidden="1"/>
    </xf>
    <xf numFmtId="0" fontId="57" fillId="2" borderId="12" xfId="0" applyFont="1" applyFill="1" applyBorder="1" applyAlignment="1" applyProtection="1">
      <alignment horizontal="left" vertical="center"/>
      <protection locked="0"/>
    </xf>
    <xf numFmtId="0" fontId="57" fillId="2" borderId="18" xfId="0" applyFont="1" applyFill="1" applyBorder="1" applyAlignment="1" applyProtection="1">
      <alignment horizontal="left" vertical="center"/>
      <protection locked="0"/>
    </xf>
    <xf numFmtId="0" fontId="22" fillId="0" borderId="0" xfId="0" applyFont="1" applyAlignment="1">
      <alignment vertical="top" wrapText="1"/>
    </xf>
    <xf numFmtId="0" fontId="22" fillId="0" borderId="0" xfId="0" applyFont="1" applyAlignment="1">
      <alignment vertical="top"/>
    </xf>
    <xf numFmtId="0" fontId="22" fillId="0" borderId="1" xfId="0" applyFont="1" applyBorder="1" applyAlignment="1">
      <alignment vertical="top" wrapText="1"/>
    </xf>
    <xf numFmtId="0" fontId="22" fillId="0" borderId="1" xfId="0" applyFont="1" applyBorder="1" applyAlignment="1">
      <alignment vertical="top"/>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2"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12"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top" wrapText="1"/>
      <protection locked="0"/>
    </xf>
    <xf numFmtId="0" fontId="19" fillId="2" borderId="12" xfId="0" applyFont="1" applyFill="1" applyBorder="1" applyAlignment="1" applyProtection="1">
      <alignment horizontal="center" vertical="center" wrapText="1"/>
      <protection locked="0"/>
    </xf>
    <xf numFmtId="0" fontId="19" fillId="2" borderId="128" xfId="0" applyFont="1" applyFill="1" applyBorder="1" applyAlignment="1" applyProtection="1">
      <alignment horizontal="center" vertical="center"/>
      <protection locked="0"/>
    </xf>
    <xf numFmtId="0" fontId="19" fillId="2" borderId="93"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top" wrapText="1"/>
      <protection locked="0"/>
    </xf>
    <xf numFmtId="0" fontId="19" fillId="2" borderId="31" xfId="0" applyFont="1" applyFill="1" applyBorder="1" applyAlignment="1" applyProtection="1">
      <alignment horizontal="left" vertical="center" wrapText="1"/>
      <protection locked="0"/>
    </xf>
    <xf numFmtId="0" fontId="69" fillId="2" borderId="0" xfId="0" applyFont="1" applyFill="1"/>
    <xf numFmtId="0" fontId="2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vertical="center" wrapText="1"/>
      <protection locked="0"/>
    </xf>
    <xf numFmtId="0" fontId="19" fillId="2" borderId="1" xfId="0" applyFont="1" applyFill="1" applyBorder="1" applyAlignment="1" applyProtection="1">
      <alignment horizontal="left" vertical="center" wrapText="1"/>
      <protection hidden="1"/>
    </xf>
    <xf numFmtId="0" fontId="66" fillId="2" borderId="93" xfId="0" applyFont="1" applyFill="1" applyBorder="1" applyAlignment="1" applyProtection="1">
      <alignment horizontal="left" vertical="center" wrapText="1"/>
      <protection locked="0"/>
    </xf>
    <xf numFmtId="0" fontId="21" fillId="2" borderId="138" xfId="0" applyFont="1" applyFill="1" applyBorder="1" applyAlignment="1" applyProtection="1">
      <alignment horizontal="left" vertical="center" wrapText="1"/>
      <protection locked="0"/>
    </xf>
    <xf numFmtId="0" fontId="22" fillId="2" borderId="117" xfId="0" applyFont="1" applyFill="1" applyBorder="1" applyAlignment="1" applyProtection="1">
      <alignment horizontal="center" vertical="center"/>
      <protection locked="0"/>
    </xf>
    <xf numFmtId="0" fontId="22" fillId="2" borderId="31" xfId="0" applyFont="1" applyFill="1" applyBorder="1" applyAlignment="1" applyProtection="1">
      <alignment horizontal="center" vertical="center"/>
      <protection locked="0"/>
    </xf>
    <xf numFmtId="0" fontId="22" fillId="2" borderId="72" xfId="0" applyFont="1" applyFill="1" applyBorder="1" applyAlignment="1" applyProtection="1">
      <alignment horizontal="center" vertical="center"/>
      <protection locked="0"/>
    </xf>
    <xf numFmtId="0" fontId="21" fillId="2" borderId="155" xfId="0" applyFont="1" applyFill="1" applyBorder="1" applyAlignment="1" applyProtection="1">
      <alignment horizontal="left" vertical="center" wrapText="1"/>
      <protection locked="0"/>
    </xf>
    <xf numFmtId="0" fontId="22" fillId="6" borderId="1" xfId="0" applyFont="1" applyFill="1" applyBorder="1" applyAlignment="1" applyProtection="1">
      <alignment horizontal="center" vertical="center" textRotation="90" wrapText="1"/>
      <protection hidden="1"/>
    </xf>
    <xf numFmtId="0" fontId="21" fillId="2" borderId="17" xfId="0" applyFont="1" applyFill="1" applyBorder="1" applyAlignment="1" applyProtection="1">
      <alignment vertical="center" wrapText="1"/>
      <protection locked="0"/>
    </xf>
    <xf numFmtId="0" fontId="21" fillId="2" borderId="135"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top" wrapText="1"/>
      <protection locked="0"/>
    </xf>
    <xf numFmtId="0" fontId="19" fillId="2" borderId="128"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top"/>
      <protection locked="0"/>
    </xf>
    <xf numFmtId="0" fontId="19" fillId="2" borderId="71" xfId="0" applyFont="1" applyFill="1" applyBorder="1" applyAlignment="1" applyProtection="1">
      <alignment horizontal="left" vertical="center" wrapText="1"/>
      <protection locked="0"/>
    </xf>
    <xf numFmtId="0" fontId="19" fillId="2" borderId="31" xfId="0" applyFont="1" applyFill="1" applyBorder="1" applyAlignment="1" applyProtection="1">
      <alignment horizontal="center" vertical="center"/>
      <protection locked="0"/>
    </xf>
    <xf numFmtId="0" fontId="19" fillId="2" borderId="72" xfId="0" applyFont="1" applyFill="1" applyBorder="1" applyAlignment="1" applyProtection="1">
      <alignment horizontal="center" vertical="center"/>
      <protection locked="0"/>
    </xf>
    <xf numFmtId="0" fontId="19" fillId="2" borderId="17" xfId="0" applyFont="1" applyFill="1" applyBorder="1" applyAlignment="1" applyProtection="1">
      <alignment vertical="center" wrapText="1"/>
      <protection locked="0"/>
    </xf>
    <xf numFmtId="0" fontId="19" fillId="2" borderId="92"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center" wrapText="1"/>
      <protection locked="0"/>
    </xf>
    <xf numFmtId="0" fontId="19" fillId="2" borderId="92" xfId="0" applyFont="1" applyFill="1" applyBorder="1" applyAlignment="1" applyProtection="1">
      <alignment horizontal="left" vertical="center" wrapText="1"/>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20"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center" vertical="center"/>
      <protection locked="0"/>
    </xf>
    <xf numFmtId="0" fontId="19" fillId="0" borderId="97" xfId="0" applyFont="1" applyBorder="1" applyAlignment="1" applyProtection="1">
      <alignment vertical="top" wrapText="1"/>
      <protection locked="0"/>
    </xf>
    <xf numFmtId="0" fontId="21" fillId="0" borderId="97" xfId="0" applyFont="1" applyBorder="1" applyAlignment="1" applyProtection="1">
      <alignment vertical="top" wrapText="1"/>
      <protection locked="0"/>
    </xf>
    <xf numFmtId="0" fontId="19" fillId="0" borderId="97" xfId="0" applyFont="1" applyBorder="1" applyAlignment="1" applyProtection="1">
      <alignment horizontal="left" vertical="top" wrapText="1"/>
      <protection locked="0"/>
    </xf>
    <xf numFmtId="0" fontId="19" fillId="0" borderId="98" xfId="0" applyFont="1" applyBorder="1" applyAlignment="1" applyProtection="1">
      <alignment horizontal="left" vertical="top" wrapText="1"/>
      <protection locked="0"/>
    </xf>
    <xf numFmtId="0" fontId="19" fillId="0" borderId="97" xfId="0" applyFont="1" applyBorder="1" applyAlignment="1" applyProtection="1">
      <alignment vertical="center" wrapText="1"/>
      <protection locked="0"/>
    </xf>
    <xf numFmtId="0" fontId="22" fillId="0" borderId="1" xfId="0" applyFont="1" applyBorder="1" applyAlignment="1">
      <alignment horizontal="center" vertical="center" wrapText="1"/>
    </xf>
    <xf numFmtId="0" fontId="21" fillId="0" borderId="0" xfId="0" applyFont="1" applyAlignment="1">
      <alignment horizontal="left" vertical="center" wrapText="1"/>
    </xf>
    <xf numFmtId="0" fontId="12" fillId="0" borderId="105"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6" xfId="4" applyFont="1" applyBorder="1" applyAlignment="1">
      <alignment horizontal="center" vertical="center" wrapText="1"/>
    </xf>
    <xf numFmtId="0" fontId="11" fillId="0" borderId="107"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8" xfId="4" quotePrefix="1" applyFont="1" applyBorder="1" applyAlignment="1">
      <alignment horizontal="left" vertical="center" wrapText="1"/>
    </xf>
    <xf numFmtId="0" fontId="13" fillId="0" borderId="107"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8"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8" fillId="0" borderId="1" xfId="3" applyFont="1" applyBorder="1" applyAlignment="1" applyProtection="1">
      <alignment horizontal="center" vertical="center" wrapText="1"/>
      <protection locked="0"/>
    </xf>
    <xf numFmtId="0" fontId="15" fillId="10" borderId="1" xfId="3" applyFont="1" applyFill="1" applyBorder="1" applyAlignment="1" applyProtection="1">
      <alignment horizontal="center" vertical="center" wrapText="1"/>
      <protection locked="0"/>
    </xf>
    <xf numFmtId="0" fontId="11" fillId="0" borderId="107" xfId="4" applyFont="1" applyBorder="1" applyAlignment="1">
      <alignment horizontal="left" vertical="top"/>
    </xf>
    <xf numFmtId="0" fontId="11" fillId="0" borderId="0" xfId="4" applyFont="1" applyAlignment="1">
      <alignment horizontal="left" vertical="top"/>
    </xf>
    <xf numFmtId="0" fontId="11" fillId="0" borderId="108" xfId="4" applyFont="1" applyBorder="1" applyAlignment="1">
      <alignment horizontal="left" vertical="top"/>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1" fillId="0" borderId="107" xfId="4" applyFont="1" applyBorder="1" applyAlignment="1">
      <alignment horizontal="left" vertical="top" wrapText="1"/>
    </xf>
    <xf numFmtId="0" fontId="11" fillId="0" borderId="0" xfId="4" applyFont="1" applyAlignment="1">
      <alignment horizontal="left" vertical="top" wrapText="1"/>
    </xf>
    <xf numFmtId="0" fontId="11" fillId="0" borderId="108" xfId="4" applyFont="1" applyBorder="1" applyAlignment="1">
      <alignment horizontal="left" vertical="top" wrapText="1"/>
    </xf>
    <xf numFmtId="0" fontId="11" fillId="0" borderId="0" xfId="4" applyFont="1"/>
    <xf numFmtId="0" fontId="11" fillId="0" borderId="107"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8" xfId="4" quotePrefix="1" applyFont="1" applyBorder="1" applyAlignment="1">
      <alignment horizontal="left" vertical="top" wrapText="1"/>
    </xf>
    <xf numFmtId="0" fontId="16" fillId="12" borderId="103" xfId="4" applyFont="1" applyFill="1" applyBorder="1" applyAlignment="1">
      <alignment horizontal="center" vertical="center"/>
    </xf>
    <xf numFmtId="0" fontId="16" fillId="12" borderId="104" xfId="4" applyFont="1" applyFill="1" applyBorder="1" applyAlignment="1">
      <alignment horizontal="center" vertical="center"/>
    </xf>
    <xf numFmtId="0" fontId="18" fillId="0" borderId="101" xfId="4" applyFont="1" applyBorder="1" applyAlignment="1">
      <alignment horizontal="left" vertical="top" wrapText="1"/>
    </xf>
    <xf numFmtId="0" fontId="18" fillId="0" borderId="102" xfId="4" applyFont="1" applyBorder="1" applyAlignment="1">
      <alignment horizontal="left" vertical="top" wrapText="1"/>
    </xf>
    <xf numFmtId="0" fontId="18" fillId="0" borderId="99" xfId="0" applyFont="1" applyBorder="1" applyAlignment="1">
      <alignment horizontal="left" vertical="top" wrapText="1"/>
    </xf>
    <xf numFmtId="0" fontId="18" fillId="0" borderId="100" xfId="0" applyFont="1" applyBorder="1" applyAlignment="1">
      <alignment horizontal="left" vertical="top"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28" fillId="12" borderId="0" xfId="0" applyFont="1" applyFill="1" applyAlignment="1" applyProtection="1">
      <alignment horizontal="center" vertical="center" wrapText="1"/>
      <protection locked="0"/>
    </xf>
    <xf numFmtId="0" fontId="52" fillId="6" borderId="2"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52" fillId="6" borderId="3" xfId="0" applyFont="1" applyFill="1" applyBorder="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48" fillId="2" borderId="0" xfId="0" applyFont="1" applyFill="1" applyAlignment="1">
      <alignment horizontal="justify" vertical="top" wrapText="1"/>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2" borderId="2" xfId="0" applyFont="1" applyFill="1" applyBorder="1" applyAlignment="1" applyProtection="1">
      <alignment horizontal="left" vertical="center" wrapText="1"/>
      <protection hidden="1"/>
    </xf>
    <xf numFmtId="0" fontId="21"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left" vertical="center" wrapText="1"/>
      <protection hidden="1"/>
    </xf>
    <xf numFmtId="0" fontId="21" fillId="2" borderId="133" xfId="0" applyFont="1" applyFill="1" applyBorder="1" applyAlignment="1" applyProtection="1">
      <alignment horizontal="left" vertical="top" wrapText="1"/>
      <protection locked="0"/>
    </xf>
    <xf numFmtId="0" fontId="21" fillId="2" borderId="93" xfId="0" applyFont="1" applyFill="1" applyBorder="1" applyAlignment="1" applyProtection="1">
      <alignment horizontal="left" vertical="top"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textRotation="90" wrapText="1"/>
      <protection hidden="1"/>
    </xf>
    <xf numFmtId="0" fontId="21" fillId="6" borderId="2" xfId="0" applyFont="1" applyFill="1" applyBorder="1" applyAlignment="1" applyProtection="1">
      <alignment horizontal="center" vertical="center" textRotation="90" wrapText="1"/>
      <protection hidden="1"/>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protection locked="0"/>
    </xf>
    <xf numFmtId="0" fontId="21" fillId="2" borderId="22" xfId="0" applyFont="1" applyFill="1" applyBorder="1" applyAlignment="1" applyProtection="1">
      <alignment horizontal="left" vertical="center"/>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21" fillId="2" borderId="94"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5" xfId="0" applyFont="1" applyFill="1" applyBorder="1" applyAlignment="1" applyProtection="1">
      <alignment horizontal="center" vertical="center" wrapText="1"/>
      <protection hidden="1"/>
    </xf>
    <xf numFmtId="0" fontId="22" fillId="0" borderId="2" xfId="0" applyFont="1" applyBorder="1" applyAlignment="1" applyProtection="1">
      <alignment horizontal="left" vertical="center" wrapText="1"/>
      <protection hidden="1"/>
    </xf>
    <xf numFmtId="0" fontId="22" fillId="0" borderId="23" xfId="0" applyFont="1" applyBorder="1" applyAlignment="1" applyProtection="1">
      <alignment horizontal="left" vertical="center" wrapText="1"/>
      <protection hidden="1"/>
    </xf>
    <xf numFmtId="0" fontId="22" fillId="0" borderId="3" xfId="0" applyFont="1" applyBorder="1" applyAlignment="1" applyProtection="1">
      <alignment horizontal="left" vertical="center" wrapText="1"/>
      <protection hidden="1"/>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pplyProtection="1">
      <alignment horizontal="center" vertical="center"/>
      <protection locked="0"/>
    </xf>
    <xf numFmtId="0" fontId="52" fillId="6" borderId="4" xfId="0" applyFont="1" applyFill="1" applyBorder="1" applyAlignment="1">
      <alignment horizontal="center" vertical="center"/>
    </xf>
    <xf numFmtId="0" fontId="52" fillId="6" borderId="5" xfId="0" applyFont="1" applyFill="1" applyBorder="1" applyAlignment="1">
      <alignment horizontal="center" vertical="center"/>
    </xf>
    <xf numFmtId="0" fontId="52" fillId="6" borderId="70" xfId="0" applyFont="1" applyFill="1" applyBorder="1" applyAlignment="1">
      <alignment horizontal="center" vertical="center"/>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52" fillId="6" borderId="1" xfId="0" applyFont="1" applyFill="1" applyBorder="1" applyAlignment="1">
      <alignment vertical="center" wrapText="1"/>
    </xf>
    <xf numFmtId="0" fontId="52" fillId="6" borderId="2" xfId="0" applyFont="1" applyFill="1" applyBorder="1" applyAlignment="1">
      <alignment vertical="center" wrapText="1"/>
    </xf>
    <xf numFmtId="0" fontId="52" fillId="6" borderId="62" xfId="0" applyFont="1" applyFill="1" applyBorder="1" applyAlignment="1">
      <alignment horizontal="center" vertical="center" wrapText="1"/>
    </xf>
    <xf numFmtId="0" fontId="21" fillId="0" borderId="1" xfId="0" applyFont="1" applyBorder="1" applyAlignment="1" applyProtection="1">
      <alignment horizontal="center" vertical="center" wrapText="1"/>
      <protection hidden="1"/>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52" fillId="6" borderId="1" xfId="0" applyFont="1" applyFill="1" applyBorder="1" applyAlignment="1">
      <alignment horizontal="left" vertical="center" wrapText="1"/>
    </xf>
    <xf numFmtId="0" fontId="52" fillId="6" borderId="2" xfId="0" applyFont="1" applyFill="1" applyBorder="1" applyAlignment="1">
      <alignment horizontal="left" vertical="center"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3" xfId="0" applyFont="1" applyBorder="1" applyAlignment="1">
      <alignment horizontal="left" vertical="center" wrapText="1"/>
    </xf>
    <xf numFmtId="0" fontId="21" fillId="0" borderId="132" xfId="0" applyFont="1" applyBorder="1" applyAlignment="1">
      <alignment horizontal="left" vertical="center" wrapText="1"/>
    </xf>
    <xf numFmtId="0" fontId="21" fillId="0" borderId="77" xfId="0" applyFont="1" applyBorder="1" applyAlignment="1">
      <alignment horizontal="left" vertical="center" wrapText="1"/>
    </xf>
    <xf numFmtId="0" fontId="21" fillId="0" borderId="78" xfId="0" applyFont="1" applyBorder="1" applyAlignment="1">
      <alignment horizontal="left" vertical="center" wrapText="1"/>
    </xf>
    <xf numFmtId="0" fontId="21" fillId="0" borderId="131"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2" fillId="18" borderId="142" xfId="0" applyFont="1" applyFill="1" applyBorder="1" applyAlignment="1">
      <alignment horizontal="center" vertical="center" wrapText="1"/>
    </xf>
    <xf numFmtId="0" fontId="22" fillId="18" borderId="74" xfId="0" applyFont="1" applyFill="1" applyBorder="1" applyAlignment="1">
      <alignment horizontal="center" vertical="center" wrapText="1"/>
    </xf>
    <xf numFmtId="0" fontId="22" fillId="18" borderId="75" xfId="0" applyFont="1" applyFill="1" applyBorder="1" applyAlignment="1">
      <alignment horizontal="center" vertical="center" wrapText="1"/>
    </xf>
    <xf numFmtId="0" fontId="21" fillId="2" borderId="1" xfId="0" applyFont="1" applyFill="1" applyBorder="1" applyAlignment="1" applyProtection="1">
      <alignment horizontal="left" vertical="center" wrapText="1"/>
      <protection locked="0"/>
    </xf>
    <xf numFmtId="0" fontId="21" fillId="2" borderId="130" xfId="0" applyFont="1" applyFill="1" applyBorder="1" applyAlignment="1" applyProtection="1">
      <alignment horizontal="center" vertical="center"/>
      <protection locked="0"/>
    </xf>
    <xf numFmtId="0" fontId="21" fillId="2" borderId="143" xfId="0" applyFont="1" applyFill="1" applyBorder="1" applyAlignment="1" applyProtection="1">
      <alignment horizontal="center" vertical="center"/>
      <protection locked="0"/>
    </xf>
    <xf numFmtId="0" fontId="21" fillId="2" borderId="144" xfId="0" applyFont="1" applyFill="1" applyBorder="1" applyAlignment="1" applyProtection="1">
      <alignment horizontal="center" vertical="center"/>
      <protection locked="0"/>
    </xf>
    <xf numFmtId="0" fontId="21" fillId="2" borderId="28" xfId="0" applyFont="1" applyFill="1" applyBorder="1" applyAlignment="1" applyProtection="1">
      <alignment horizontal="center" vertical="center"/>
      <protection locked="0"/>
    </xf>
    <xf numFmtId="0" fontId="21" fillId="2" borderId="115" xfId="0" applyFont="1" applyFill="1" applyBorder="1" applyAlignment="1" applyProtection="1">
      <alignment horizontal="center" vertical="center"/>
      <protection locked="0"/>
    </xf>
    <xf numFmtId="0" fontId="21" fillId="2" borderId="116"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1" fillId="0" borderId="16"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2" fillId="18" borderId="20" xfId="0" applyFont="1" applyFill="1" applyBorder="1" applyAlignment="1">
      <alignment horizontal="center" vertical="center" wrapText="1"/>
    </xf>
    <xf numFmtId="0" fontId="22" fillId="18" borderId="21" xfId="0" applyFont="1" applyFill="1" applyBorder="1" applyAlignment="1">
      <alignment horizontal="center" vertical="center" wrapText="1"/>
    </xf>
    <xf numFmtId="0" fontId="22" fillId="18" borderId="22" xfId="0" applyFont="1" applyFill="1" applyBorder="1" applyAlignment="1">
      <alignment horizontal="center" vertical="center" wrapText="1"/>
    </xf>
    <xf numFmtId="0" fontId="21" fillId="2" borderId="21"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2" xfId="0" applyFont="1" applyFill="1" applyBorder="1" applyAlignment="1" applyProtection="1">
      <alignment horizontal="left" vertical="top" wrapText="1"/>
      <protection locked="0"/>
    </xf>
    <xf numFmtId="0" fontId="21" fillId="2" borderId="3" xfId="0" applyFont="1" applyFill="1" applyBorder="1" applyAlignment="1" applyProtection="1">
      <alignment horizontal="left" vertical="top" wrapText="1"/>
      <protection locked="0"/>
    </xf>
    <xf numFmtId="0" fontId="21" fillId="2" borderId="133"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21" fillId="6" borderId="1" xfId="0" applyFont="1" applyFill="1" applyBorder="1" applyAlignment="1" applyProtection="1">
      <alignment horizontal="center" vertical="center" textRotation="90" wrapText="1"/>
      <protection locked="0"/>
    </xf>
    <xf numFmtId="0" fontId="21" fillId="6" borderId="2" xfId="0" applyFont="1" applyFill="1" applyBorder="1" applyAlignment="1" applyProtection="1">
      <alignment horizontal="center" vertical="center" textRotation="90"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22" fillId="6" borderId="2" xfId="0" applyFont="1" applyFill="1" applyBorder="1" applyAlignment="1">
      <alignment horizontal="center" vertical="center" wrapText="1"/>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21" fillId="6" borderId="23" xfId="0" applyFont="1" applyFill="1" applyBorder="1" applyAlignment="1" applyProtection="1">
      <alignment horizontal="left" vertical="center" wrapText="1"/>
      <protection locked="0"/>
    </xf>
    <xf numFmtId="0" fontId="21" fillId="6" borderId="24" xfId="0" applyFont="1" applyFill="1" applyBorder="1" applyAlignment="1" applyProtection="1">
      <alignment horizontal="left" vertical="center" wrapText="1"/>
      <protection locked="0"/>
    </xf>
    <xf numFmtId="0" fontId="21" fillId="6" borderId="83" xfId="0" applyFont="1" applyFill="1" applyBorder="1" applyAlignment="1" applyProtection="1">
      <alignment horizontal="center" vertical="center"/>
      <protection locked="0"/>
    </xf>
    <xf numFmtId="0" fontId="21" fillId="6" borderId="84" xfId="0" applyFont="1" applyFill="1" applyBorder="1" applyAlignment="1" applyProtection="1">
      <alignment horizontal="center" vertical="center"/>
      <protection locked="0"/>
    </xf>
    <xf numFmtId="0" fontId="21" fillId="6" borderId="85"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21" fillId="6" borderId="1"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center" vertical="center" wrapText="1"/>
      <protection locked="0"/>
    </xf>
    <xf numFmtId="0" fontId="21" fillId="6" borderId="24" xfId="0" applyFont="1" applyFill="1" applyBorder="1" applyAlignment="1" applyProtection="1">
      <alignment horizontal="center" vertical="center" wrapText="1"/>
      <protection locked="0"/>
    </xf>
    <xf numFmtId="0" fontId="22" fillId="2" borderId="20"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0" borderId="39" xfId="0" applyFont="1" applyBorder="1" applyAlignment="1">
      <alignment vertical="center" wrapText="1"/>
    </xf>
    <xf numFmtId="0" fontId="22" fillId="2" borderId="2" xfId="0" applyFont="1" applyFill="1" applyBorder="1" applyAlignment="1" applyProtection="1">
      <alignment horizontal="left" vertical="center" wrapText="1"/>
      <protection hidden="1"/>
    </xf>
    <xf numFmtId="0" fontId="22" fillId="2" borderId="3" xfId="0" applyFont="1" applyFill="1" applyBorder="1" applyAlignment="1" applyProtection="1">
      <alignment horizontal="left" vertical="center" wrapText="1"/>
      <protection hidden="1"/>
    </xf>
    <xf numFmtId="0" fontId="21" fillId="2" borderId="22" xfId="0" applyFont="1" applyFill="1" applyBorder="1" applyAlignment="1" applyProtection="1">
      <alignment horizontal="center" vertical="center"/>
      <protection locked="0"/>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1" fillId="2" borderId="1" xfId="0" applyFont="1" applyFill="1" applyBorder="1" applyAlignment="1" applyProtection="1">
      <alignment horizontal="center" vertical="center" wrapText="1"/>
      <protection hidden="1"/>
    </xf>
    <xf numFmtId="0" fontId="61" fillId="2" borderId="2" xfId="0" applyFont="1" applyFill="1" applyBorder="1" applyAlignment="1" applyProtection="1">
      <alignment horizontal="left" vertical="center" wrapText="1"/>
      <protection hidden="1"/>
    </xf>
    <xf numFmtId="0" fontId="22"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center" vertical="center" wrapText="1"/>
      <protection hidden="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19" fillId="2" borderId="2" xfId="0" applyFont="1" applyFill="1" applyBorder="1" applyAlignment="1" applyProtection="1">
      <alignment vertical="center" wrapText="1"/>
      <protection hidden="1"/>
    </xf>
    <xf numFmtId="0" fontId="71" fillId="2" borderId="23" xfId="0" applyFont="1" applyFill="1" applyBorder="1" applyAlignment="1" applyProtection="1">
      <alignment vertical="center" wrapText="1"/>
      <protection hidden="1"/>
    </xf>
    <xf numFmtId="0" fontId="71" fillId="2" borderId="3" xfId="0" applyFont="1" applyFill="1" applyBorder="1" applyAlignment="1" applyProtection="1">
      <alignment vertical="center" wrapText="1"/>
      <protection hidden="1"/>
    </xf>
    <xf numFmtId="0" fontId="54" fillId="0" borderId="16" xfId="0" applyFont="1" applyBorder="1" applyAlignment="1">
      <alignment vertical="center" wrapText="1"/>
    </xf>
    <xf numFmtId="0" fontId="54" fillId="0" borderId="14" xfId="0" applyFont="1" applyBorder="1" applyAlignment="1">
      <alignment vertical="center" wrapText="1"/>
    </xf>
    <xf numFmtId="0" fontId="54" fillId="0" borderId="15" xfId="0" applyFont="1" applyBorder="1" applyAlignment="1">
      <alignment vertical="center" wrapText="1"/>
    </xf>
    <xf numFmtId="0" fontId="48" fillId="0" borderId="16" xfId="0" applyFont="1" applyBorder="1" applyAlignment="1">
      <alignment vertical="center" wrapText="1"/>
    </xf>
    <xf numFmtId="0" fontId="48" fillId="0" borderId="14" xfId="0" applyFont="1" applyBorder="1" applyAlignment="1">
      <alignment vertical="center" wrapText="1"/>
    </xf>
    <xf numFmtId="0" fontId="48" fillId="0" borderId="15" xfId="0" applyFont="1" applyBorder="1" applyAlignment="1">
      <alignment vertical="center" wrapText="1"/>
    </xf>
    <xf numFmtId="0" fontId="21" fillId="2" borderId="145" xfId="0" applyFont="1" applyFill="1" applyBorder="1" applyAlignment="1" applyProtection="1">
      <alignment horizontal="left" vertical="center" wrapText="1"/>
      <protection locked="0"/>
    </xf>
    <xf numFmtId="0" fontId="21" fillId="2" borderId="146" xfId="0" applyFont="1" applyFill="1" applyBorder="1" applyAlignment="1" applyProtection="1">
      <alignment horizontal="left" vertical="center" wrapText="1"/>
      <protection locked="0"/>
    </xf>
    <xf numFmtId="0" fontId="19" fillId="2" borderId="2" xfId="0" applyFont="1" applyFill="1" applyBorder="1" applyAlignment="1" applyProtection="1">
      <alignment horizontal="left" vertical="center" wrapText="1"/>
      <protection hidden="1"/>
    </xf>
    <xf numFmtId="0" fontId="62" fillId="2" borderId="23" xfId="0" applyFont="1" applyFill="1" applyBorder="1" applyAlignment="1" applyProtection="1">
      <alignment horizontal="left" vertical="center" wrapText="1"/>
      <protection hidden="1"/>
    </xf>
    <xf numFmtId="0" fontId="62" fillId="2" borderId="3" xfId="0" applyFont="1" applyFill="1" applyBorder="1" applyAlignment="1" applyProtection="1">
      <alignment horizontal="left" vertical="center" wrapText="1"/>
      <protection hidden="1"/>
    </xf>
    <xf numFmtId="0" fontId="19" fillId="2" borderId="23" xfId="0" applyFont="1" applyFill="1" applyBorder="1" applyAlignment="1" applyProtection="1">
      <alignment horizontal="left" vertical="center" wrapText="1"/>
      <protection hidden="1"/>
    </xf>
    <xf numFmtId="0" fontId="19" fillId="2" borderId="3" xfId="0" applyFont="1" applyFill="1" applyBorder="1" applyAlignment="1" applyProtection="1">
      <alignment horizontal="left" vertical="center" wrapText="1"/>
      <protection hidden="1"/>
    </xf>
    <xf numFmtId="0" fontId="76" fillId="2" borderId="3" xfId="0" applyFont="1" applyFill="1" applyBorder="1" applyAlignment="1" applyProtection="1">
      <alignment horizontal="left" vertical="center" wrapText="1"/>
      <protection hidden="1"/>
    </xf>
    <xf numFmtId="0" fontId="71" fillId="2" borderId="2" xfId="0" applyFont="1" applyFill="1" applyBorder="1" applyAlignment="1" applyProtection="1">
      <alignment horizontal="left" vertical="center" wrapText="1"/>
      <protection hidden="1"/>
    </xf>
    <xf numFmtId="0" fontId="71" fillId="2" borderId="3" xfId="0" applyFont="1" applyFill="1" applyBorder="1" applyAlignment="1" applyProtection="1">
      <alignment horizontal="left" vertical="center" wrapText="1"/>
      <protection hidden="1"/>
    </xf>
    <xf numFmtId="0" fontId="21" fillId="6" borderId="3" xfId="0" applyFont="1" applyFill="1" applyBorder="1" applyAlignment="1" applyProtection="1">
      <alignment horizontal="center" vertical="center" textRotation="90" wrapText="1"/>
      <protection hidden="1"/>
    </xf>
    <xf numFmtId="0" fontId="21" fillId="2" borderId="2" xfId="0" applyFont="1" applyFill="1" applyBorder="1" applyAlignment="1" applyProtection="1">
      <alignment vertical="top" wrapText="1"/>
      <protection hidden="1"/>
    </xf>
    <xf numFmtId="0" fontId="21" fillId="2" borderId="23" xfId="0" applyFont="1" applyFill="1" applyBorder="1" applyAlignment="1" applyProtection="1">
      <alignment vertical="top" wrapText="1"/>
      <protection hidden="1"/>
    </xf>
    <xf numFmtId="0" fontId="21" fillId="2" borderId="3" xfId="0" applyFont="1" applyFill="1" applyBorder="1" applyAlignment="1" applyProtection="1">
      <alignment vertical="top" wrapText="1"/>
      <protection hidden="1"/>
    </xf>
    <xf numFmtId="0" fontId="45" fillId="2" borderId="2" xfId="0" applyFont="1" applyFill="1" applyBorder="1" applyAlignment="1" applyProtection="1">
      <alignment horizontal="left" vertical="center" wrapText="1"/>
      <protection hidden="1"/>
    </xf>
    <xf numFmtId="0" fontId="70" fillId="2" borderId="23" xfId="0" applyFont="1" applyFill="1" applyBorder="1" applyAlignment="1" applyProtection="1">
      <alignment horizontal="left" vertical="center" wrapText="1"/>
      <protection hidden="1"/>
    </xf>
    <xf numFmtId="0" fontId="70" fillId="2" borderId="3" xfId="0" applyFont="1" applyFill="1" applyBorder="1" applyAlignment="1" applyProtection="1">
      <alignment horizontal="left" vertical="center" wrapText="1"/>
      <protection hidden="1"/>
    </xf>
    <xf numFmtId="0" fontId="53" fillId="6" borderId="2" xfId="0" applyFont="1" applyFill="1" applyBorder="1" applyAlignment="1" applyProtection="1">
      <alignment horizontal="center" vertical="center" textRotation="90" wrapText="1"/>
      <protection hidden="1"/>
    </xf>
    <xf numFmtId="0" fontId="0" fillId="0" borderId="23" xfId="0" applyBorder="1" applyAlignment="1">
      <alignment horizontal="center" vertical="center" textRotation="90" wrapText="1"/>
    </xf>
    <xf numFmtId="0" fontId="0" fillId="0" borderId="3" xfId="0" applyBorder="1" applyAlignment="1">
      <alignment horizontal="center" vertical="center" textRotation="90" wrapText="1"/>
    </xf>
    <xf numFmtId="0" fontId="22" fillId="0" borderId="4" xfId="0" applyFont="1" applyBorder="1" applyAlignment="1">
      <alignment horizontal="center" vertical="top"/>
    </xf>
    <xf numFmtId="0" fontId="22" fillId="0" borderId="5" xfId="0" applyFont="1" applyBorder="1" applyAlignment="1">
      <alignment horizontal="center" vertical="top"/>
    </xf>
    <xf numFmtId="0" fontId="22" fillId="0" borderId="70" xfId="0" applyFont="1" applyBorder="1" applyAlignment="1">
      <alignment horizontal="center" vertical="top"/>
    </xf>
    <xf numFmtId="0" fontId="21" fillId="2" borderId="118" xfId="0" applyFont="1" applyFill="1" applyBorder="1" applyAlignment="1">
      <alignment horizontal="center" vertical="top" wrapText="1"/>
    </xf>
    <xf numFmtId="0" fontId="21" fillId="2" borderId="30" xfId="0" applyFont="1" applyFill="1" applyBorder="1" applyAlignment="1">
      <alignment horizontal="center" vertical="top" wrapText="1"/>
    </xf>
    <xf numFmtId="0" fontId="21" fillId="2" borderId="130" xfId="0" applyFont="1" applyFill="1" applyBorder="1" applyAlignment="1">
      <alignment horizontal="center" vertical="top" wrapText="1"/>
    </xf>
    <xf numFmtId="0" fontId="22" fillId="0" borderId="139" xfId="0" applyFont="1" applyBorder="1" applyAlignment="1">
      <alignment horizontal="center" vertical="top" wrapText="1"/>
    </xf>
    <xf numFmtId="0" fontId="22" fillId="0" borderId="127" xfId="0" applyFont="1" applyBorder="1" applyAlignment="1">
      <alignment horizontal="center" vertical="top" wrapText="1"/>
    </xf>
    <xf numFmtId="0" fontId="21" fillId="2" borderId="4" xfId="0" applyFont="1" applyFill="1" applyBorder="1" applyAlignment="1">
      <alignment horizontal="center"/>
    </xf>
    <xf numFmtId="0" fontId="21" fillId="2" borderId="5" xfId="0" applyFont="1" applyFill="1" applyBorder="1" applyAlignment="1">
      <alignment horizontal="center"/>
    </xf>
    <xf numFmtId="0" fontId="21" fillId="2" borderId="70" xfId="0" applyFont="1" applyFill="1" applyBorder="1" applyAlignment="1">
      <alignment horizontal="center"/>
    </xf>
    <xf numFmtId="0" fontId="48" fillId="2" borderId="4" xfId="0" applyFont="1" applyFill="1" applyBorder="1" applyAlignment="1">
      <alignment horizontal="center"/>
    </xf>
    <xf numFmtId="0" fontId="48" fillId="2" borderId="5" xfId="0" applyFont="1" applyFill="1" applyBorder="1" applyAlignment="1">
      <alignment horizontal="center"/>
    </xf>
    <xf numFmtId="0" fontId="48" fillId="2" borderId="70" xfId="0" applyFont="1" applyFill="1" applyBorder="1" applyAlignment="1">
      <alignment horizontal="center"/>
    </xf>
    <xf numFmtId="0" fontId="65" fillId="2" borderId="2" xfId="0" applyFont="1" applyFill="1" applyBorder="1" applyAlignment="1" applyProtection="1">
      <alignment horizontal="left" vertical="center" wrapText="1"/>
      <protection hidden="1"/>
    </xf>
    <xf numFmtId="0" fontId="53" fillId="2" borderId="23" xfId="0" applyFont="1" applyFill="1" applyBorder="1" applyAlignment="1" applyProtection="1">
      <alignment horizontal="left" vertical="center" wrapText="1"/>
      <protection hidden="1"/>
    </xf>
    <xf numFmtId="0" fontId="53" fillId="2" borderId="3" xfId="0" applyFont="1" applyFill="1" applyBorder="1" applyAlignment="1" applyProtection="1">
      <alignment horizontal="left" vertical="center" wrapText="1"/>
      <protection hidden="1"/>
    </xf>
    <xf numFmtId="0" fontId="21" fillId="0" borderId="2" xfId="0" applyFont="1" applyBorder="1" applyAlignment="1" applyProtection="1">
      <alignment horizontal="left" vertical="center" wrapText="1"/>
      <protection hidden="1"/>
    </xf>
    <xf numFmtId="0" fontId="21" fillId="0" borderId="23" xfId="0" applyFont="1" applyBorder="1" applyAlignment="1" applyProtection="1">
      <alignment horizontal="left" vertical="center" wrapText="1"/>
      <protection hidden="1"/>
    </xf>
    <xf numFmtId="0" fontId="21" fillId="0" borderId="3" xfId="0" applyFont="1" applyBorder="1" applyAlignment="1" applyProtection="1">
      <alignment horizontal="left" vertical="center" wrapText="1"/>
      <protection hidden="1"/>
    </xf>
    <xf numFmtId="0" fontId="46" fillId="2" borderId="2" xfId="0" applyFont="1" applyFill="1" applyBorder="1" applyAlignment="1" applyProtection="1">
      <alignment horizontal="left" vertical="center" wrapText="1"/>
      <protection hidden="1"/>
    </xf>
    <xf numFmtId="0" fontId="45" fillId="2" borderId="23" xfId="0" applyFont="1" applyFill="1" applyBorder="1" applyAlignment="1" applyProtection="1">
      <alignment horizontal="left" vertical="center" wrapText="1"/>
      <protection hidden="1"/>
    </xf>
    <xf numFmtId="0" fontId="45" fillId="2" borderId="3" xfId="0" applyFont="1" applyFill="1" applyBorder="1" applyAlignment="1" applyProtection="1">
      <alignment horizontal="left" vertical="center" wrapText="1"/>
      <protection hidden="1"/>
    </xf>
    <xf numFmtId="0" fontId="64" fillId="2" borderId="2" xfId="0" applyFont="1" applyFill="1" applyBorder="1" applyAlignment="1" applyProtection="1">
      <alignment horizontal="left" vertical="center" wrapText="1"/>
      <protection hidden="1"/>
    </xf>
    <xf numFmtId="0" fontId="52" fillId="2" borderId="23" xfId="0" applyFont="1" applyFill="1" applyBorder="1" applyAlignment="1" applyProtection="1">
      <alignment horizontal="left" vertical="center" wrapText="1"/>
      <protection hidden="1"/>
    </xf>
    <xf numFmtId="0" fontId="52" fillId="2" borderId="3" xfId="0" applyFont="1" applyFill="1" applyBorder="1" applyAlignment="1" applyProtection="1">
      <alignment horizontal="left" vertical="center" wrapText="1"/>
      <protection hidden="1"/>
    </xf>
    <xf numFmtId="0" fontId="63" fillId="2" borderId="2" xfId="0" applyFont="1" applyFill="1" applyBorder="1" applyAlignment="1" applyProtection="1">
      <alignment horizontal="left" vertical="center" wrapText="1"/>
      <protection hidden="1"/>
    </xf>
    <xf numFmtId="0" fontId="21" fillId="2" borderId="2" xfId="0" applyFont="1" applyFill="1" applyBorder="1" applyAlignment="1" applyProtection="1">
      <alignment horizontal="left" wrapText="1"/>
      <protection hidden="1"/>
    </xf>
    <xf numFmtId="0" fontId="21" fillId="2" borderId="23" xfId="0" applyFont="1" applyFill="1" applyBorder="1" applyAlignment="1" applyProtection="1">
      <alignment horizontal="left" wrapText="1"/>
      <protection hidden="1"/>
    </xf>
    <xf numFmtId="0" fontId="21" fillId="2" borderId="3" xfId="0" applyFont="1" applyFill="1" applyBorder="1" applyAlignment="1" applyProtection="1">
      <alignment horizontal="left" wrapText="1"/>
      <protection hidden="1"/>
    </xf>
    <xf numFmtId="0" fontId="48" fillId="2" borderId="20" xfId="0" applyFont="1" applyFill="1" applyBorder="1" applyAlignment="1" applyProtection="1">
      <alignment horizontal="left" vertical="center" wrapText="1"/>
      <protection locked="0"/>
    </xf>
    <xf numFmtId="0" fontId="48" fillId="2" borderId="21" xfId="0" applyFont="1" applyFill="1" applyBorder="1" applyAlignment="1" applyProtection="1">
      <alignment horizontal="left" vertical="center" wrapText="1"/>
      <protection locked="0"/>
    </xf>
    <xf numFmtId="0" fontId="48" fillId="2" borderId="22" xfId="0" applyFont="1" applyFill="1" applyBorder="1" applyAlignment="1" applyProtection="1">
      <alignment horizontal="left" vertical="center" wrapText="1"/>
      <protection locked="0"/>
    </xf>
    <xf numFmtId="0" fontId="74" fillId="2" borderId="20" xfId="0" applyFont="1" applyFill="1" applyBorder="1" applyAlignment="1" applyProtection="1">
      <alignment horizontal="left" vertical="center" wrapText="1"/>
      <protection locked="0"/>
    </xf>
    <xf numFmtId="0" fontId="74" fillId="2" borderId="21" xfId="0" applyFont="1" applyFill="1" applyBorder="1" applyAlignment="1" applyProtection="1">
      <alignment horizontal="left" vertical="center" wrapText="1"/>
      <protection locked="0"/>
    </xf>
    <xf numFmtId="0" fontId="74" fillId="2" borderId="22" xfId="0" applyFont="1" applyFill="1" applyBorder="1" applyAlignment="1" applyProtection="1">
      <alignment horizontal="left" vertical="center" wrapText="1"/>
      <protection locked="0"/>
    </xf>
    <xf numFmtId="0" fontId="48" fillId="2" borderId="114" xfId="0" applyFont="1" applyFill="1" applyBorder="1" applyAlignment="1" applyProtection="1">
      <alignment horizontal="left" vertical="center" wrapText="1"/>
      <protection locked="0"/>
    </xf>
    <xf numFmtId="0" fontId="48" fillId="2" borderId="115" xfId="0" applyFont="1" applyFill="1" applyBorder="1" applyAlignment="1" applyProtection="1">
      <alignment horizontal="left" vertical="center" wrapText="1"/>
      <protection locked="0"/>
    </xf>
    <xf numFmtId="0" fontId="48" fillId="2" borderId="116" xfId="0" applyFont="1" applyFill="1" applyBorder="1" applyAlignment="1" applyProtection="1">
      <alignment horizontal="left" vertical="center" wrapText="1"/>
      <protection locked="0"/>
    </xf>
    <xf numFmtId="0" fontId="22" fillId="5" borderId="2"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protection locked="0"/>
    </xf>
    <xf numFmtId="0" fontId="74" fillId="2" borderId="20" xfId="0" applyFont="1" applyFill="1" applyBorder="1" applyAlignment="1" applyProtection="1">
      <alignment vertical="center" wrapText="1"/>
      <protection locked="0"/>
    </xf>
    <xf numFmtId="0" fontId="74" fillId="2" borderId="21" xfId="0" applyFont="1" applyFill="1" applyBorder="1" applyAlignment="1" applyProtection="1">
      <alignment vertical="center" wrapText="1"/>
      <protection locked="0"/>
    </xf>
    <xf numFmtId="0" fontId="74" fillId="2" borderId="22" xfId="0" applyFont="1" applyFill="1" applyBorder="1" applyAlignment="1" applyProtection="1">
      <alignment vertical="center" wrapText="1"/>
      <protection locked="0"/>
    </xf>
    <xf numFmtId="0" fontId="75" fillId="2" borderId="21" xfId="0" applyFont="1" applyFill="1" applyBorder="1" applyAlignment="1" applyProtection="1">
      <alignment horizontal="left" vertical="center" wrapText="1"/>
      <protection locked="0"/>
    </xf>
    <xf numFmtId="0" fontId="75" fillId="2" borderId="22" xfId="0" applyFont="1" applyFill="1" applyBorder="1" applyAlignment="1" applyProtection="1">
      <alignment horizontal="left" vertical="center" wrapText="1"/>
      <protection locked="0"/>
    </xf>
    <xf numFmtId="0" fontId="68" fillId="2" borderId="21" xfId="0" applyFont="1" applyFill="1" applyBorder="1" applyAlignment="1" applyProtection="1">
      <alignment horizontal="left" vertical="center" wrapText="1"/>
      <protection locked="0"/>
    </xf>
    <xf numFmtId="0" fontId="68" fillId="2" borderId="22" xfId="0" applyFont="1" applyFill="1" applyBorder="1" applyAlignment="1" applyProtection="1">
      <alignment horizontal="left" vertical="center" wrapText="1"/>
      <protection locked="0"/>
    </xf>
    <xf numFmtId="0" fontId="45" fillId="0" borderId="0" xfId="0" applyFont="1" applyAlignment="1">
      <alignment horizontal="center" vertical="center" wrapText="1"/>
    </xf>
    <xf numFmtId="0" fontId="46" fillId="0" borderId="0" xfId="0" applyFont="1" applyAlignment="1">
      <alignment horizontal="center" vertical="center" textRotation="90" wrapText="1"/>
    </xf>
    <xf numFmtId="0" fontId="25" fillId="0" borderId="0" xfId="0" applyFont="1" applyAlignment="1" applyProtection="1">
      <alignment horizontal="center" vertical="center" wrapText="1"/>
      <protection hidden="1"/>
    </xf>
    <xf numFmtId="2" fontId="46" fillId="0" borderId="0" xfId="0" applyNumberFormat="1" applyFont="1" applyAlignment="1">
      <alignment horizontal="center" vertical="center" textRotation="90" wrapText="1"/>
    </xf>
    <xf numFmtId="2" fontId="25" fillId="0" borderId="0" xfId="0" applyNumberFormat="1" applyFont="1" applyAlignment="1" applyProtection="1">
      <alignment horizontal="center" vertical="center" wrapText="1"/>
      <protection hidden="1"/>
    </xf>
    <xf numFmtId="2" fontId="45" fillId="0" borderId="0" xfId="0" applyNumberFormat="1" applyFont="1" applyAlignment="1">
      <alignment horizontal="center" vertical="center" wrapText="1"/>
    </xf>
    <xf numFmtId="0" fontId="24" fillId="0" borderId="0" xfId="0" applyFont="1" applyAlignment="1" applyProtection="1">
      <alignment horizontal="center" vertical="center" textRotation="90" wrapText="1"/>
      <protection hidden="1"/>
    </xf>
    <xf numFmtId="0" fontId="24" fillId="0" borderId="0" xfId="0" applyFont="1" applyAlignment="1">
      <alignment horizontal="center" vertical="center" textRotation="90" wrapText="1"/>
    </xf>
    <xf numFmtId="0" fontId="24" fillId="0" borderId="129" xfId="0" applyFont="1" applyBorder="1" applyAlignment="1">
      <alignment horizontal="center" vertical="center" textRotation="90" wrapText="1"/>
    </xf>
    <xf numFmtId="0" fontId="25" fillId="2" borderId="129" xfId="0" applyFont="1" applyFill="1" applyBorder="1" applyAlignment="1" applyProtection="1">
      <alignment horizontal="center" vertical="center" wrapText="1"/>
      <protection hidden="1"/>
    </xf>
    <xf numFmtId="0" fontId="24" fillId="0" borderId="129" xfId="0" applyFont="1" applyBorder="1" applyAlignment="1" applyProtection="1">
      <alignment horizontal="center" vertical="center" textRotation="90" wrapText="1"/>
      <protection hidden="1"/>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21" fillId="0" borderId="20" xfId="0" quotePrefix="1" applyFont="1" applyBorder="1" applyAlignment="1">
      <alignment horizontal="left" vertical="center" wrapText="1"/>
    </xf>
    <xf numFmtId="0" fontId="21" fillId="9" borderId="19" xfId="0" applyFont="1" applyFill="1" applyBorder="1" applyAlignment="1">
      <alignment horizontal="left" vertical="center" wrapText="1"/>
    </xf>
    <xf numFmtId="0" fontId="21" fillId="0" borderId="151" xfId="0" applyFont="1" applyBorder="1" applyAlignment="1">
      <alignment horizontal="left" vertical="center" wrapText="1"/>
    </xf>
    <xf numFmtId="0" fontId="21" fillId="0" borderId="134" xfId="0" applyFont="1" applyBorder="1" applyAlignment="1">
      <alignment horizontal="left" vertical="center" wrapText="1"/>
    </xf>
    <xf numFmtId="0" fontId="22" fillId="5" borderId="23"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5" borderId="4" xfId="0" applyFont="1" applyFill="1" applyBorder="1" applyAlignment="1" applyProtection="1">
      <alignment horizontal="center" vertical="center"/>
      <protection locked="0"/>
    </xf>
    <xf numFmtId="0" fontId="22" fillId="5" borderId="5" xfId="0" applyFont="1" applyFill="1" applyBorder="1" applyAlignment="1" applyProtection="1">
      <alignment horizontal="center" vertical="center"/>
      <protection locked="0"/>
    </xf>
    <xf numFmtId="0" fontId="73" fillId="2" borderId="20" xfId="0" applyFont="1" applyFill="1" applyBorder="1" applyAlignment="1" applyProtection="1">
      <alignment horizontal="left" vertical="center" wrapText="1"/>
      <protection locked="0"/>
    </xf>
    <xf numFmtId="0" fontId="73" fillId="2" borderId="21" xfId="0" applyFont="1" applyFill="1" applyBorder="1" applyAlignment="1" applyProtection="1">
      <alignment horizontal="left" vertical="center" wrapText="1"/>
      <protection locked="0"/>
    </xf>
    <xf numFmtId="0" fontId="73" fillId="2" borderId="22" xfId="0" applyFont="1" applyFill="1" applyBorder="1" applyAlignment="1" applyProtection="1">
      <alignment horizontal="left" vertical="center" wrapText="1"/>
      <protection locked="0"/>
    </xf>
    <xf numFmtId="0" fontId="21" fillId="9" borderId="149" xfId="0" applyFont="1" applyFill="1" applyBorder="1" applyAlignment="1">
      <alignment horizontal="left" vertical="center" wrapText="1"/>
    </xf>
    <xf numFmtId="0" fontId="21" fillId="0" borderId="62" xfId="0" applyFont="1" applyBorder="1" applyAlignment="1">
      <alignment horizontal="left" vertical="center" wrapText="1"/>
    </xf>
    <xf numFmtId="0" fontId="22" fillId="5"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5" borderId="2" xfId="0" applyFont="1" applyFill="1" applyBorder="1" applyAlignment="1">
      <alignment horizontal="left" vertical="top" wrapText="1"/>
    </xf>
    <xf numFmtId="0" fontId="21" fillId="9" borderId="150" xfId="0" applyFont="1" applyFill="1" applyBorder="1" applyAlignment="1">
      <alignment horizontal="left" vertical="center" wrapText="1"/>
    </xf>
    <xf numFmtId="0" fontId="21" fillId="9" borderId="147" xfId="0" applyFont="1" applyFill="1" applyBorder="1" applyAlignment="1">
      <alignment horizontal="left" vertical="center" wrapText="1"/>
    </xf>
    <xf numFmtId="0" fontId="21" fillId="9" borderId="148" xfId="0" applyFont="1" applyFill="1" applyBorder="1" applyAlignment="1">
      <alignment horizontal="left" vertical="center" wrapText="1"/>
    </xf>
    <xf numFmtId="0" fontId="21" fillId="2" borderId="152" xfId="0" applyFont="1" applyFill="1" applyBorder="1" applyAlignment="1" applyProtection="1">
      <alignment horizontal="left" vertical="center" wrapText="1"/>
      <protection locked="0"/>
    </xf>
    <xf numFmtId="0" fontId="21" fillId="2" borderId="153" xfId="0" applyFont="1" applyFill="1" applyBorder="1" applyAlignment="1" applyProtection="1">
      <alignment horizontal="left" vertical="center" wrapText="1"/>
      <protection locked="0"/>
    </xf>
    <xf numFmtId="0" fontId="21" fillId="2" borderId="154"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4" fillId="5" borderId="2"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4" fillId="5" borderId="24" xfId="0" applyFont="1" applyFill="1" applyBorder="1" applyAlignment="1">
      <alignment horizontal="center" vertical="center"/>
    </xf>
    <xf numFmtId="0" fontId="21" fillId="2" borderId="20" xfId="0" applyFont="1" applyFill="1" applyBorder="1" applyAlignment="1" applyProtection="1">
      <alignment horizontal="left" vertical="top" wrapText="1"/>
      <protection locked="0"/>
    </xf>
    <xf numFmtId="0" fontId="21" fillId="2" borderId="21" xfId="0" applyFont="1" applyFill="1" applyBorder="1" applyAlignment="1" applyProtection="1">
      <alignment horizontal="left" vertical="top" wrapText="1"/>
      <protection locked="0"/>
    </xf>
    <xf numFmtId="0" fontId="21" fillId="2" borderId="22" xfId="0" applyFont="1" applyFill="1" applyBorder="1" applyAlignment="1" applyProtection="1">
      <alignment horizontal="left" vertical="top" wrapText="1"/>
      <protection locked="0"/>
    </xf>
    <xf numFmtId="0" fontId="24" fillId="5" borderId="0" xfId="0" applyFont="1" applyFill="1" applyAlignment="1">
      <alignment horizontal="center" vertical="center"/>
    </xf>
    <xf numFmtId="0" fontId="20" fillId="2" borderId="0" xfId="0" applyFont="1" applyFill="1" applyAlignment="1">
      <alignment horizontal="justify" vertical="top" wrapText="1"/>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67" fillId="2" borderId="79" xfId="0" applyFont="1" applyFill="1" applyBorder="1" applyAlignment="1" applyProtection="1">
      <alignment horizontal="center" vertical="center" wrapText="1"/>
      <protection hidden="1"/>
    </xf>
    <xf numFmtId="0" fontId="67" fillId="2" borderId="13" xfId="0" applyFont="1" applyFill="1" applyBorder="1" applyAlignment="1" applyProtection="1">
      <alignment horizontal="center" vertical="center" wrapText="1"/>
      <protection hidden="1"/>
    </xf>
    <xf numFmtId="0" fontId="67" fillId="2" borderId="80" xfId="0" applyFont="1" applyFill="1" applyBorder="1" applyAlignment="1" applyProtection="1">
      <alignment horizontal="center" vertical="center"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2" fontId="24" fillId="0" borderId="0" xfId="0" applyNumberFormat="1" applyFont="1" applyAlignment="1">
      <alignment horizontal="center" vertical="center" textRotation="90" wrapText="1"/>
    </xf>
    <xf numFmtId="2" fontId="24" fillId="0" borderId="0" xfId="0" applyNumberFormat="1" applyFont="1" applyAlignment="1" applyProtection="1">
      <alignment horizontal="center" vertical="center" textRotation="90" wrapText="1"/>
      <protection hidden="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76" xfId="0" applyFont="1" applyFill="1" applyBorder="1" applyAlignment="1">
      <alignment horizontal="left" vertical="center" wrapText="1"/>
    </xf>
    <xf numFmtId="0" fontId="21" fillId="9" borderId="77" xfId="0" applyFont="1" applyFill="1" applyBorder="1" applyAlignment="1">
      <alignment horizontal="left" vertical="center" wrapText="1"/>
    </xf>
    <xf numFmtId="0" fontId="21" fillId="9" borderId="78" xfId="0" applyFont="1" applyFill="1" applyBorder="1" applyAlignment="1">
      <alignment horizontal="left" vertical="center" wrapText="1"/>
    </xf>
    <xf numFmtId="0" fontId="21" fillId="9" borderId="136" xfId="0" applyFont="1" applyFill="1" applyBorder="1" applyAlignment="1">
      <alignment horizontal="left" vertical="top" wrapText="1"/>
    </xf>
    <xf numFmtId="0" fontId="21" fillId="9" borderId="39" xfId="0" applyFont="1" applyFill="1" applyBorder="1" applyAlignment="1">
      <alignment horizontal="left" vertical="center" wrapText="1"/>
    </xf>
    <xf numFmtId="0" fontId="21" fillId="9" borderId="40" xfId="0" applyFont="1" applyFill="1" applyBorder="1" applyAlignment="1">
      <alignment horizontal="left" vertical="center" wrapText="1"/>
    </xf>
    <xf numFmtId="0" fontId="21" fillId="9" borderId="41" xfId="0" applyFont="1" applyFill="1" applyBorder="1" applyAlignment="1">
      <alignment horizontal="left" vertical="center" wrapText="1"/>
    </xf>
    <xf numFmtId="0" fontId="19" fillId="2" borderId="20" xfId="0" applyFont="1" applyFill="1" applyBorder="1" applyAlignment="1" applyProtection="1">
      <alignment horizontal="left" vertical="center" wrapText="1"/>
      <protection locked="0"/>
    </xf>
    <xf numFmtId="0" fontId="19" fillId="2" borderId="21" xfId="0" applyFont="1" applyFill="1" applyBorder="1" applyAlignment="1" applyProtection="1">
      <alignment horizontal="left" vertical="center" wrapText="1"/>
      <protection locked="0"/>
    </xf>
    <xf numFmtId="0" fontId="19" fillId="2" borderId="22" xfId="0" applyFont="1" applyFill="1" applyBorder="1" applyAlignment="1" applyProtection="1">
      <alignment horizontal="left" vertical="center" wrapText="1"/>
      <protection locked="0"/>
    </xf>
    <xf numFmtId="0" fontId="25" fillId="2" borderId="0" xfId="0" applyFont="1" applyFill="1" applyAlignment="1" applyProtection="1">
      <alignment horizontal="center" vertical="center" wrapText="1"/>
      <protection hidden="1"/>
    </xf>
    <xf numFmtId="0" fontId="22" fillId="0" borderId="0" xfId="0" applyFont="1" applyAlignment="1" applyProtection="1">
      <alignment horizontal="center" vertical="center" textRotation="90" wrapText="1"/>
      <protection hidden="1"/>
    </xf>
    <xf numFmtId="166" fontId="25" fillId="0" borderId="0" xfId="0" applyNumberFormat="1" applyFont="1" applyAlignment="1" applyProtection="1">
      <alignment horizontal="center" vertical="center" wrapText="1"/>
      <protection hidden="1"/>
    </xf>
    <xf numFmtId="0" fontId="21" fillId="3" borderId="119"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123" xfId="0" applyFont="1" applyFill="1" applyBorder="1" applyAlignment="1">
      <alignment horizontal="center" vertical="center" wrapText="1"/>
    </xf>
    <xf numFmtId="0" fontId="21" fillId="3" borderId="6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68"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67"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textRotation="90" wrapText="1"/>
      <protection locked="0"/>
    </xf>
    <xf numFmtId="0" fontId="21" fillId="3" borderId="1" xfId="0" applyFont="1" applyFill="1" applyBorder="1" applyAlignment="1" applyProtection="1">
      <alignment horizontal="center" vertical="center" textRotation="90" wrapText="1"/>
      <protection locked="0"/>
    </xf>
    <xf numFmtId="0" fontId="21" fillId="3" borderId="67" xfId="0" applyFont="1" applyFill="1" applyBorder="1" applyAlignment="1" applyProtection="1">
      <alignment horizontal="center" vertical="center" textRotation="90" wrapText="1"/>
      <protection locked="0"/>
    </xf>
    <xf numFmtId="0" fontId="21" fillId="3" borderId="83" xfId="0" applyFont="1" applyFill="1" applyBorder="1" applyAlignment="1" applyProtection="1">
      <alignment horizontal="center" vertical="center"/>
      <protection locked="0"/>
    </xf>
    <xf numFmtId="0" fontId="21" fillId="3" borderId="8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21" fillId="3" borderId="67"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protection locked="0"/>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2" fillId="3" borderId="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68"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67" xfId="0" applyFont="1" applyFill="1" applyBorder="1" applyAlignment="1" applyProtection="1">
      <alignment horizontal="center" vertical="center" wrapText="1"/>
      <protection locked="0"/>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wrapText="1"/>
      <protection locked="0"/>
    </xf>
    <xf numFmtId="0" fontId="22" fillId="3" borderId="24" xfId="0" applyFont="1" applyFill="1" applyBorder="1" applyAlignment="1" applyProtection="1">
      <alignment horizontal="center" vertical="center"/>
      <protection locked="0"/>
    </xf>
    <xf numFmtId="0" fontId="24" fillId="3" borderId="67" xfId="0" applyFont="1" applyFill="1" applyBorder="1" applyAlignment="1">
      <alignment horizontal="center" vertical="center"/>
    </xf>
    <xf numFmtId="0" fontId="24"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4" fillId="3" borderId="120" xfId="0" applyFont="1" applyFill="1" applyBorder="1" applyAlignment="1">
      <alignment horizontal="center" vertical="center" textRotation="90" wrapText="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1" fillId="3" borderId="120" xfId="0" applyFont="1" applyFill="1" applyBorder="1" applyAlignment="1" applyProtection="1">
      <alignment horizontal="center" vertical="center" textRotation="90" wrapText="1"/>
      <protection hidden="1"/>
    </xf>
    <xf numFmtId="0" fontId="21" fillId="3" borderId="122" xfId="0" applyFont="1" applyFill="1" applyBorder="1" applyAlignment="1" applyProtection="1">
      <alignment horizontal="center" vertical="center" textRotation="90" wrapText="1"/>
      <protection hidden="1"/>
    </xf>
    <xf numFmtId="0" fontId="21" fillId="3" borderId="124" xfId="0" applyFont="1" applyFill="1" applyBorder="1" applyAlignment="1" applyProtection="1">
      <alignment horizontal="center" vertical="center" textRotation="90" wrapText="1"/>
      <protection hidden="1"/>
    </xf>
    <xf numFmtId="0" fontId="21" fillId="0" borderId="19" xfId="0" applyFont="1" applyBorder="1" applyAlignment="1">
      <alignment horizontal="left" vertical="center" wrapText="1"/>
    </xf>
    <xf numFmtId="0" fontId="21" fillId="2" borderId="93"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7" xfId="0" applyFont="1" applyFill="1" applyBorder="1" applyAlignment="1" applyProtection="1">
      <alignment horizontal="center" vertical="center"/>
      <protection locked="0"/>
    </xf>
    <xf numFmtId="0" fontId="24" fillId="3" borderId="119" xfId="0" applyFont="1" applyFill="1" applyBorder="1" applyAlignment="1">
      <alignment horizontal="left" vertical="top" wrapText="1"/>
    </xf>
    <xf numFmtId="0" fontId="25"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4" fillId="3" borderId="68" xfId="0" applyFont="1" applyFill="1" applyBorder="1" applyAlignment="1">
      <alignment horizontal="center" vertical="center"/>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18" xfId="0" applyFont="1" applyFill="1" applyBorder="1" applyAlignment="1">
      <alignment horizontal="center" vertical="center" wrapText="1"/>
    </xf>
    <xf numFmtId="0" fontId="21" fillId="3" borderId="4" xfId="0" applyFont="1" applyFill="1" applyBorder="1" applyAlignment="1">
      <alignment vertical="center" wrapText="1"/>
    </xf>
    <xf numFmtId="0" fontId="21" fillId="3" borderId="118" xfId="0" applyFont="1" applyFill="1" applyBorder="1" applyAlignment="1">
      <alignment vertical="center" wrapText="1"/>
    </xf>
    <xf numFmtId="0" fontId="21" fillId="2" borderId="20" xfId="0" applyFont="1" applyFill="1" applyBorder="1" applyAlignment="1" applyProtection="1">
      <alignment vertical="center" wrapText="1"/>
      <protection locked="0"/>
    </xf>
    <xf numFmtId="0" fontId="21" fillId="2" borderId="134" xfId="0" applyFont="1" applyFill="1" applyBorder="1" applyAlignment="1" applyProtection="1">
      <alignment vertical="center" wrapText="1"/>
      <protection locked="0"/>
    </xf>
    <xf numFmtId="0" fontId="48" fillId="2" borderId="71" xfId="0" applyFont="1" applyFill="1" applyBorder="1" applyAlignment="1" applyProtection="1">
      <alignment horizontal="center" vertical="center"/>
      <protection locked="0"/>
    </xf>
    <xf numFmtId="0" fontId="48" fillId="2" borderId="31" xfId="0" applyFont="1" applyFill="1" applyBorder="1" applyAlignment="1" applyProtection="1">
      <alignment horizontal="center" vertical="center"/>
      <protection locked="0"/>
    </xf>
    <xf numFmtId="0" fontId="48" fillId="2" borderId="72" xfId="0" applyFont="1" applyFill="1" applyBorder="1" applyAlignment="1" applyProtection="1">
      <alignment horizontal="center" vertical="center"/>
      <protection locked="0"/>
    </xf>
    <xf numFmtId="0" fontId="15" fillId="2" borderId="20" xfId="0" applyFont="1" applyFill="1" applyBorder="1" applyAlignment="1" applyProtection="1">
      <alignment horizontal="left" vertical="center" wrapText="1"/>
      <protection locked="0"/>
    </xf>
    <xf numFmtId="0" fontId="15" fillId="2" borderId="21" xfId="0" applyFont="1" applyFill="1" applyBorder="1" applyAlignment="1" applyProtection="1">
      <alignment horizontal="left" vertical="center" wrapText="1"/>
      <protection locked="0"/>
    </xf>
    <xf numFmtId="0" fontId="15" fillId="2" borderId="22" xfId="0" applyFont="1" applyFill="1" applyBorder="1" applyAlignment="1" applyProtection="1">
      <alignment horizontal="left" vertical="center" wrapText="1"/>
      <protection locked="0"/>
    </xf>
    <xf numFmtId="0" fontId="21" fillId="7" borderId="2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protection locked="0"/>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39" fillId="2" borderId="21" xfId="0" applyFont="1" applyFill="1" applyBorder="1" applyAlignment="1" applyProtection="1">
      <alignment horizontal="left" vertical="center" wrapText="1"/>
      <protection locked="0"/>
    </xf>
    <xf numFmtId="0" fontId="39" fillId="2" borderId="22" xfId="0" applyFont="1" applyFill="1" applyBorder="1" applyAlignment="1" applyProtection="1">
      <alignment horizontal="left" vertical="center" wrapText="1"/>
      <protection locked="0"/>
    </xf>
    <xf numFmtId="0" fontId="24" fillId="0" borderId="0" xfId="0" applyFont="1" applyAlignment="1">
      <alignment horizontal="left" vertical="center" wrapText="1"/>
    </xf>
    <xf numFmtId="0" fontId="49" fillId="7" borderId="69" xfId="0" applyFont="1" applyFill="1" applyBorder="1" applyAlignment="1">
      <alignment horizontal="left" vertical="top" wrapText="1"/>
    </xf>
    <xf numFmtId="0" fontId="21" fillId="7" borderId="25" xfId="0" applyFont="1" applyFill="1" applyBorder="1" applyAlignment="1">
      <alignment horizontal="left" vertical="top" wrapText="1"/>
    </xf>
    <xf numFmtId="0" fontId="19" fillId="2" borderId="17"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center" wrapText="1"/>
      <protection locked="0"/>
    </xf>
    <xf numFmtId="0" fontId="19" fillId="2" borderId="18"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2" fillId="7" borderId="25" xfId="0" applyFont="1" applyFill="1" applyBorder="1" applyAlignment="1">
      <alignment horizontal="center" vertical="center" wrapText="1"/>
    </xf>
    <xf numFmtId="0" fontId="21" fillId="7" borderId="63" xfId="0" applyFont="1" applyFill="1" applyBorder="1" applyAlignment="1" applyProtection="1">
      <alignment horizontal="center" vertical="center" wrapText="1"/>
      <protection locked="0"/>
    </xf>
    <xf numFmtId="0" fontId="21" fillId="7" borderId="64" xfId="0" applyFont="1" applyFill="1" applyBorder="1" applyAlignment="1" applyProtection="1">
      <alignment horizontal="center" vertical="center" wrapText="1"/>
      <protection locked="0"/>
    </xf>
    <xf numFmtId="0" fontId="21" fillId="7" borderId="6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textRotation="90" wrapText="1"/>
      <protection locked="0"/>
    </xf>
    <xf numFmtId="0" fontId="22" fillId="0" borderId="114" xfId="0" applyFont="1" applyBorder="1" applyAlignment="1">
      <alignment horizontal="left" vertical="center" wrapText="1"/>
    </xf>
    <xf numFmtId="0" fontId="22" fillId="0" borderId="115" xfId="0" applyFont="1" applyBorder="1" applyAlignment="1">
      <alignment horizontal="left" vertical="center" wrapText="1"/>
    </xf>
    <xf numFmtId="0" fontId="22" fillId="0" borderId="116" xfId="0" applyFont="1" applyBorder="1" applyAlignment="1">
      <alignment horizontal="left"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19" fillId="2" borderId="17" xfId="0" applyFont="1" applyFill="1" applyBorder="1" applyAlignment="1" applyProtection="1">
      <alignment horizontal="left" wrapText="1"/>
      <protection locked="0"/>
    </xf>
    <xf numFmtId="0" fontId="19" fillId="2" borderId="12" xfId="0" applyFont="1" applyFill="1" applyBorder="1" applyAlignment="1" applyProtection="1">
      <alignment horizontal="left" wrapText="1"/>
      <protection locked="0"/>
    </xf>
    <xf numFmtId="0" fontId="19" fillId="2" borderId="18" xfId="0" applyFont="1" applyFill="1" applyBorder="1" applyAlignment="1" applyProtection="1">
      <alignment horizontal="left" wrapText="1"/>
      <protection locked="0"/>
    </xf>
    <xf numFmtId="0" fontId="24" fillId="7" borderId="25" xfId="0" applyFont="1" applyFill="1" applyBorder="1" applyAlignment="1">
      <alignment horizontal="center" vertical="center" textRotation="90" wrapText="1"/>
    </xf>
    <xf numFmtId="0" fontId="24" fillId="7" borderId="25" xfId="0" applyFont="1" applyFill="1" applyBorder="1" applyAlignment="1">
      <alignment horizontal="center"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1" fillId="0" borderId="1" xfId="0" applyFont="1" applyBorder="1" applyAlignment="1">
      <alignment horizontal="justify" vertical="center"/>
    </xf>
    <xf numFmtId="0" fontId="19" fillId="2" borderId="12" xfId="0" applyFont="1" applyFill="1" applyBorder="1" applyAlignment="1" applyProtection="1">
      <alignment horizontal="left" vertical="center"/>
      <protection locked="0"/>
    </xf>
    <xf numFmtId="0" fontId="19" fillId="2" borderId="18" xfId="0" applyFont="1" applyFill="1" applyBorder="1" applyAlignment="1" applyProtection="1">
      <alignment horizontal="left" vertical="center"/>
      <protection locked="0"/>
    </xf>
    <xf numFmtId="0" fontId="24" fillId="7" borderId="25" xfId="0" applyFont="1" applyFill="1" applyBorder="1" applyAlignment="1">
      <alignment horizontal="center" vertical="center"/>
    </xf>
    <xf numFmtId="0" fontId="21" fillId="0" borderId="68" xfId="0" applyFont="1" applyBorder="1" applyAlignment="1">
      <alignment horizontal="justify" vertical="center" wrapText="1"/>
    </xf>
    <xf numFmtId="0" fontId="21" fillId="0" borderId="3" xfId="0" applyFont="1" applyBorder="1" applyAlignment="1">
      <alignment horizontal="justify" vertical="center" wrapText="1"/>
    </xf>
    <xf numFmtId="0" fontId="21" fillId="7" borderId="81" xfId="0" applyFont="1" applyFill="1" applyBorder="1" applyAlignment="1" applyProtection="1">
      <alignment horizontal="center" vertical="center" textRotation="90" wrapText="1"/>
      <protection hidden="1"/>
    </xf>
    <xf numFmtId="0" fontId="21"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21" fillId="0" borderId="66"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165" fontId="25" fillId="0" borderId="0" xfId="0" applyNumberFormat="1" applyFont="1" applyAlignment="1" applyProtection="1">
      <alignment horizontal="center" vertical="center" wrapText="1"/>
      <protection hidden="1"/>
    </xf>
    <xf numFmtId="0" fontId="19" fillId="2" borderId="114" xfId="0" applyFont="1" applyFill="1" applyBorder="1" applyAlignment="1" applyProtection="1">
      <alignment horizontal="left" vertical="center" wrapText="1"/>
      <protection locked="0"/>
    </xf>
    <xf numFmtId="0" fontId="19" fillId="2" borderId="115" xfId="0" applyFont="1" applyFill="1" applyBorder="1" applyAlignment="1" applyProtection="1">
      <alignment horizontal="left" vertical="center" wrapText="1"/>
      <protection locked="0"/>
    </xf>
    <xf numFmtId="0" fontId="19" fillId="2" borderId="116" xfId="0" applyFont="1" applyFill="1" applyBorder="1" applyAlignment="1" applyProtection="1">
      <alignment horizontal="left" vertical="center" wrapText="1"/>
      <protection locked="0"/>
    </xf>
    <xf numFmtId="0" fontId="21" fillId="2" borderId="114" xfId="0" applyFont="1" applyFill="1" applyBorder="1" applyAlignment="1" applyProtection="1">
      <alignment horizontal="left" vertical="center" wrapText="1"/>
      <protection locked="0"/>
    </xf>
    <xf numFmtId="0" fontId="21" fillId="2" borderId="115" xfId="0" applyFont="1" applyFill="1" applyBorder="1" applyAlignment="1" applyProtection="1">
      <alignment horizontal="left" vertical="center" wrapText="1"/>
      <protection locked="0"/>
    </xf>
    <xf numFmtId="0" fontId="21" fillId="2" borderId="116" xfId="0" applyFont="1" applyFill="1" applyBorder="1" applyAlignment="1" applyProtection="1">
      <alignment horizontal="left" vertical="center" wrapText="1"/>
      <protection locked="0"/>
    </xf>
    <xf numFmtId="165" fontId="24" fillId="0" borderId="0" xfId="0" applyNumberFormat="1" applyFont="1" applyAlignment="1">
      <alignment horizontal="center" vertical="center" textRotation="90" wrapText="1"/>
    </xf>
    <xf numFmtId="165" fontId="24" fillId="0" borderId="0" xfId="0" applyNumberFormat="1" applyFont="1" applyAlignment="1" applyProtection="1">
      <alignment horizontal="center" vertical="center" textRotation="90" wrapText="1"/>
      <protection hidden="1"/>
    </xf>
    <xf numFmtId="0" fontId="21" fillId="0" borderId="39" xfId="0" quotePrefix="1" applyFont="1" applyBorder="1" applyAlignment="1">
      <alignment vertical="center" wrapText="1"/>
    </xf>
    <xf numFmtId="0" fontId="25" fillId="8" borderId="25" xfId="0" applyFont="1" applyFill="1" applyBorder="1" applyAlignment="1">
      <alignment horizontal="left" vertical="center" wrapText="1"/>
    </xf>
    <xf numFmtId="0" fontId="24" fillId="8" borderId="25" xfId="0" applyFont="1" applyFill="1" applyBorder="1" applyAlignment="1" applyProtection="1">
      <alignment horizontal="center" vertical="center" textRotation="90" wrapText="1"/>
      <protection locked="0"/>
    </xf>
    <xf numFmtId="0" fontId="25" fillId="8" borderId="63" xfId="0" applyFont="1" applyFill="1" applyBorder="1" applyAlignment="1" applyProtection="1">
      <alignment horizontal="center" vertical="center" wrapText="1"/>
      <protection locked="0"/>
    </xf>
    <xf numFmtId="0" fontId="25" fillId="8" borderId="64" xfId="0" applyFont="1" applyFill="1" applyBorder="1" applyAlignment="1" applyProtection="1">
      <alignment horizontal="center" vertical="center" wrapText="1"/>
      <protection locked="0"/>
    </xf>
    <xf numFmtId="0" fontId="25" fillId="8" borderId="65" xfId="0" applyFont="1" applyFill="1" applyBorder="1" applyAlignment="1" applyProtection="1">
      <alignment horizontal="center" vertical="center" wrapText="1"/>
      <protection locked="0"/>
    </xf>
    <xf numFmtId="0" fontId="25" fillId="8" borderId="25" xfId="0" applyFont="1" applyFill="1" applyBorder="1" applyAlignment="1" applyProtection="1">
      <alignment horizontal="center" vertical="center" wrapText="1"/>
      <protection locked="0"/>
    </xf>
    <xf numFmtId="0" fontId="25" fillId="8" borderId="25" xfId="0" applyFont="1" applyFill="1" applyBorder="1" applyAlignment="1" applyProtection="1">
      <alignment horizontal="center" vertical="center"/>
      <protection locked="0"/>
    </xf>
    <xf numFmtId="0" fontId="21" fillId="8" borderId="25" xfId="0" applyFont="1" applyFill="1" applyBorder="1" applyAlignment="1" applyProtection="1">
      <alignment horizontal="center" vertical="center"/>
      <protection locked="0"/>
    </xf>
    <xf numFmtId="0" fontId="24" fillId="8" borderId="25" xfId="0" applyFont="1" applyFill="1" applyBorder="1" applyAlignment="1">
      <alignment horizontal="center" vertical="center" wrapText="1"/>
    </xf>
    <xf numFmtId="0" fontId="24" fillId="8" borderId="0" xfId="0" applyFont="1" applyFill="1" applyAlignment="1">
      <alignment horizontal="center" vertical="center"/>
    </xf>
    <xf numFmtId="0" fontId="25"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25" xfId="0" applyFont="1" applyFill="1" applyBorder="1" applyAlignment="1">
      <alignment horizontal="center" vertical="center"/>
    </xf>
    <xf numFmtId="0" fontId="25" fillId="8" borderId="25" xfId="0" applyFont="1" applyFill="1" applyBorder="1" applyAlignment="1">
      <alignment horizontal="center" vertical="center"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2" fillId="0" borderId="20" xfId="0" applyFont="1" applyBorder="1" applyAlignment="1">
      <alignment vertical="top" wrapText="1"/>
    </xf>
    <xf numFmtId="0" fontId="22" fillId="0" borderId="21" xfId="0" applyFont="1" applyBorder="1" applyAlignment="1">
      <alignment vertical="top" wrapText="1"/>
    </xf>
    <xf numFmtId="0" fontId="22" fillId="0" borderId="22" xfId="0" applyFont="1" applyBorder="1" applyAlignment="1">
      <alignment vertical="top" wrapText="1"/>
    </xf>
    <xf numFmtId="0" fontId="53"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52"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49" fontId="22" fillId="2" borderId="50" xfId="0" applyNumberFormat="1" applyFont="1" applyFill="1" applyBorder="1" applyAlignment="1">
      <alignment horizontal="left" vertical="center" wrapText="1"/>
    </xf>
    <xf numFmtId="49" fontId="22" fillId="2" borderId="48" xfId="0" applyNumberFormat="1" applyFont="1" applyFill="1" applyBorder="1" applyAlignment="1">
      <alignment horizontal="left"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xf numFmtId="49" fontId="22" fillId="2" borderId="51" xfId="0" applyNumberFormat="1" applyFont="1" applyFill="1" applyBorder="1" applyAlignment="1">
      <alignment horizontal="left" vertical="center" wrapText="1"/>
    </xf>
    <xf numFmtId="49" fontId="22"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19" fillId="2" borderId="47" xfId="0" applyNumberFormat="1" applyFont="1" applyFill="1" applyBorder="1" applyAlignment="1" applyProtection="1">
      <alignment horizontal="left" vertical="center" wrapText="1"/>
      <protection locked="0"/>
    </xf>
    <xf numFmtId="49" fontId="19" fillId="2" borderId="125" xfId="0" applyNumberFormat="1" applyFont="1" applyFill="1" applyBorder="1" applyAlignment="1" applyProtection="1">
      <alignment horizontal="left" vertical="center" wrapText="1"/>
      <protection locked="0"/>
    </xf>
    <xf numFmtId="49" fontId="19" fillId="2" borderId="126" xfId="0" applyNumberFormat="1" applyFont="1" applyFill="1" applyBorder="1" applyAlignment="1" applyProtection="1">
      <alignment horizontal="left" vertical="center" wrapText="1"/>
      <protection locked="0"/>
    </xf>
    <xf numFmtId="49" fontId="21" fillId="2" borderId="47" xfId="0" applyNumberFormat="1" applyFont="1" applyFill="1" applyBorder="1" applyAlignment="1" applyProtection="1">
      <alignment horizontal="left" vertical="top" wrapText="1"/>
      <protection locked="0"/>
    </xf>
    <xf numFmtId="49" fontId="21" fillId="2" borderId="125" xfId="0" applyNumberFormat="1" applyFont="1" applyFill="1" applyBorder="1" applyAlignment="1" applyProtection="1">
      <alignment horizontal="left" vertical="top" wrapText="1"/>
      <protection locked="0"/>
    </xf>
    <xf numFmtId="49" fontId="21" fillId="2" borderId="126" xfId="0" applyNumberFormat="1" applyFont="1" applyFill="1" applyBorder="1" applyAlignment="1" applyProtection="1">
      <alignment horizontal="left" vertical="top" wrapText="1"/>
      <protection locked="0"/>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4</xdr:col>
      <xdr:colOff>5658685</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8</xdr:col>
      <xdr:colOff>4006082</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3"/>
  <cols>
    <col min="1" max="1" width="3.90625" style="5" customWidth="1"/>
    <col min="2" max="2" width="15.36328125" style="5" customWidth="1"/>
    <col min="3" max="3" width="17.36328125" style="5" customWidth="1"/>
    <col min="4" max="4" width="28.54296875" style="5" customWidth="1"/>
    <col min="5" max="5" width="12.90625" style="5" customWidth="1"/>
    <col min="6" max="6" width="60.08984375" style="5" customWidth="1"/>
    <col min="7" max="7" width="21.453125" style="5" customWidth="1"/>
    <col min="8" max="8" width="6.54296875" style="5" customWidth="1"/>
    <col min="9" max="9" width="2.54296875" style="5" customWidth="1"/>
    <col min="10" max="16384" width="11.453125" style="5" hidden="1"/>
  </cols>
  <sheetData>
    <row r="1" spans="2:8" ht="13.5" thickBot="1" x14ac:dyDescent="0.35"/>
    <row r="2" spans="2:8" ht="73.5" customHeight="1" x14ac:dyDescent="0.3">
      <c r="B2" s="301" t="s">
        <v>0</v>
      </c>
      <c r="C2" s="302"/>
      <c r="D2" s="302"/>
      <c r="E2" s="302"/>
      <c r="F2" s="302"/>
      <c r="G2" s="302"/>
      <c r="H2" s="303"/>
    </row>
    <row r="3" spans="2:8" ht="13" x14ac:dyDescent="0.3">
      <c r="B3" s="64"/>
      <c r="H3" s="65"/>
    </row>
    <row r="4" spans="2:8" ht="13" x14ac:dyDescent="0.3">
      <c r="B4" s="64"/>
      <c r="H4" s="65"/>
    </row>
    <row r="5" spans="2:8" ht="13" x14ac:dyDescent="0.3">
      <c r="B5" s="66"/>
      <c r="C5" s="6"/>
      <c r="D5" s="6"/>
      <c r="E5" s="6"/>
      <c r="F5" s="6"/>
      <c r="G5" s="6"/>
      <c r="H5" s="67"/>
    </row>
    <row r="6" spans="2:8" ht="65.25" customHeight="1" x14ac:dyDescent="0.3">
      <c r="B6" s="304" t="s">
        <v>1</v>
      </c>
      <c r="C6" s="305"/>
      <c r="D6" s="305"/>
      <c r="E6" s="305"/>
      <c r="F6" s="305"/>
      <c r="G6" s="305"/>
      <c r="H6" s="306"/>
    </row>
    <row r="7" spans="2:8" ht="74.25" customHeight="1" x14ac:dyDescent="0.3">
      <c r="B7" s="304"/>
      <c r="C7" s="305"/>
      <c r="D7" s="305"/>
      <c r="E7" s="305"/>
      <c r="F7" s="305"/>
      <c r="G7" s="305"/>
      <c r="H7" s="306"/>
    </row>
    <row r="8" spans="2:8" ht="21.75" customHeight="1" x14ac:dyDescent="0.3">
      <c r="B8" s="307" t="s">
        <v>2</v>
      </c>
      <c r="C8" s="308"/>
      <c r="D8" s="308"/>
      <c r="E8" s="308"/>
      <c r="F8" s="308"/>
      <c r="G8" s="308"/>
      <c r="H8" s="309"/>
    </row>
    <row r="9" spans="2:8" ht="42" customHeight="1" x14ac:dyDescent="0.3">
      <c r="B9" s="331" t="s">
        <v>3</v>
      </c>
      <c r="C9" s="332"/>
      <c r="D9" s="332"/>
      <c r="E9" s="332"/>
      <c r="F9" s="332"/>
      <c r="G9" s="332"/>
      <c r="H9" s="333"/>
    </row>
    <row r="10" spans="2:8" ht="43.5" customHeight="1" x14ac:dyDescent="0.3">
      <c r="B10" s="331"/>
      <c r="C10" s="332"/>
      <c r="D10" s="332"/>
      <c r="E10" s="332"/>
      <c r="F10" s="332"/>
      <c r="G10" s="332"/>
      <c r="H10" s="333"/>
    </row>
    <row r="11" spans="2:8" ht="12.75" customHeight="1" thickBot="1" x14ac:dyDescent="0.35">
      <c r="B11" s="64"/>
      <c r="D11" s="7"/>
      <c r="E11" s="8"/>
      <c r="F11" s="8"/>
      <c r="G11" s="9"/>
      <c r="H11" s="65"/>
    </row>
    <row r="12" spans="2:8" ht="21" customHeight="1" thickTop="1" x14ac:dyDescent="0.3">
      <c r="B12" s="64"/>
      <c r="C12" s="342" t="s">
        <v>4</v>
      </c>
      <c r="D12" s="343"/>
      <c r="E12" s="334" t="s">
        <v>5</v>
      </c>
      <c r="F12" s="335"/>
      <c r="H12" s="65"/>
    </row>
    <row r="13" spans="2:8" ht="37.5" customHeight="1" x14ac:dyDescent="0.3">
      <c r="B13" s="64"/>
      <c r="C13" s="340" t="s">
        <v>6</v>
      </c>
      <c r="D13" s="341"/>
      <c r="E13" s="336" t="s">
        <v>7</v>
      </c>
      <c r="F13" s="337"/>
      <c r="H13" s="65"/>
    </row>
    <row r="14" spans="2:8" ht="39.75" customHeight="1" x14ac:dyDescent="0.3">
      <c r="B14" s="64"/>
      <c r="C14" s="312" t="s">
        <v>8</v>
      </c>
      <c r="D14" s="313"/>
      <c r="E14" s="318" t="s">
        <v>9</v>
      </c>
      <c r="F14" s="319"/>
      <c r="H14" s="65"/>
    </row>
    <row r="15" spans="2:8" ht="180.75" customHeight="1" x14ac:dyDescent="0.3">
      <c r="B15" s="64"/>
      <c r="C15" s="312" t="s">
        <v>10</v>
      </c>
      <c r="D15" s="313"/>
      <c r="E15" s="318" t="s">
        <v>11</v>
      </c>
      <c r="F15" s="319"/>
      <c r="H15" s="65"/>
    </row>
    <row r="16" spans="2:8" ht="15.75" customHeight="1" x14ac:dyDescent="0.3">
      <c r="B16" s="64"/>
      <c r="C16" s="314" t="s">
        <v>12</v>
      </c>
      <c r="D16" s="16" t="s">
        <v>13</v>
      </c>
      <c r="E16" s="318" t="s">
        <v>14</v>
      </c>
      <c r="F16" s="319"/>
      <c r="H16" s="65"/>
    </row>
    <row r="17" spans="2:8" ht="54" customHeight="1" x14ac:dyDescent="0.3">
      <c r="B17" s="64"/>
      <c r="C17" s="315"/>
      <c r="D17" s="45" t="s">
        <v>15</v>
      </c>
      <c r="E17" s="325" t="s">
        <v>16</v>
      </c>
      <c r="F17" s="326"/>
      <c r="H17" s="65"/>
    </row>
    <row r="18" spans="2:8" ht="98.25" customHeight="1" x14ac:dyDescent="0.3">
      <c r="B18" s="64"/>
      <c r="C18" s="315"/>
      <c r="D18" s="45" t="s">
        <v>17</v>
      </c>
      <c r="E18" s="325" t="s">
        <v>18</v>
      </c>
      <c r="F18" s="326"/>
      <c r="H18" s="65"/>
    </row>
    <row r="19" spans="2:8" ht="83.25" customHeight="1" thickBot="1" x14ac:dyDescent="0.35">
      <c r="B19" s="64"/>
      <c r="C19" s="316" t="s">
        <v>19</v>
      </c>
      <c r="D19" s="317"/>
      <c r="E19" s="338" t="s">
        <v>20</v>
      </c>
      <c r="F19" s="339"/>
      <c r="H19" s="65"/>
    </row>
    <row r="20" spans="2:8" ht="19.5" customHeight="1" thickTop="1" x14ac:dyDescent="0.3">
      <c r="B20" s="64"/>
      <c r="C20" s="10"/>
      <c r="D20" s="10"/>
      <c r="E20" s="11"/>
      <c r="F20" s="11"/>
      <c r="H20" s="65"/>
    </row>
    <row r="21" spans="2:8" ht="37.5" customHeight="1" x14ac:dyDescent="0.3">
      <c r="B21" s="327" t="s">
        <v>21</v>
      </c>
      <c r="C21" s="328"/>
      <c r="D21" s="328"/>
      <c r="E21" s="328"/>
      <c r="F21" s="328"/>
      <c r="G21" s="328"/>
      <c r="H21" s="329"/>
    </row>
    <row r="22" spans="2:8" ht="27.75" customHeight="1" x14ac:dyDescent="0.3">
      <c r="B22" s="64"/>
      <c r="H22" s="65"/>
    </row>
    <row r="23" spans="2:8" ht="27.75" customHeight="1" x14ac:dyDescent="0.3">
      <c r="B23" s="64"/>
      <c r="C23" s="118" t="s">
        <v>22</v>
      </c>
      <c r="D23" s="321" t="s">
        <v>5</v>
      </c>
      <c r="E23" s="321"/>
      <c r="F23" s="321" t="s">
        <v>23</v>
      </c>
      <c r="G23" s="321"/>
      <c r="H23" s="65"/>
    </row>
    <row r="24" spans="2:8" ht="59.25" customHeight="1" x14ac:dyDescent="0.3">
      <c r="B24" s="64"/>
      <c r="C24" s="83" t="s">
        <v>24</v>
      </c>
      <c r="D24" s="320" t="s">
        <v>25</v>
      </c>
      <c r="E24" s="320"/>
      <c r="F24" s="320" t="s">
        <v>26</v>
      </c>
      <c r="G24" s="320"/>
      <c r="H24" s="65"/>
    </row>
    <row r="25" spans="2:8" ht="53.25" customHeight="1" x14ac:dyDescent="0.3">
      <c r="B25" s="64"/>
      <c r="C25" s="84" t="s">
        <v>27</v>
      </c>
      <c r="D25" s="320" t="s">
        <v>28</v>
      </c>
      <c r="E25" s="320"/>
      <c r="F25" s="320" t="s">
        <v>29</v>
      </c>
      <c r="G25" s="320"/>
      <c r="H25" s="65"/>
    </row>
    <row r="26" spans="2:8" ht="62.25" customHeight="1" x14ac:dyDescent="0.3">
      <c r="B26" s="64"/>
      <c r="C26" s="85" t="s">
        <v>30</v>
      </c>
      <c r="D26" s="320" t="s">
        <v>31</v>
      </c>
      <c r="E26" s="320"/>
      <c r="F26" s="320" t="s">
        <v>32</v>
      </c>
      <c r="G26" s="320"/>
      <c r="H26" s="65"/>
    </row>
    <row r="27" spans="2:8" ht="70.5" customHeight="1" x14ac:dyDescent="0.3">
      <c r="B27" s="64"/>
      <c r="C27" s="86" t="s">
        <v>33</v>
      </c>
      <c r="D27" s="320" t="s">
        <v>34</v>
      </c>
      <c r="E27" s="320"/>
      <c r="F27" s="320" t="s">
        <v>35</v>
      </c>
      <c r="G27" s="320"/>
      <c r="H27" s="65"/>
    </row>
    <row r="28" spans="2:8" ht="11.25" customHeight="1" x14ac:dyDescent="0.3">
      <c r="B28" s="68"/>
      <c r="C28" s="63"/>
      <c r="D28" s="63"/>
      <c r="E28" s="63"/>
      <c r="F28" s="63"/>
      <c r="G28" s="63"/>
      <c r="H28" s="69"/>
    </row>
    <row r="29" spans="2:8" ht="14.25" customHeight="1" x14ac:dyDescent="0.3">
      <c r="B29" s="116"/>
      <c r="C29" s="310"/>
      <c r="D29" s="310"/>
      <c r="E29" s="311"/>
      <c r="F29" s="311"/>
      <c r="G29" s="311"/>
      <c r="H29" s="117"/>
    </row>
    <row r="30" spans="2:8" ht="27.75" customHeight="1" x14ac:dyDescent="0.3">
      <c r="B30" s="327" t="s">
        <v>36</v>
      </c>
      <c r="C30" s="328"/>
      <c r="D30" s="328"/>
      <c r="E30" s="328"/>
      <c r="F30" s="328"/>
      <c r="G30" s="328"/>
      <c r="H30" s="329"/>
    </row>
    <row r="31" spans="2:8" ht="13" x14ac:dyDescent="0.3">
      <c r="B31" s="64"/>
      <c r="C31" s="12"/>
      <c r="D31" s="12"/>
      <c r="E31" s="330"/>
      <c r="F31" s="330"/>
      <c r="H31" s="65"/>
    </row>
    <row r="32" spans="2:8" ht="14" x14ac:dyDescent="0.3">
      <c r="B32" s="322" t="s">
        <v>37</v>
      </c>
      <c r="C32" s="323"/>
      <c r="D32" s="323"/>
      <c r="E32" s="323"/>
      <c r="F32" s="323"/>
      <c r="G32" s="323"/>
      <c r="H32" s="324"/>
    </row>
    <row r="33" spans="2:8" ht="13.5" thickBot="1" x14ac:dyDescent="0.35">
      <c r="B33" s="70"/>
      <c r="C33" s="71"/>
      <c r="D33" s="71"/>
      <c r="E33" s="71"/>
      <c r="F33" s="71"/>
      <c r="G33" s="71"/>
      <c r="H33" s="72"/>
    </row>
    <row r="34" spans="2:8" ht="13" x14ac:dyDescent="0.3"/>
    <row r="35" spans="2:8" ht="29.25" customHeight="1" x14ac:dyDescent="0.3"/>
    <row r="36" spans="2:8" ht="26.25" customHeight="1" x14ac:dyDescent="0.3"/>
    <row r="37" spans="2:8" ht="43.5" customHeight="1" x14ac:dyDescent="0.3"/>
    <row r="38" spans="2:8" ht="53.25" customHeight="1" x14ac:dyDescent="0.3"/>
    <row r="39" spans="2:8" ht="13" x14ac:dyDescent="0.3"/>
    <row r="40" spans="2:8" ht="13" x14ac:dyDescent="0.3"/>
    <row r="41" spans="2:8" ht="13" x14ac:dyDescent="0.3"/>
    <row r="42" spans="2:8" ht="13" x14ac:dyDescent="0.3"/>
    <row r="43" spans="2:8" ht="13" x14ac:dyDescent="0.3"/>
    <row r="44" spans="2:8" ht="13" x14ac:dyDescent="0.3"/>
    <row r="45" spans="2:8" ht="12.75" customHeight="1" x14ac:dyDescent="0.3"/>
    <row r="46" spans="2:8" ht="12.75" customHeight="1" x14ac:dyDescent="0.3"/>
    <row r="47" spans="2:8" ht="12.75" customHeight="1" x14ac:dyDescent="0.3"/>
    <row r="48" spans="2: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sheetData>
  <sheetProtection selectLockedCells="1" selectUnlockedCells="1"/>
  <mergeCells count="34">
    <mergeCell ref="B9:H10"/>
    <mergeCell ref="E12:F12"/>
    <mergeCell ref="E13:F13"/>
    <mergeCell ref="E19:F19"/>
    <mergeCell ref="E15:F15"/>
    <mergeCell ref="C14:D14"/>
    <mergeCell ref="C13:D13"/>
    <mergeCell ref="C12:D12"/>
    <mergeCell ref="E14:F14"/>
    <mergeCell ref="E17:F17"/>
    <mergeCell ref="F25:G25"/>
    <mergeCell ref="D25:E25"/>
    <mergeCell ref="B32:H32"/>
    <mergeCell ref="E18:F18"/>
    <mergeCell ref="B21:H21"/>
    <mergeCell ref="E31:F31"/>
    <mergeCell ref="D26:E26"/>
    <mergeCell ref="B30:H30"/>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53125" defaultRowHeight="14" x14ac:dyDescent="0.3"/>
  <cols>
    <col min="1" max="1" width="3.54296875" style="20" customWidth="1"/>
    <col min="2" max="2" width="36.453125" style="20" customWidth="1"/>
    <col min="3" max="3" width="67.08984375" style="24" customWidth="1"/>
    <col min="4" max="16384" width="11.453125" style="20"/>
  </cols>
  <sheetData>
    <row r="2" spans="2:12" x14ac:dyDescent="0.3">
      <c r="B2" s="344" t="s">
        <v>38</v>
      </c>
      <c r="C2" s="344"/>
      <c r="D2" s="19"/>
      <c r="E2" s="19"/>
      <c r="F2" s="19"/>
      <c r="G2" s="19"/>
      <c r="H2" s="19"/>
      <c r="I2" s="19"/>
      <c r="J2" s="19"/>
      <c r="K2" s="19"/>
      <c r="L2" s="19"/>
    </row>
    <row r="4" spans="2:12" x14ac:dyDescent="0.3">
      <c r="B4" s="25" t="s">
        <v>39</v>
      </c>
      <c r="C4" s="26" t="s">
        <v>5</v>
      </c>
    </row>
    <row r="5" spans="2:12" ht="56" x14ac:dyDescent="0.3">
      <c r="B5" s="79" t="s">
        <v>40</v>
      </c>
      <c r="C5" s="21" t="s">
        <v>41</v>
      </c>
    </row>
    <row r="6" spans="2:12" ht="46.5" customHeight="1" x14ac:dyDescent="0.3">
      <c r="B6" s="80" t="s">
        <v>42</v>
      </c>
      <c r="C6" s="22" t="s">
        <v>43</v>
      </c>
    </row>
    <row r="7" spans="2:12" ht="56" x14ac:dyDescent="0.3">
      <c r="B7" s="81" t="s">
        <v>44</v>
      </c>
      <c r="C7" s="23" t="s">
        <v>45</v>
      </c>
    </row>
    <row r="8" spans="2:12" ht="42" x14ac:dyDescent="0.3">
      <c r="B8" s="82" t="s">
        <v>46</v>
      </c>
      <c r="C8" s="23" t="s">
        <v>47</v>
      </c>
    </row>
    <row r="9" spans="2:12" ht="42" x14ac:dyDescent="0.3">
      <c r="B9" s="82" t="s">
        <v>48</v>
      </c>
      <c r="C9" s="23" t="s">
        <v>49</v>
      </c>
    </row>
    <row r="10" spans="2:12" x14ac:dyDescent="0.3">
      <c r="B10" s="81" t="s">
        <v>50</v>
      </c>
      <c r="C10" s="23" t="s">
        <v>51</v>
      </c>
    </row>
    <row r="11" spans="2:12" ht="98" x14ac:dyDescent="0.3">
      <c r="B11" s="81" t="s">
        <v>52</v>
      </c>
      <c r="C11" s="23" t="s">
        <v>53</v>
      </c>
    </row>
    <row r="12" spans="2:12" ht="56" x14ac:dyDescent="0.3">
      <c r="B12" s="81" t="s">
        <v>54</v>
      </c>
      <c r="C12" s="23" t="s">
        <v>55</v>
      </c>
    </row>
    <row r="13" spans="2:12" ht="42" x14ac:dyDescent="0.3">
      <c r="B13" s="81" t="s">
        <v>56</v>
      </c>
      <c r="C13" s="23" t="s">
        <v>57</v>
      </c>
    </row>
    <row r="14" spans="2:12" ht="42" x14ac:dyDescent="0.3">
      <c r="B14" s="82" t="s">
        <v>58</v>
      </c>
      <c r="C14" s="78" t="s">
        <v>59</v>
      </c>
    </row>
    <row r="15" spans="2:12" ht="28" x14ac:dyDescent="0.3">
      <c r="B15" s="82" t="s">
        <v>60</v>
      </c>
      <c r="C15" s="78" t="s">
        <v>61</v>
      </c>
    </row>
    <row r="16" spans="2:12" ht="42" x14ac:dyDescent="0.3">
      <c r="B16" s="82" t="s">
        <v>62</v>
      </c>
      <c r="C16" s="78" t="s">
        <v>63</v>
      </c>
    </row>
    <row r="17" spans="2:3" x14ac:dyDescent="0.3">
      <c r="B17" s="82" t="s">
        <v>64</v>
      </c>
      <c r="C17" s="78" t="s">
        <v>65</v>
      </c>
    </row>
    <row r="18" spans="2:3" x14ac:dyDescent="0.3">
      <c r="B18" s="82" t="s">
        <v>66</v>
      </c>
      <c r="C18" s="78" t="s">
        <v>67</v>
      </c>
    </row>
    <row r="19" spans="2:3" ht="28" x14ac:dyDescent="0.3">
      <c r="B19" s="82" t="s">
        <v>68</v>
      </c>
      <c r="C19" s="78" t="s">
        <v>69</v>
      </c>
    </row>
    <row r="20" spans="2:3" ht="28" x14ac:dyDescent="0.3">
      <c r="B20" s="81" t="s">
        <v>70</v>
      </c>
      <c r="C20" s="23" t="s">
        <v>71</v>
      </c>
    </row>
    <row r="21" spans="2:3" ht="56" x14ac:dyDescent="0.3">
      <c r="B21" s="81" t="s">
        <v>72</v>
      </c>
      <c r="C21" s="23" t="s">
        <v>73</v>
      </c>
    </row>
    <row r="22" spans="2:3" ht="56" x14ac:dyDescent="0.3">
      <c r="B22" s="81" t="s">
        <v>74</v>
      </c>
      <c r="C22" s="23" t="s">
        <v>75</v>
      </c>
    </row>
    <row r="23" spans="2:3" ht="42" x14ac:dyDescent="0.3">
      <c r="B23" s="81" t="s">
        <v>76</v>
      </c>
      <c r="C23" s="23" t="s">
        <v>77</v>
      </c>
    </row>
    <row r="24" spans="2:3" ht="70" x14ac:dyDescent="0.3">
      <c r="B24" s="81" t="s">
        <v>78</v>
      </c>
      <c r="C24" s="23" t="s">
        <v>79</v>
      </c>
    </row>
    <row r="25" spans="2:3" ht="28" x14ac:dyDescent="0.3">
      <c r="B25" s="81" t="s">
        <v>80</v>
      </c>
      <c r="C25" s="23" t="s">
        <v>81</v>
      </c>
    </row>
    <row r="26" spans="2:3" ht="28" x14ac:dyDescent="0.3">
      <c r="B26" s="82" t="s">
        <v>82</v>
      </c>
      <c r="C26" s="78" t="s">
        <v>83</v>
      </c>
    </row>
    <row r="27" spans="2:3" ht="28" x14ac:dyDescent="0.3">
      <c r="B27" s="82" t="s">
        <v>84</v>
      </c>
      <c r="C27" s="78" t="s">
        <v>85</v>
      </c>
    </row>
    <row r="28" spans="2:3" ht="42" x14ac:dyDescent="0.3">
      <c r="B28" s="82" t="s">
        <v>27</v>
      </c>
      <c r="C28" s="78" t="s">
        <v>86</v>
      </c>
    </row>
    <row r="29" spans="2:3" ht="28" x14ac:dyDescent="0.3">
      <c r="B29" s="81" t="s">
        <v>87</v>
      </c>
      <c r="C29" s="23" t="s">
        <v>88</v>
      </c>
    </row>
    <row r="30" spans="2:3" ht="28" x14ac:dyDescent="0.3">
      <c r="B30" s="81" t="s">
        <v>89</v>
      </c>
      <c r="C30" s="23" t="s">
        <v>90</v>
      </c>
    </row>
    <row r="31" spans="2:3" ht="28" x14ac:dyDescent="0.3">
      <c r="B31" s="81" t="s">
        <v>91</v>
      </c>
      <c r="C31" s="23" t="s">
        <v>92</v>
      </c>
    </row>
    <row r="32" spans="2:3" ht="42" x14ac:dyDescent="0.3">
      <c r="B32" s="81" t="s">
        <v>93</v>
      </c>
      <c r="C32" s="23" t="s">
        <v>94</v>
      </c>
    </row>
    <row r="33" spans="2:3" ht="28" x14ac:dyDescent="0.3">
      <c r="B33" s="81" t="s">
        <v>95</v>
      </c>
      <c r="C33" s="23" t="s">
        <v>96</v>
      </c>
    </row>
    <row r="34" spans="2:3" ht="28" x14ac:dyDescent="0.3">
      <c r="B34" s="81" t="s">
        <v>97</v>
      </c>
      <c r="C34" s="23" t="s">
        <v>98</v>
      </c>
    </row>
    <row r="35" spans="2:3" ht="28" x14ac:dyDescent="0.3">
      <c r="B35" s="81" t="s">
        <v>99</v>
      </c>
      <c r="C35" s="23" t="s">
        <v>100</v>
      </c>
    </row>
    <row r="36" spans="2:3" ht="42" x14ac:dyDescent="0.3">
      <c r="B36" s="81" t="s">
        <v>101</v>
      </c>
      <c r="C36" s="23" t="s">
        <v>102</v>
      </c>
    </row>
    <row r="37" spans="2:3" ht="42" x14ac:dyDescent="0.3">
      <c r="B37" s="81" t="s">
        <v>103</v>
      </c>
      <c r="C37" s="23" t="s">
        <v>104</v>
      </c>
    </row>
    <row r="38" spans="2:3" ht="42" x14ac:dyDescent="0.3">
      <c r="B38" s="82" t="s">
        <v>105</v>
      </c>
      <c r="C38" s="78" t="s">
        <v>106</v>
      </c>
    </row>
    <row r="39" spans="2:3" ht="82.5" customHeight="1" x14ac:dyDescent="0.3">
      <c r="B39" s="82" t="s">
        <v>107</v>
      </c>
      <c r="C39" s="78"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1:DP352"/>
  <sheetViews>
    <sheetView topLeftCell="J207" zoomScale="75" zoomScaleNormal="75" workbookViewId="0">
      <selection activeCell="L188" sqref="L188:L189"/>
    </sheetView>
  </sheetViews>
  <sheetFormatPr baseColWidth="10" defaultColWidth="3.08984375" defaultRowHeight="14" zeroHeight="1" x14ac:dyDescent="0.3"/>
  <cols>
    <col min="1" max="1" width="3.08984375" style="13"/>
    <col min="2" max="2" width="4.08984375" style="13" customWidth="1"/>
    <col min="3" max="3" width="42.54296875" style="13" customWidth="1"/>
    <col min="4" max="4" width="35.54296875" style="13" customWidth="1"/>
    <col min="5" max="5" width="105" style="13" customWidth="1"/>
    <col min="6" max="6" width="8.08984375" style="13" customWidth="1"/>
    <col min="7" max="7" width="3.54296875" style="13" bestFit="1" customWidth="1"/>
    <col min="8" max="8" width="76.36328125" style="135" customWidth="1"/>
    <col min="9" max="9" width="90.6328125" style="13" customWidth="1"/>
    <col min="10" max="10" width="7.453125" style="13" customWidth="1"/>
    <col min="11" max="11" width="19" style="13" customWidth="1"/>
    <col min="12" max="12" width="122.1796875" style="13" customWidth="1"/>
    <col min="13" max="13" width="0.1796875" style="13" hidden="1" customWidth="1"/>
    <col min="14" max="14" width="7.36328125" style="46" customWidth="1"/>
    <col min="15" max="15" width="12.36328125" style="74" customWidth="1"/>
    <col min="16" max="16" width="12.36328125" style="100" customWidth="1"/>
    <col min="17" max="16384" width="3.08984375" style="13"/>
  </cols>
  <sheetData>
    <row r="1" spans="5:16" hidden="1" x14ac:dyDescent="0.3">
      <c r="N1" s="13"/>
      <c r="O1" s="13"/>
      <c r="P1" s="13"/>
    </row>
    <row r="2" spans="5:16" hidden="1" x14ac:dyDescent="0.3">
      <c r="N2" s="13"/>
      <c r="O2" s="13"/>
      <c r="P2" s="13"/>
    </row>
    <row r="3" spans="5:16" hidden="1" x14ac:dyDescent="0.3">
      <c r="N3" s="13"/>
      <c r="O3" s="13"/>
      <c r="P3" s="13"/>
    </row>
    <row r="4" spans="5:16" ht="9.9" customHeight="1" x14ac:dyDescent="0.3">
      <c r="N4" s="13"/>
      <c r="O4" s="13"/>
      <c r="P4" s="13"/>
    </row>
    <row r="5" spans="5:16" ht="9.9" customHeight="1" x14ac:dyDescent="0.3">
      <c r="N5" s="13"/>
      <c r="O5" s="13"/>
      <c r="P5" s="13"/>
    </row>
    <row r="6" spans="5:16" ht="9.9" customHeight="1" x14ac:dyDescent="0.3">
      <c r="N6" s="13"/>
      <c r="O6" s="13"/>
      <c r="P6" s="13"/>
    </row>
    <row r="7" spans="5:16" ht="9.9" customHeight="1" x14ac:dyDescent="0.3">
      <c r="N7" s="13"/>
      <c r="O7" s="13"/>
      <c r="P7" s="13"/>
    </row>
    <row r="8" spans="5:16" ht="9.9" customHeight="1" x14ac:dyDescent="0.3">
      <c r="N8" s="13"/>
      <c r="O8" s="13"/>
      <c r="P8" s="13"/>
    </row>
    <row r="9" spans="5:16" ht="9.9" customHeight="1" x14ac:dyDescent="0.3">
      <c r="N9" s="13"/>
      <c r="O9" s="13"/>
      <c r="P9" s="13"/>
    </row>
    <row r="10" spans="5:16" ht="9.9" customHeight="1" x14ac:dyDescent="0.3">
      <c r="N10" s="13"/>
      <c r="O10" s="13"/>
      <c r="P10" s="13"/>
    </row>
    <row r="11" spans="5:16" ht="9.9" customHeight="1" x14ac:dyDescent="0.3">
      <c r="N11" s="13"/>
      <c r="O11" s="13"/>
      <c r="P11" s="13"/>
    </row>
    <row r="12" spans="5:16" ht="9.9" customHeight="1" x14ac:dyDescent="0.3">
      <c r="N12" s="13"/>
      <c r="O12" s="13"/>
      <c r="P12" s="13"/>
    </row>
    <row r="13" spans="5:16" ht="9.9" customHeight="1" x14ac:dyDescent="0.3">
      <c r="E13" s="348"/>
      <c r="F13" s="349"/>
      <c r="G13" s="349"/>
      <c r="H13" s="349"/>
      <c r="I13" s="349"/>
      <c r="J13" s="349"/>
      <c r="N13" s="13"/>
      <c r="O13" s="13"/>
      <c r="P13" s="13"/>
    </row>
    <row r="14" spans="5:16" ht="31.5" customHeight="1" x14ac:dyDescent="0.3">
      <c r="E14" s="348"/>
      <c r="F14" s="349"/>
      <c r="G14" s="349"/>
      <c r="H14" s="349"/>
      <c r="I14" s="349"/>
      <c r="J14" s="349"/>
      <c r="N14" s="13"/>
      <c r="O14" s="13"/>
      <c r="P14" s="13"/>
    </row>
    <row r="15" spans="5:16" ht="24.75" customHeight="1" x14ac:dyDescent="0.3">
      <c r="E15" s="53"/>
      <c r="F15" s="350"/>
      <c r="G15" s="350"/>
      <c r="H15" s="350"/>
      <c r="I15" s="350"/>
      <c r="J15" s="350"/>
      <c r="N15" s="13"/>
      <c r="O15" s="13"/>
      <c r="P15" s="13"/>
    </row>
    <row r="16" spans="5:16" ht="20.25" customHeight="1" x14ac:dyDescent="0.3">
      <c r="N16" s="13"/>
      <c r="O16" s="13"/>
      <c r="P16" s="13"/>
    </row>
    <row r="17" spans="1:120" ht="9.9" customHeight="1" x14ac:dyDescent="0.3">
      <c r="N17" s="13"/>
      <c r="O17" s="13"/>
      <c r="P17" s="13"/>
    </row>
    <row r="18" spans="1:120" ht="20.149999999999999" customHeight="1" x14ac:dyDescent="0.3">
      <c r="C18" s="351" t="s">
        <v>109</v>
      </c>
      <c r="D18" s="351"/>
      <c r="E18" s="351"/>
      <c r="F18" s="351"/>
      <c r="G18" s="351"/>
      <c r="H18" s="351"/>
      <c r="I18" s="351"/>
      <c r="J18" s="351"/>
      <c r="K18" s="351"/>
      <c r="L18" s="132"/>
      <c r="M18" s="132"/>
      <c r="N18" s="13"/>
      <c r="O18" s="13"/>
      <c r="P18" s="13"/>
    </row>
    <row r="19" spans="1:120" ht="60" customHeight="1" x14ac:dyDescent="0.3">
      <c r="C19" s="352" t="s">
        <v>110</v>
      </c>
      <c r="D19" s="352"/>
      <c r="E19" s="352"/>
      <c r="F19" s="352"/>
      <c r="G19" s="352"/>
      <c r="H19" s="352"/>
      <c r="I19" s="352"/>
      <c r="J19" s="352"/>
      <c r="K19" s="352"/>
      <c r="L19" s="179"/>
      <c r="M19" s="179"/>
      <c r="N19" s="13"/>
      <c r="O19" s="13"/>
      <c r="P19" s="13"/>
    </row>
    <row r="20" spans="1:120" ht="9.9" customHeight="1" thickBot="1" x14ac:dyDescent="0.35">
      <c r="B20" s="14"/>
      <c r="C20" s="14"/>
      <c r="D20" s="14"/>
      <c r="F20" s="15"/>
      <c r="N20" s="13"/>
      <c r="O20" s="13"/>
      <c r="P20" s="13"/>
    </row>
    <row r="21" spans="1:120" ht="36.75" customHeight="1" x14ac:dyDescent="0.3">
      <c r="B21" s="399" t="s">
        <v>111</v>
      </c>
      <c r="C21" s="402" t="s">
        <v>514</v>
      </c>
      <c r="D21" s="345" t="s">
        <v>8</v>
      </c>
      <c r="E21" s="404" t="s">
        <v>513</v>
      </c>
      <c r="F21" s="397" t="s">
        <v>394</v>
      </c>
      <c r="G21" s="394" t="s">
        <v>113</v>
      </c>
      <c r="H21" s="395"/>
      <c r="I21" s="396"/>
      <c r="J21" s="397" t="s">
        <v>395</v>
      </c>
      <c r="K21" s="397" t="s">
        <v>114</v>
      </c>
      <c r="L21" s="345" t="s">
        <v>739</v>
      </c>
      <c r="M21" s="345" t="s">
        <v>522</v>
      </c>
      <c r="N21" s="13"/>
      <c r="O21" s="13"/>
      <c r="P21" s="13"/>
    </row>
    <row r="22" spans="1:120" ht="29.25" customHeight="1" x14ac:dyDescent="0.3">
      <c r="B22" s="400"/>
      <c r="C22" s="402"/>
      <c r="D22" s="346"/>
      <c r="E22" s="346"/>
      <c r="F22" s="397"/>
      <c r="G22" s="406" t="s">
        <v>13</v>
      </c>
      <c r="H22" s="408" t="s">
        <v>15</v>
      </c>
      <c r="I22" s="345" t="s">
        <v>516</v>
      </c>
      <c r="J22" s="397"/>
      <c r="K22" s="397"/>
      <c r="L22" s="346"/>
      <c r="M22" s="346"/>
      <c r="N22" s="13"/>
      <c r="O22" s="13"/>
      <c r="P22" s="13"/>
    </row>
    <row r="23" spans="1:120" ht="62.25" customHeight="1" x14ac:dyDescent="0.3">
      <c r="B23" s="401"/>
      <c r="C23" s="403"/>
      <c r="D23" s="346"/>
      <c r="E23" s="346"/>
      <c r="F23" s="398"/>
      <c r="G23" s="407"/>
      <c r="H23" s="409"/>
      <c r="I23" s="346"/>
      <c r="J23" s="398"/>
      <c r="K23" s="398"/>
      <c r="L23" s="347"/>
      <c r="M23" s="347"/>
      <c r="N23" s="13"/>
      <c r="O23" s="13"/>
      <c r="P23" s="13"/>
    </row>
    <row r="24" spans="1:120" s="220" customFormat="1" ht="91.5" customHeight="1" x14ac:dyDescent="0.25">
      <c r="A24" s="388" t="s">
        <v>115</v>
      </c>
      <c r="B24" s="389" t="str">
        <f>+LEFT(C24,3)</f>
        <v xml:space="preserve"> Ap</v>
      </c>
      <c r="C24" s="390" t="s">
        <v>116</v>
      </c>
      <c r="D24" s="391" t="s">
        <v>117</v>
      </c>
      <c r="E24" s="392" t="s">
        <v>515</v>
      </c>
      <c r="F24" s="393">
        <v>3</v>
      </c>
      <c r="G24" s="180">
        <v>1</v>
      </c>
      <c r="H24" s="410" t="s">
        <v>540</v>
      </c>
      <c r="I24" s="392" t="s">
        <v>517</v>
      </c>
      <c r="J24" s="393">
        <v>3</v>
      </c>
      <c r="K24" s="405" t="s">
        <v>399</v>
      </c>
      <c r="L24" s="544" t="s">
        <v>703</v>
      </c>
      <c r="M24" s="385"/>
      <c r="N24" s="533"/>
      <c r="O24" s="534"/>
      <c r="P24" s="534"/>
      <c r="Q24" s="534"/>
      <c r="R24" s="534"/>
      <c r="S24" s="534"/>
      <c r="T24" s="534"/>
      <c r="U24" s="534"/>
      <c r="V24" s="534"/>
      <c r="W24" s="534"/>
      <c r="X24" s="534"/>
      <c r="Y24" s="534"/>
      <c r="Z24" s="534"/>
      <c r="AA24" s="534"/>
      <c r="AB24" s="534"/>
      <c r="AC24" s="534"/>
      <c r="AD24" s="534"/>
      <c r="AE24" s="534"/>
      <c r="AF24" s="534"/>
      <c r="AG24" s="534"/>
      <c r="AH24" s="534"/>
      <c r="AI24" s="534"/>
      <c r="AJ24" s="534"/>
      <c r="AK24" s="534"/>
      <c r="AL24" s="534"/>
      <c r="AM24" s="534"/>
      <c r="AN24" s="534"/>
      <c r="AO24" s="534"/>
      <c r="AP24" s="534"/>
      <c r="AQ24" s="534"/>
      <c r="AR24" s="534"/>
      <c r="AS24" s="534"/>
      <c r="AT24" s="534"/>
      <c r="AU24" s="534"/>
      <c r="AV24" s="534"/>
      <c r="AW24" s="534"/>
      <c r="AX24" s="534"/>
      <c r="AY24" s="534"/>
      <c r="AZ24" s="534"/>
      <c r="BA24" s="534"/>
      <c r="BB24" s="534"/>
      <c r="BC24" s="534"/>
      <c r="BD24" s="534"/>
      <c r="BE24" s="534"/>
      <c r="BF24" s="534"/>
      <c r="BG24" s="534"/>
      <c r="BH24" s="534"/>
      <c r="BI24" s="534"/>
      <c r="BJ24" s="534"/>
      <c r="BK24" s="534"/>
      <c r="BL24" s="534"/>
      <c r="BM24" s="534"/>
      <c r="BN24" s="534"/>
      <c r="BO24" s="534"/>
      <c r="BP24" s="534"/>
      <c r="BQ24" s="534"/>
      <c r="BR24" s="534"/>
      <c r="BS24" s="534"/>
      <c r="BT24" s="534"/>
      <c r="BU24" s="534"/>
      <c r="BV24" s="534"/>
      <c r="BW24" s="534"/>
      <c r="BX24" s="534"/>
      <c r="BY24" s="534"/>
      <c r="BZ24" s="534"/>
      <c r="CA24" s="534"/>
      <c r="CB24" s="534"/>
      <c r="CC24" s="534"/>
      <c r="CD24" s="534"/>
      <c r="CE24" s="534"/>
      <c r="CF24" s="534"/>
      <c r="CG24" s="534"/>
      <c r="CH24" s="534"/>
      <c r="CI24" s="534"/>
      <c r="CJ24" s="534"/>
      <c r="CK24" s="534"/>
      <c r="CL24" s="534"/>
      <c r="CM24" s="534"/>
      <c r="CN24" s="534"/>
      <c r="CO24" s="534"/>
      <c r="CP24" s="534"/>
      <c r="CQ24" s="534"/>
      <c r="CR24" s="534"/>
      <c r="CS24" s="534"/>
      <c r="CT24" s="534"/>
      <c r="CU24" s="534"/>
      <c r="CV24" s="534"/>
      <c r="CW24" s="534"/>
      <c r="CX24" s="534"/>
      <c r="CY24" s="534"/>
      <c r="CZ24" s="534"/>
      <c r="DA24" s="534"/>
      <c r="DB24" s="534"/>
      <c r="DC24" s="534"/>
      <c r="DD24" s="534"/>
      <c r="DE24" s="534"/>
      <c r="DF24" s="534"/>
      <c r="DG24" s="219"/>
      <c r="DH24" s="219"/>
      <c r="DI24" s="219"/>
      <c r="DJ24" s="219"/>
      <c r="DK24" s="219"/>
      <c r="DL24" s="219"/>
      <c r="DM24" s="219"/>
      <c r="DN24" s="219"/>
      <c r="DO24" s="219"/>
      <c r="DP24" s="219"/>
    </row>
    <row r="25" spans="1:120" s="222" customFormat="1" ht="189" customHeight="1" x14ac:dyDescent="0.25">
      <c r="A25" s="388"/>
      <c r="B25" s="389"/>
      <c r="C25" s="390"/>
      <c r="D25" s="391"/>
      <c r="E25" s="392"/>
      <c r="F25" s="393"/>
      <c r="G25" s="182">
        <v>2</v>
      </c>
      <c r="H25" s="411"/>
      <c r="I25" s="392"/>
      <c r="J25" s="393"/>
      <c r="K25" s="405"/>
      <c r="L25" s="545"/>
      <c r="M25" s="386"/>
      <c r="N25" s="527"/>
      <c r="O25" s="528"/>
      <c r="P25" s="528"/>
      <c r="Q25" s="528"/>
      <c r="R25" s="528"/>
      <c r="S25" s="528"/>
      <c r="T25" s="528"/>
      <c r="U25" s="528"/>
      <c r="V25" s="528"/>
      <c r="W25" s="528"/>
      <c r="X25" s="528"/>
      <c r="Y25" s="528"/>
      <c r="Z25" s="528"/>
      <c r="AA25" s="528"/>
      <c r="AB25" s="528"/>
      <c r="AC25" s="528"/>
      <c r="AD25" s="528"/>
      <c r="AE25" s="528"/>
      <c r="AF25" s="528"/>
      <c r="AG25" s="528"/>
      <c r="AH25" s="528"/>
      <c r="AI25" s="528"/>
      <c r="AJ25" s="528"/>
      <c r="AK25" s="528"/>
      <c r="AL25" s="528"/>
      <c r="AM25" s="528"/>
      <c r="AN25" s="528"/>
      <c r="AO25" s="528"/>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8"/>
      <c r="CN25" s="528"/>
      <c r="CO25" s="528"/>
      <c r="CP25" s="528"/>
      <c r="CQ25" s="528"/>
      <c r="CR25" s="528"/>
      <c r="CS25" s="528"/>
      <c r="CT25" s="528"/>
      <c r="CU25" s="528"/>
      <c r="CV25" s="528"/>
      <c r="CW25" s="528"/>
      <c r="CX25" s="528"/>
      <c r="CY25" s="528"/>
      <c r="CZ25" s="528"/>
      <c r="DA25" s="528"/>
      <c r="DB25" s="528"/>
      <c r="DC25" s="528"/>
      <c r="DD25" s="528"/>
      <c r="DE25" s="528"/>
      <c r="DF25" s="528"/>
      <c r="DG25" s="528"/>
      <c r="DH25" s="528"/>
      <c r="DI25" s="528"/>
      <c r="DJ25" s="529"/>
      <c r="DK25" s="221"/>
      <c r="DL25" s="221"/>
      <c r="DM25" s="221"/>
      <c r="DN25" s="221"/>
      <c r="DO25" s="221"/>
      <c r="DP25" s="221"/>
    </row>
    <row r="26" spans="1:120" s="146" customFormat="1" ht="91.5" hidden="1" customHeight="1" x14ac:dyDescent="0.25">
      <c r="A26" s="388"/>
      <c r="B26" s="389"/>
      <c r="C26" s="390"/>
      <c r="D26" s="391"/>
      <c r="E26" s="392"/>
      <c r="F26" s="393"/>
      <c r="G26" s="183">
        <v>3</v>
      </c>
      <c r="H26" s="412"/>
      <c r="I26" s="392"/>
      <c r="J26" s="393"/>
      <c r="K26" s="405"/>
      <c r="L26" s="546"/>
      <c r="M26" s="387"/>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c r="BF26" s="196"/>
      <c r="BG26" s="196"/>
      <c r="BH26" s="196"/>
      <c r="BI26" s="196"/>
      <c r="BJ26" s="196"/>
      <c r="BK26" s="196"/>
      <c r="BL26" s="196"/>
      <c r="BM26" s="196"/>
      <c r="BN26" s="196"/>
      <c r="BO26" s="196"/>
      <c r="BP26" s="196"/>
      <c r="BQ26" s="196"/>
      <c r="BR26" s="196"/>
      <c r="BS26" s="196"/>
      <c r="BT26" s="196"/>
      <c r="BU26" s="196"/>
      <c r="BV26" s="196"/>
      <c r="BW26" s="196"/>
      <c r="BX26" s="196"/>
      <c r="BY26" s="196"/>
      <c r="BZ26" s="196"/>
      <c r="CA26" s="196"/>
      <c r="CB26" s="196"/>
      <c r="CC26" s="196"/>
      <c r="CD26" s="196"/>
      <c r="CE26" s="196"/>
      <c r="CF26" s="196"/>
      <c r="CG26" s="196"/>
      <c r="CH26" s="196"/>
      <c r="CI26" s="196"/>
      <c r="CJ26" s="196"/>
      <c r="CK26" s="196"/>
      <c r="CL26" s="196"/>
      <c r="CM26" s="196"/>
      <c r="CN26" s="196"/>
      <c r="CO26" s="196"/>
      <c r="CP26" s="196"/>
      <c r="CQ26" s="196"/>
      <c r="CR26" s="196"/>
      <c r="CS26" s="196"/>
      <c r="CT26" s="196"/>
      <c r="CU26" s="196"/>
      <c r="CV26" s="196"/>
      <c r="CW26" s="196"/>
      <c r="CX26" s="196"/>
      <c r="CY26" s="196"/>
      <c r="CZ26" s="196"/>
      <c r="DA26" s="196"/>
      <c r="DB26" s="196"/>
      <c r="DC26" s="196"/>
      <c r="DD26" s="196"/>
      <c r="DE26" s="196"/>
      <c r="DF26" s="196"/>
      <c r="DG26" s="196"/>
      <c r="DH26" s="196"/>
      <c r="DI26" s="196"/>
      <c r="DJ26" s="196"/>
      <c r="DK26" s="196"/>
      <c r="DL26" s="196"/>
      <c r="DM26" s="196"/>
      <c r="DN26" s="196"/>
      <c r="DO26" s="196"/>
      <c r="DP26" s="196"/>
    </row>
    <row r="27" spans="1:120" s="20" customFormat="1" ht="65.25" hidden="1" customHeight="1" x14ac:dyDescent="0.3">
      <c r="A27" s="388"/>
      <c r="B27" s="389"/>
      <c r="C27" s="390"/>
      <c r="D27" s="391"/>
      <c r="E27" s="392"/>
      <c r="F27" s="393"/>
      <c r="G27" s="182">
        <v>4</v>
      </c>
      <c r="H27" s="139"/>
      <c r="I27" s="392"/>
      <c r="J27" s="393"/>
      <c r="K27" s="405"/>
      <c r="L27" s="181"/>
      <c r="M27" s="181"/>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c r="BP27" s="197"/>
      <c r="BQ27" s="197"/>
      <c r="BR27" s="197"/>
      <c r="BS27" s="197"/>
      <c r="BT27" s="197"/>
      <c r="BU27" s="197"/>
      <c r="BV27" s="197"/>
      <c r="BW27" s="197"/>
      <c r="BX27" s="197"/>
      <c r="BY27" s="197"/>
      <c r="BZ27" s="197"/>
      <c r="CA27" s="197"/>
      <c r="CB27" s="197"/>
      <c r="CC27" s="197"/>
      <c r="CD27" s="197"/>
      <c r="CE27" s="197"/>
      <c r="CF27" s="197"/>
      <c r="CG27" s="197"/>
      <c r="CH27" s="197"/>
      <c r="CI27" s="197"/>
      <c r="CJ27" s="197"/>
      <c r="CK27" s="197"/>
      <c r="CL27" s="197"/>
      <c r="CM27" s="197"/>
      <c r="CN27" s="197"/>
      <c r="CO27" s="197"/>
      <c r="CP27" s="197"/>
      <c r="CQ27" s="197"/>
      <c r="CR27" s="197"/>
      <c r="CS27" s="197"/>
      <c r="CT27" s="197"/>
      <c r="CU27" s="197"/>
      <c r="CV27" s="197"/>
      <c r="CW27" s="197"/>
      <c r="CX27" s="197"/>
      <c r="CY27" s="197"/>
      <c r="CZ27" s="197"/>
      <c r="DA27" s="197"/>
      <c r="DB27" s="197"/>
      <c r="DC27" s="197"/>
      <c r="DD27" s="197"/>
      <c r="DE27" s="197"/>
      <c r="DF27" s="197"/>
      <c r="DG27" s="197"/>
      <c r="DH27" s="197"/>
      <c r="DI27" s="197"/>
      <c r="DJ27" s="197"/>
      <c r="DK27" s="197"/>
      <c r="DL27" s="197"/>
      <c r="DM27" s="197"/>
      <c r="DN27" s="197"/>
      <c r="DO27" s="197"/>
      <c r="DP27" s="197"/>
    </row>
    <row r="28" spans="1:120" s="20" customFormat="1" ht="16.5" hidden="1" customHeight="1" x14ac:dyDescent="0.3">
      <c r="A28" s="388"/>
      <c r="B28" s="389"/>
      <c r="C28" s="390"/>
      <c r="D28" s="391"/>
      <c r="E28" s="392"/>
      <c r="F28" s="393"/>
      <c r="G28" s="182">
        <v>5</v>
      </c>
      <c r="H28" s="139"/>
      <c r="I28" s="392"/>
      <c r="J28" s="393"/>
      <c r="K28" s="405"/>
      <c r="L28" s="181"/>
      <c r="M28" s="181"/>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c r="BJ28" s="197"/>
      <c r="BK28" s="197"/>
      <c r="BL28" s="197"/>
      <c r="BM28" s="197"/>
      <c r="BN28" s="197"/>
      <c r="BO28" s="197"/>
      <c r="BP28" s="197"/>
      <c r="BQ28" s="197"/>
      <c r="BR28" s="197"/>
      <c r="BS28" s="197"/>
      <c r="BT28" s="197"/>
      <c r="BU28" s="197"/>
      <c r="BV28" s="197"/>
      <c r="BW28" s="197"/>
      <c r="BX28" s="197"/>
      <c r="BY28" s="197"/>
      <c r="BZ28" s="197"/>
      <c r="CA28" s="197"/>
      <c r="CB28" s="197"/>
      <c r="CC28" s="197"/>
      <c r="CD28" s="197"/>
      <c r="CE28" s="197"/>
      <c r="CF28" s="197"/>
      <c r="CG28" s="197"/>
      <c r="CH28" s="197"/>
      <c r="CI28" s="197"/>
      <c r="CJ28" s="197"/>
      <c r="CK28" s="197"/>
      <c r="CL28" s="197"/>
      <c r="CM28" s="197"/>
      <c r="CN28" s="197"/>
      <c r="CO28" s="197"/>
      <c r="CP28" s="197"/>
      <c r="CQ28" s="197"/>
      <c r="CR28" s="197"/>
      <c r="CS28" s="197"/>
      <c r="CT28" s="197"/>
      <c r="CU28" s="197"/>
      <c r="CV28" s="197"/>
      <c r="CW28" s="197"/>
      <c r="CX28" s="197"/>
      <c r="CY28" s="197"/>
      <c r="CZ28" s="197"/>
      <c r="DA28" s="197"/>
      <c r="DB28" s="197"/>
      <c r="DC28" s="197"/>
      <c r="DD28" s="197"/>
      <c r="DE28" s="197"/>
      <c r="DF28" s="197"/>
      <c r="DG28" s="197"/>
      <c r="DH28" s="197"/>
      <c r="DI28" s="197"/>
      <c r="DJ28" s="197"/>
      <c r="DK28" s="197"/>
      <c r="DL28" s="197"/>
      <c r="DM28" s="197"/>
      <c r="DN28" s="197"/>
      <c r="DO28" s="197"/>
      <c r="DP28" s="197"/>
    </row>
    <row r="29" spans="1:120" s="20" customFormat="1" ht="16.5" hidden="1" customHeight="1" x14ac:dyDescent="0.3">
      <c r="A29" s="388"/>
      <c r="B29" s="389"/>
      <c r="C29" s="390"/>
      <c r="D29" s="391"/>
      <c r="E29" s="392"/>
      <c r="F29" s="393"/>
      <c r="G29" s="182">
        <v>6</v>
      </c>
      <c r="H29" s="139"/>
      <c r="I29" s="392"/>
      <c r="J29" s="393"/>
      <c r="K29" s="405"/>
      <c r="L29" s="181"/>
      <c r="M29" s="181"/>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c r="BM29" s="197"/>
      <c r="BN29" s="197"/>
      <c r="BO29" s="197"/>
      <c r="BP29" s="197"/>
      <c r="BQ29" s="197"/>
      <c r="BR29" s="197"/>
      <c r="BS29" s="197"/>
      <c r="BT29" s="197"/>
      <c r="BU29" s="197"/>
      <c r="BV29" s="197"/>
      <c r="BW29" s="197"/>
      <c r="BX29" s="197"/>
      <c r="BY29" s="197"/>
      <c r="BZ29" s="197"/>
      <c r="CA29" s="197"/>
      <c r="CB29" s="197"/>
      <c r="CC29" s="197"/>
      <c r="CD29" s="197"/>
      <c r="CE29" s="197"/>
      <c r="CF29" s="197"/>
      <c r="CG29" s="197"/>
      <c r="CH29" s="197"/>
      <c r="CI29" s="197"/>
      <c r="CJ29" s="197"/>
      <c r="CK29" s="197"/>
      <c r="CL29" s="197"/>
      <c r="CM29" s="197"/>
      <c r="CN29" s="197"/>
      <c r="CO29" s="197"/>
      <c r="CP29" s="197"/>
      <c r="CQ29" s="197"/>
      <c r="CR29" s="197"/>
      <c r="CS29" s="197"/>
      <c r="CT29" s="197"/>
      <c r="CU29" s="197"/>
      <c r="CV29" s="197"/>
      <c r="CW29" s="197"/>
      <c r="CX29" s="197"/>
      <c r="CY29" s="197"/>
      <c r="CZ29" s="197"/>
      <c r="DA29" s="197"/>
      <c r="DB29" s="197"/>
      <c r="DC29" s="197"/>
      <c r="DD29" s="197"/>
      <c r="DE29" s="197"/>
      <c r="DF29" s="197"/>
      <c r="DG29" s="197"/>
      <c r="DH29" s="197"/>
      <c r="DI29" s="197"/>
      <c r="DJ29" s="197"/>
      <c r="DK29" s="197"/>
      <c r="DL29" s="197"/>
      <c r="DM29" s="197"/>
      <c r="DN29" s="197"/>
      <c r="DO29" s="197"/>
      <c r="DP29" s="197"/>
    </row>
    <row r="30" spans="1:120" s="20" customFormat="1" ht="16.5" hidden="1" customHeight="1" x14ac:dyDescent="0.3">
      <c r="A30" s="388"/>
      <c r="B30" s="389"/>
      <c r="C30" s="390"/>
      <c r="D30" s="391"/>
      <c r="E30" s="392"/>
      <c r="F30" s="393"/>
      <c r="G30" s="182">
        <v>7</v>
      </c>
      <c r="H30" s="139"/>
      <c r="I30" s="392"/>
      <c r="J30" s="393"/>
      <c r="K30" s="405"/>
      <c r="L30" s="181"/>
      <c r="M30" s="181"/>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row>
    <row r="31" spans="1:120" s="20" customFormat="1" ht="120" hidden="1" customHeight="1" x14ac:dyDescent="0.3">
      <c r="A31" s="388"/>
      <c r="B31" s="389"/>
      <c r="C31" s="390"/>
      <c r="D31" s="391"/>
      <c r="E31" s="392"/>
      <c r="F31" s="393"/>
      <c r="G31" s="180">
        <v>8</v>
      </c>
      <c r="H31" s="155"/>
      <c r="I31" s="392"/>
      <c r="J31" s="393"/>
      <c r="K31" s="405"/>
      <c r="L31" s="184"/>
      <c r="M31" s="184"/>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c r="BJ31" s="197"/>
      <c r="BK31" s="197"/>
      <c r="BL31" s="197"/>
      <c r="BM31" s="197"/>
      <c r="BN31" s="197"/>
      <c r="BO31" s="197"/>
      <c r="BP31" s="197"/>
      <c r="BQ31" s="197"/>
      <c r="BR31" s="197"/>
      <c r="BS31" s="197"/>
      <c r="BT31" s="197"/>
      <c r="BU31" s="197"/>
      <c r="BV31" s="197"/>
      <c r="BW31" s="197"/>
      <c r="BX31" s="197"/>
      <c r="BY31" s="197"/>
      <c r="BZ31" s="197"/>
      <c r="CA31" s="197"/>
      <c r="CB31" s="197"/>
      <c r="CC31" s="197"/>
      <c r="CD31" s="197"/>
      <c r="CE31" s="197"/>
      <c r="CF31" s="197"/>
      <c r="CG31" s="197"/>
      <c r="CH31" s="197"/>
      <c r="CI31" s="197"/>
      <c r="CJ31" s="197"/>
      <c r="CK31" s="197"/>
      <c r="CL31" s="197"/>
      <c r="CM31" s="197"/>
      <c r="CN31" s="197"/>
      <c r="CO31" s="197"/>
      <c r="CP31" s="197"/>
      <c r="CQ31" s="197"/>
      <c r="CR31" s="197"/>
      <c r="CS31" s="197"/>
      <c r="CT31" s="197"/>
      <c r="CU31" s="197"/>
      <c r="CV31" s="197"/>
      <c r="CW31" s="197"/>
      <c r="CX31" s="197"/>
      <c r="CY31" s="197"/>
      <c r="CZ31" s="197"/>
      <c r="DA31" s="197"/>
      <c r="DB31" s="197"/>
      <c r="DC31" s="197"/>
      <c r="DD31" s="197"/>
      <c r="DE31" s="197"/>
      <c r="DF31" s="197"/>
      <c r="DG31" s="197"/>
      <c r="DH31" s="197"/>
      <c r="DI31" s="197"/>
      <c r="DJ31" s="197"/>
      <c r="DK31" s="197"/>
      <c r="DL31" s="197"/>
      <c r="DM31" s="197"/>
      <c r="DN31" s="197"/>
      <c r="DO31" s="197"/>
      <c r="DP31" s="197"/>
    </row>
    <row r="32" spans="1:120" s="203" customFormat="1" ht="172.5" customHeight="1" x14ac:dyDescent="0.25">
      <c r="B32" s="413" t="str">
        <f>+LEFT(C32,3)</f>
        <v>1.1</v>
      </c>
      <c r="C32" s="416" t="s">
        <v>118</v>
      </c>
      <c r="D32" s="419" t="s">
        <v>117</v>
      </c>
      <c r="E32" s="422" t="s">
        <v>541</v>
      </c>
      <c r="F32" s="423">
        <v>3</v>
      </c>
      <c r="G32" s="204">
        <v>1</v>
      </c>
      <c r="H32" s="442" t="s">
        <v>771</v>
      </c>
      <c r="I32" s="422" t="s">
        <v>542</v>
      </c>
      <c r="J32" s="426">
        <v>3</v>
      </c>
      <c r="K32" s="429" t="s">
        <v>399</v>
      </c>
      <c r="L32" s="359" t="s">
        <v>733</v>
      </c>
      <c r="M32" s="492"/>
      <c r="N32" s="530"/>
      <c r="O32" s="531"/>
      <c r="P32" s="531"/>
      <c r="Q32" s="531"/>
      <c r="R32" s="531"/>
      <c r="S32" s="531"/>
      <c r="T32" s="531"/>
      <c r="U32" s="531"/>
      <c r="V32" s="531"/>
      <c r="W32" s="531"/>
      <c r="X32" s="531"/>
      <c r="Y32" s="531"/>
      <c r="Z32" s="531"/>
      <c r="AA32" s="531"/>
      <c r="AB32" s="531"/>
      <c r="AC32" s="531"/>
      <c r="AD32" s="531"/>
      <c r="AE32" s="531"/>
      <c r="AF32" s="531"/>
      <c r="AG32" s="531"/>
      <c r="AH32" s="531"/>
      <c r="AI32" s="531"/>
      <c r="AJ32" s="531"/>
      <c r="AK32" s="531"/>
      <c r="AL32" s="531"/>
      <c r="AM32" s="531"/>
      <c r="AN32" s="531"/>
      <c r="AO32" s="531"/>
      <c r="AP32" s="531"/>
      <c r="AQ32" s="531"/>
      <c r="AR32" s="531"/>
      <c r="AS32" s="531"/>
      <c r="AT32" s="531"/>
      <c r="AU32" s="531"/>
      <c r="AV32" s="531"/>
      <c r="AW32" s="531"/>
      <c r="AX32" s="531"/>
      <c r="AY32" s="531"/>
      <c r="AZ32" s="531"/>
      <c r="BA32" s="531"/>
      <c r="BB32" s="531"/>
      <c r="BC32" s="531"/>
      <c r="BD32" s="531"/>
      <c r="BE32" s="531"/>
      <c r="BF32" s="531"/>
      <c r="BG32" s="531"/>
      <c r="BH32" s="531"/>
      <c r="BI32" s="531"/>
      <c r="BJ32" s="531"/>
      <c r="BK32" s="531"/>
      <c r="BL32" s="531"/>
      <c r="BM32" s="531"/>
      <c r="BN32" s="531"/>
      <c r="BO32" s="531"/>
      <c r="BP32" s="531"/>
      <c r="BQ32" s="531"/>
      <c r="BR32" s="531"/>
      <c r="BS32" s="531"/>
      <c r="BT32" s="531"/>
      <c r="BU32" s="531"/>
      <c r="BV32" s="531"/>
      <c r="BW32" s="531"/>
      <c r="BX32" s="531"/>
      <c r="BY32" s="531"/>
      <c r="BZ32" s="531"/>
      <c r="CA32" s="531"/>
      <c r="CB32" s="531"/>
      <c r="CC32" s="531"/>
      <c r="CD32" s="531"/>
      <c r="CE32" s="531"/>
      <c r="CF32" s="531"/>
      <c r="CG32" s="531"/>
      <c r="CH32" s="531"/>
      <c r="CI32" s="531"/>
      <c r="CJ32" s="531"/>
      <c r="CK32" s="531"/>
      <c r="CL32" s="531"/>
      <c r="CM32" s="531"/>
      <c r="CN32" s="531"/>
      <c r="CO32" s="531"/>
      <c r="CP32" s="531"/>
      <c r="CQ32" s="531"/>
      <c r="CR32" s="531"/>
      <c r="CS32" s="531"/>
      <c r="CT32" s="531"/>
      <c r="CU32" s="531"/>
      <c r="CV32" s="531"/>
      <c r="CW32" s="531"/>
      <c r="CX32" s="531"/>
      <c r="CY32" s="531"/>
      <c r="CZ32" s="531"/>
      <c r="DA32" s="531"/>
      <c r="DB32" s="531"/>
      <c r="DC32" s="531"/>
      <c r="DD32" s="531"/>
      <c r="DE32" s="531"/>
      <c r="DF32" s="531"/>
      <c r="DG32" s="531"/>
      <c r="DH32" s="532"/>
      <c r="DI32" s="205"/>
      <c r="DJ32" s="205"/>
      <c r="DK32" s="205"/>
      <c r="DL32" s="205"/>
      <c r="DM32" s="205"/>
      <c r="DN32" s="205"/>
      <c r="DO32" s="205"/>
      <c r="DP32" s="205"/>
    </row>
    <row r="33" spans="2:96" s="208" customFormat="1" ht="75.5" customHeight="1" x14ac:dyDescent="0.35">
      <c r="B33" s="414"/>
      <c r="C33" s="417"/>
      <c r="D33" s="420"/>
      <c r="E33" s="422"/>
      <c r="F33" s="424"/>
      <c r="H33" s="443"/>
      <c r="I33" s="422"/>
      <c r="J33" s="427"/>
      <c r="K33" s="383"/>
      <c r="L33" s="360"/>
      <c r="M33" s="493"/>
      <c r="N33" s="538"/>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39"/>
      <c r="AO33" s="539"/>
      <c r="AP33" s="539"/>
      <c r="AQ33" s="539"/>
      <c r="AR33" s="539"/>
      <c r="AS33" s="539"/>
      <c r="AT33" s="539"/>
      <c r="AU33" s="539"/>
      <c r="AV33" s="539"/>
      <c r="AW33" s="539"/>
      <c r="AX33" s="539"/>
      <c r="AY33" s="539"/>
      <c r="AZ33" s="539"/>
      <c r="BA33" s="539"/>
      <c r="BB33" s="539"/>
      <c r="BC33" s="539"/>
      <c r="BD33" s="539"/>
      <c r="BE33" s="539"/>
      <c r="BF33" s="539"/>
      <c r="BG33" s="539"/>
      <c r="BH33" s="539"/>
      <c r="BI33" s="539"/>
      <c r="BJ33" s="539"/>
      <c r="BK33" s="539"/>
      <c r="BL33" s="539"/>
      <c r="BM33" s="539"/>
      <c r="BN33" s="539"/>
      <c r="BO33" s="539"/>
      <c r="BP33" s="539"/>
      <c r="BQ33" s="539"/>
      <c r="BR33" s="539"/>
      <c r="BS33" s="539"/>
      <c r="BT33" s="539"/>
      <c r="BU33" s="539"/>
      <c r="BV33" s="539"/>
      <c r="BW33" s="539"/>
      <c r="BX33" s="539"/>
      <c r="BY33" s="539"/>
      <c r="BZ33" s="539"/>
      <c r="CA33" s="539"/>
      <c r="CB33" s="539"/>
      <c r="CC33" s="539"/>
      <c r="CD33" s="539"/>
      <c r="CE33" s="539"/>
      <c r="CF33" s="539"/>
      <c r="CG33" s="539"/>
      <c r="CH33" s="539"/>
      <c r="CI33" s="539"/>
      <c r="CJ33" s="539"/>
      <c r="CK33" s="539"/>
      <c r="CL33" s="539"/>
      <c r="CM33" s="539"/>
      <c r="CN33" s="539"/>
      <c r="CO33" s="539"/>
      <c r="CP33" s="539"/>
      <c r="CQ33" s="539"/>
      <c r="CR33" s="540"/>
    </row>
    <row r="34" spans="2:96" s="206" customFormat="1" ht="36.75" hidden="1" customHeight="1" x14ac:dyDescent="0.3">
      <c r="B34" s="414"/>
      <c r="C34" s="417"/>
      <c r="D34" s="420"/>
      <c r="E34" s="422"/>
      <c r="F34" s="424"/>
      <c r="G34" s="207">
        <v>3</v>
      </c>
      <c r="H34" s="215"/>
      <c r="I34" s="422"/>
      <c r="J34" s="427"/>
      <c r="K34" s="383"/>
      <c r="L34" s="361"/>
      <c r="M34" s="482"/>
    </row>
    <row r="35" spans="2:96" ht="22.5" hidden="1" x14ac:dyDescent="0.3">
      <c r="B35" s="414"/>
      <c r="C35" s="417"/>
      <c r="D35" s="420"/>
      <c r="E35" s="422"/>
      <c r="F35" s="424"/>
      <c r="G35" s="293">
        <v>4</v>
      </c>
      <c r="H35" s="199"/>
      <c r="I35" s="422"/>
      <c r="J35" s="427"/>
      <c r="K35" s="383"/>
      <c r="L35" s="149"/>
      <c r="M35" s="149"/>
      <c r="N35" s="13"/>
      <c r="O35" s="13"/>
      <c r="P35" s="13"/>
    </row>
    <row r="36" spans="2:96" ht="18" hidden="1" customHeight="1" x14ac:dyDescent="0.3">
      <c r="B36" s="414"/>
      <c r="C36" s="417"/>
      <c r="D36" s="420"/>
      <c r="E36" s="422"/>
      <c r="F36" s="424"/>
      <c r="G36" s="283">
        <v>5</v>
      </c>
      <c r="H36" s="200"/>
      <c r="I36" s="422"/>
      <c r="J36" s="427"/>
      <c r="K36" s="383"/>
      <c r="L36" s="131"/>
      <c r="M36" s="131"/>
      <c r="N36" s="13"/>
      <c r="O36" s="13"/>
      <c r="P36" s="13"/>
    </row>
    <row r="37" spans="2:96" ht="12.75" hidden="1" customHeight="1" x14ac:dyDescent="0.3">
      <c r="B37" s="414"/>
      <c r="C37" s="417"/>
      <c r="D37" s="420"/>
      <c r="E37" s="422"/>
      <c r="F37" s="424"/>
      <c r="G37" s="283">
        <v>6</v>
      </c>
      <c r="H37" s="201" t="s">
        <v>397</v>
      </c>
      <c r="I37" s="422"/>
      <c r="J37" s="427"/>
      <c r="K37" s="383"/>
      <c r="L37" s="131"/>
      <c r="M37" s="131"/>
      <c r="N37" s="13"/>
      <c r="O37" s="13"/>
      <c r="P37" s="13"/>
    </row>
    <row r="38" spans="2:96" ht="17.25" hidden="1" customHeight="1" x14ac:dyDescent="0.3">
      <c r="B38" s="414"/>
      <c r="C38" s="417"/>
      <c r="D38" s="420"/>
      <c r="E38" s="422"/>
      <c r="F38" s="424"/>
      <c r="G38" s="283">
        <v>7</v>
      </c>
      <c r="H38" s="201" t="s">
        <v>397</v>
      </c>
      <c r="I38" s="422"/>
      <c r="J38" s="427"/>
      <c r="K38" s="383"/>
      <c r="L38" s="131"/>
      <c r="M38" s="131"/>
      <c r="N38" s="13"/>
      <c r="O38" s="13"/>
      <c r="P38" s="13"/>
    </row>
    <row r="39" spans="2:96" ht="15" customHeight="1" thickBot="1" x14ac:dyDescent="0.35">
      <c r="B39" s="415"/>
      <c r="C39" s="418"/>
      <c r="D39" s="421"/>
      <c r="E39" s="422"/>
      <c r="F39" s="425"/>
      <c r="G39" s="185">
        <v>8</v>
      </c>
      <c r="H39" s="202"/>
      <c r="I39" s="422"/>
      <c r="J39" s="428"/>
      <c r="K39" s="384"/>
      <c r="L39" s="131"/>
      <c r="M39" s="131"/>
      <c r="N39" s="13"/>
      <c r="O39" s="13"/>
      <c r="P39" s="13"/>
    </row>
    <row r="40" spans="2:96" s="198" customFormat="1" ht="93.75" customHeight="1" x14ac:dyDescent="0.35">
      <c r="B40" s="430" t="str">
        <f>+LEFT(C40,3)</f>
        <v>1.2</v>
      </c>
      <c r="C40" s="433" t="s">
        <v>119</v>
      </c>
      <c r="D40" s="436" t="s">
        <v>117</v>
      </c>
      <c r="E40" s="380" t="s">
        <v>577</v>
      </c>
      <c r="F40" s="372">
        <v>3</v>
      </c>
      <c r="G40" s="209">
        <v>1</v>
      </c>
      <c r="H40" s="291" t="s">
        <v>772</v>
      </c>
      <c r="I40" s="439" t="s">
        <v>773</v>
      </c>
      <c r="J40" s="353">
        <v>3</v>
      </c>
      <c r="K40" s="356" t="s">
        <v>399</v>
      </c>
      <c r="L40" s="359" t="s">
        <v>704</v>
      </c>
      <c r="M40" s="492"/>
    </row>
    <row r="41" spans="2:96" s="198" customFormat="1" ht="57" customHeight="1" x14ac:dyDescent="0.35">
      <c r="B41" s="431"/>
      <c r="C41" s="434"/>
      <c r="D41" s="437"/>
      <c r="E41" s="380"/>
      <c r="F41" s="373"/>
      <c r="G41" s="210">
        <v>2</v>
      </c>
      <c r="H41" s="444" t="s">
        <v>518</v>
      </c>
      <c r="I41" s="440"/>
      <c r="J41" s="354"/>
      <c r="K41" s="357"/>
      <c r="L41" s="360"/>
      <c r="M41" s="493"/>
    </row>
    <row r="42" spans="2:96" s="198" customFormat="1" ht="91" customHeight="1" thickBot="1" x14ac:dyDescent="0.4">
      <c r="B42" s="431"/>
      <c r="C42" s="434"/>
      <c r="D42" s="437"/>
      <c r="E42" s="380"/>
      <c r="F42" s="373"/>
      <c r="G42" s="210">
        <v>3</v>
      </c>
      <c r="H42" s="445"/>
      <c r="I42" s="440"/>
      <c r="J42" s="354"/>
      <c r="K42" s="357"/>
      <c r="L42" s="361"/>
      <c r="M42" s="482"/>
    </row>
    <row r="43" spans="2:96" ht="11.25" hidden="1" customHeight="1" thickBot="1" x14ac:dyDescent="0.35">
      <c r="B43" s="431"/>
      <c r="C43" s="434"/>
      <c r="D43" s="437"/>
      <c r="E43" s="380"/>
      <c r="F43" s="373"/>
      <c r="G43" s="283">
        <v>4</v>
      </c>
      <c r="H43" s="125"/>
      <c r="I43" s="440"/>
      <c r="J43" s="354"/>
      <c r="K43" s="357"/>
      <c r="L43" s="131"/>
      <c r="M43" s="131"/>
      <c r="N43" s="13"/>
      <c r="O43" s="13"/>
      <c r="P43" s="13"/>
    </row>
    <row r="44" spans="2:96" ht="18" hidden="1" customHeight="1" thickBot="1" x14ac:dyDescent="0.35">
      <c r="B44" s="431"/>
      <c r="C44" s="434"/>
      <c r="D44" s="437"/>
      <c r="E44" s="380"/>
      <c r="F44" s="373"/>
      <c r="G44" s="283">
        <v>5</v>
      </c>
      <c r="H44" s="280"/>
      <c r="I44" s="440"/>
      <c r="J44" s="354"/>
      <c r="K44" s="357"/>
      <c r="L44" s="131"/>
      <c r="M44" s="131"/>
      <c r="N44" s="13"/>
      <c r="O44" s="13"/>
      <c r="P44" s="13"/>
    </row>
    <row r="45" spans="2:96" ht="17.25" hidden="1" customHeight="1" thickBot="1" x14ac:dyDescent="0.35">
      <c r="B45" s="431"/>
      <c r="C45" s="434"/>
      <c r="D45" s="437"/>
      <c r="E45" s="380"/>
      <c r="F45" s="373"/>
      <c r="G45" s="283">
        <v>6</v>
      </c>
      <c r="H45" s="280"/>
      <c r="I45" s="440"/>
      <c r="J45" s="354"/>
      <c r="K45" s="357"/>
      <c r="L45" s="131"/>
      <c r="M45" s="131"/>
      <c r="N45" s="13"/>
      <c r="O45" s="13"/>
      <c r="P45" s="13"/>
    </row>
    <row r="46" spans="2:96" ht="24.75" hidden="1" customHeight="1" thickBot="1" x14ac:dyDescent="0.35">
      <c r="B46" s="431"/>
      <c r="C46" s="434"/>
      <c r="D46" s="437"/>
      <c r="E46" s="380"/>
      <c r="F46" s="373"/>
      <c r="G46" s="283">
        <v>7</v>
      </c>
      <c r="H46" s="280"/>
      <c r="I46" s="440"/>
      <c r="J46" s="354"/>
      <c r="K46" s="357"/>
      <c r="L46" s="131"/>
      <c r="M46" s="131"/>
      <c r="N46" s="13"/>
      <c r="O46" s="13"/>
      <c r="P46" s="13"/>
    </row>
    <row r="47" spans="2:96" ht="26.25" hidden="1" customHeight="1" thickBot="1" x14ac:dyDescent="0.35">
      <c r="B47" s="432"/>
      <c r="C47" s="435"/>
      <c r="D47" s="438"/>
      <c r="E47" s="381"/>
      <c r="F47" s="374"/>
      <c r="G47" s="284">
        <v>8</v>
      </c>
      <c r="H47" s="281"/>
      <c r="I47" s="441"/>
      <c r="J47" s="355"/>
      <c r="K47" s="358"/>
      <c r="L47" s="131"/>
      <c r="M47" s="131"/>
      <c r="N47" s="13"/>
      <c r="O47" s="13"/>
      <c r="P47" s="13"/>
    </row>
    <row r="48" spans="2:96" ht="88.5" customHeight="1" x14ac:dyDescent="0.3">
      <c r="B48" s="430" t="str">
        <f>+LEFT(C48,3)</f>
        <v>1.3</v>
      </c>
      <c r="C48" s="433" t="s">
        <v>120</v>
      </c>
      <c r="D48" s="366" t="s">
        <v>464</v>
      </c>
      <c r="E48" s="369" t="s">
        <v>565</v>
      </c>
      <c r="F48" s="372">
        <v>3</v>
      </c>
      <c r="G48" s="282">
        <v>1</v>
      </c>
      <c r="H48" s="291" t="s">
        <v>566</v>
      </c>
      <c r="I48" s="377" t="s">
        <v>567</v>
      </c>
      <c r="J48" s="353">
        <v>3</v>
      </c>
      <c r="K48" s="382" t="s">
        <v>400</v>
      </c>
      <c r="L48" s="554" t="s">
        <v>734</v>
      </c>
      <c r="M48" s="547"/>
      <c r="N48" s="13"/>
      <c r="O48" s="13"/>
      <c r="P48" s="13"/>
    </row>
    <row r="49" spans="2:16" s="137" customFormat="1" ht="112.5" customHeight="1" x14ac:dyDescent="0.3">
      <c r="B49" s="431"/>
      <c r="C49" s="434"/>
      <c r="D49" s="367"/>
      <c r="E49" s="370"/>
      <c r="F49" s="373"/>
      <c r="G49" s="283">
        <v>2</v>
      </c>
      <c r="H49" s="292" t="s">
        <v>469</v>
      </c>
      <c r="I49" s="380"/>
      <c r="J49" s="354"/>
      <c r="K49" s="383"/>
      <c r="L49" s="555"/>
      <c r="M49" s="548"/>
    </row>
    <row r="50" spans="2:16" ht="3.75" hidden="1" customHeight="1" x14ac:dyDescent="0.3">
      <c r="B50" s="431"/>
      <c r="C50" s="434"/>
      <c r="D50" s="367"/>
      <c r="E50" s="370"/>
      <c r="F50" s="373"/>
      <c r="G50" s="283">
        <v>3</v>
      </c>
      <c r="H50" s="362" t="s">
        <v>470</v>
      </c>
      <c r="I50" s="380"/>
      <c r="J50" s="354"/>
      <c r="K50" s="383"/>
      <c r="L50" s="555"/>
      <c r="M50" s="548"/>
      <c r="N50" s="13"/>
      <c r="O50" s="13"/>
      <c r="P50" s="13"/>
    </row>
    <row r="51" spans="2:16" ht="87" hidden="1" customHeight="1" x14ac:dyDescent="0.3">
      <c r="B51" s="431"/>
      <c r="C51" s="434"/>
      <c r="D51" s="367"/>
      <c r="E51" s="370"/>
      <c r="F51" s="373"/>
      <c r="G51" s="283">
        <v>4</v>
      </c>
      <c r="H51" s="363"/>
      <c r="I51" s="380"/>
      <c r="J51" s="354"/>
      <c r="K51" s="383"/>
      <c r="L51" s="556"/>
      <c r="M51" s="549"/>
      <c r="N51" s="13"/>
      <c r="O51" s="13"/>
      <c r="P51" s="13"/>
    </row>
    <row r="52" spans="2:16" ht="0.75" hidden="1" customHeight="1" thickBot="1" x14ac:dyDescent="0.35">
      <c r="B52" s="431"/>
      <c r="C52" s="434"/>
      <c r="D52" s="367"/>
      <c r="E52" s="370"/>
      <c r="F52" s="373"/>
      <c r="G52" s="283">
        <v>5</v>
      </c>
      <c r="H52" s="280"/>
      <c r="I52" s="380"/>
      <c r="J52" s="354"/>
      <c r="K52" s="383"/>
      <c r="L52" s="131"/>
      <c r="M52" s="131"/>
      <c r="N52" s="13"/>
      <c r="O52" s="13"/>
      <c r="P52" s="13"/>
    </row>
    <row r="53" spans="2:16" ht="0.75" customHeight="1" thickBot="1" x14ac:dyDescent="0.35">
      <c r="B53" s="431"/>
      <c r="C53" s="434"/>
      <c r="D53" s="367"/>
      <c r="E53" s="370"/>
      <c r="F53" s="373"/>
      <c r="G53" s="283">
        <v>6</v>
      </c>
      <c r="H53" s="280"/>
      <c r="I53" s="380"/>
      <c r="J53" s="354"/>
      <c r="K53" s="383"/>
      <c r="L53" s="131"/>
      <c r="M53" s="131"/>
      <c r="N53" s="13"/>
      <c r="O53" s="13"/>
      <c r="P53" s="13"/>
    </row>
    <row r="54" spans="2:16" ht="17.25" hidden="1" customHeight="1" thickBot="1" x14ac:dyDescent="0.35">
      <c r="B54" s="431"/>
      <c r="C54" s="434"/>
      <c r="D54" s="367"/>
      <c r="E54" s="370"/>
      <c r="F54" s="373"/>
      <c r="G54" s="283">
        <v>7</v>
      </c>
      <c r="H54" s="280"/>
      <c r="I54" s="380"/>
      <c r="J54" s="354"/>
      <c r="K54" s="383"/>
      <c r="L54" s="131"/>
      <c r="M54" s="131"/>
      <c r="N54" s="13"/>
      <c r="O54" s="13"/>
      <c r="P54" s="13"/>
    </row>
    <row r="55" spans="2:16" ht="17.25" hidden="1" customHeight="1" x14ac:dyDescent="0.3">
      <c r="B55" s="432"/>
      <c r="C55" s="435"/>
      <c r="D55" s="368"/>
      <c r="E55" s="371"/>
      <c r="F55" s="374"/>
      <c r="G55" s="284">
        <v>8</v>
      </c>
      <c r="H55" s="281"/>
      <c r="I55" s="381"/>
      <c r="J55" s="355"/>
      <c r="K55" s="384"/>
      <c r="L55" s="131"/>
      <c r="M55" s="131"/>
      <c r="N55" s="13"/>
      <c r="O55" s="13"/>
      <c r="P55" s="13"/>
    </row>
    <row r="56" spans="2:16" s="198" customFormat="1" ht="112.5" customHeight="1" thickBot="1" x14ac:dyDescent="0.4">
      <c r="B56" s="430" t="str">
        <f>+LEFT(C56,3)</f>
        <v>1.4</v>
      </c>
      <c r="C56" s="433" t="s">
        <v>121</v>
      </c>
      <c r="D56" s="472" t="s">
        <v>122</v>
      </c>
      <c r="E56" s="377" t="s">
        <v>543</v>
      </c>
      <c r="F56" s="372">
        <v>3</v>
      </c>
      <c r="G56" s="211">
        <v>1</v>
      </c>
      <c r="H56" s="377" t="s">
        <v>519</v>
      </c>
      <c r="I56" s="377" t="s">
        <v>544</v>
      </c>
      <c r="J56" s="364">
        <v>3</v>
      </c>
      <c r="K56" s="382" t="s">
        <v>399</v>
      </c>
      <c r="L56" s="359" t="s">
        <v>735</v>
      </c>
      <c r="M56" s="492"/>
    </row>
    <row r="57" spans="2:16" ht="157.5" hidden="1" customHeight="1" x14ac:dyDescent="0.3">
      <c r="B57" s="431"/>
      <c r="C57" s="434"/>
      <c r="D57" s="473"/>
      <c r="E57" s="378"/>
      <c r="F57" s="373"/>
      <c r="G57" s="175">
        <v>2</v>
      </c>
      <c r="H57" s="378"/>
      <c r="I57" s="378"/>
      <c r="J57" s="365"/>
      <c r="K57" s="383"/>
      <c r="L57" s="360"/>
      <c r="M57" s="493"/>
      <c r="N57" s="13"/>
      <c r="O57" s="13"/>
      <c r="P57" s="13"/>
    </row>
    <row r="58" spans="2:16" ht="157.5" hidden="1" customHeight="1" x14ac:dyDescent="0.3">
      <c r="B58" s="431"/>
      <c r="C58" s="434"/>
      <c r="D58" s="473"/>
      <c r="E58" s="378"/>
      <c r="F58" s="373"/>
      <c r="G58" s="175">
        <v>3</v>
      </c>
      <c r="H58" s="378"/>
      <c r="I58" s="378"/>
      <c r="J58" s="365"/>
      <c r="K58" s="383"/>
      <c r="L58" s="360"/>
      <c r="M58" s="493"/>
      <c r="N58" s="13"/>
      <c r="O58" s="13"/>
      <c r="P58" s="13"/>
    </row>
    <row r="59" spans="2:16" ht="157.5" hidden="1" customHeight="1" x14ac:dyDescent="0.3">
      <c r="B59" s="431"/>
      <c r="C59" s="434"/>
      <c r="D59" s="473"/>
      <c r="E59" s="378"/>
      <c r="F59" s="373"/>
      <c r="G59" s="175">
        <v>4</v>
      </c>
      <c r="H59" s="378"/>
      <c r="I59" s="378"/>
      <c r="J59" s="365"/>
      <c r="K59" s="383"/>
      <c r="L59" s="360"/>
      <c r="M59" s="493"/>
      <c r="N59" s="13"/>
      <c r="O59" s="13"/>
      <c r="P59" s="13"/>
    </row>
    <row r="60" spans="2:16" ht="157.5" hidden="1" customHeight="1" x14ac:dyDescent="0.3">
      <c r="B60" s="431"/>
      <c r="C60" s="434"/>
      <c r="D60" s="473"/>
      <c r="E60" s="378"/>
      <c r="F60" s="373"/>
      <c r="G60" s="175">
        <v>5</v>
      </c>
      <c r="H60" s="378"/>
      <c r="I60" s="378"/>
      <c r="J60" s="365"/>
      <c r="K60" s="383"/>
      <c r="L60" s="360"/>
      <c r="M60" s="493"/>
      <c r="N60" s="13"/>
      <c r="O60" s="13"/>
      <c r="P60" s="13"/>
    </row>
    <row r="61" spans="2:16" ht="157.5" hidden="1" customHeight="1" x14ac:dyDescent="0.3">
      <c r="B61" s="431"/>
      <c r="C61" s="434"/>
      <c r="D61" s="473"/>
      <c r="E61" s="378"/>
      <c r="F61" s="373"/>
      <c r="G61" s="175">
        <v>6</v>
      </c>
      <c r="H61" s="378"/>
      <c r="I61" s="378"/>
      <c r="J61" s="365"/>
      <c r="K61" s="383"/>
      <c r="L61" s="360"/>
      <c r="M61" s="493"/>
      <c r="N61" s="13"/>
      <c r="O61" s="13"/>
      <c r="P61" s="13"/>
    </row>
    <row r="62" spans="2:16" ht="5.25" hidden="1" customHeight="1" thickBot="1" x14ac:dyDescent="0.35">
      <c r="B62" s="431"/>
      <c r="C62" s="434"/>
      <c r="D62" s="473"/>
      <c r="E62" s="378"/>
      <c r="F62" s="373"/>
      <c r="G62" s="175">
        <v>7</v>
      </c>
      <c r="H62" s="378"/>
      <c r="I62" s="378"/>
      <c r="J62" s="365"/>
      <c r="K62" s="383"/>
      <c r="L62" s="360"/>
      <c r="M62" s="493"/>
      <c r="N62" s="13"/>
      <c r="O62" s="13"/>
      <c r="P62" s="13"/>
    </row>
    <row r="63" spans="2:16" ht="154.5" hidden="1" customHeight="1" thickBot="1" x14ac:dyDescent="0.35">
      <c r="B63" s="432"/>
      <c r="C63" s="435"/>
      <c r="D63" s="474"/>
      <c r="E63" s="379"/>
      <c r="F63" s="374"/>
      <c r="G63" s="147">
        <v>8</v>
      </c>
      <c r="H63" s="379"/>
      <c r="I63" s="379"/>
      <c r="J63" s="153"/>
      <c r="K63" s="384"/>
      <c r="L63" s="361"/>
      <c r="M63" s="482"/>
      <c r="N63" s="13"/>
      <c r="O63" s="13"/>
      <c r="P63" s="13"/>
    </row>
    <row r="64" spans="2:16" ht="98.25" customHeight="1" x14ac:dyDescent="0.3">
      <c r="B64" s="430" t="str">
        <f>+LEFT(C64,3)</f>
        <v>1.5</v>
      </c>
      <c r="C64" s="433" t="s">
        <v>123</v>
      </c>
      <c r="D64" s="446" t="s">
        <v>453</v>
      </c>
      <c r="E64" s="369" t="s">
        <v>569</v>
      </c>
      <c r="F64" s="372">
        <v>3</v>
      </c>
      <c r="G64" s="282">
        <v>1</v>
      </c>
      <c r="H64" s="291" t="s">
        <v>570</v>
      </c>
      <c r="I64" s="377" t="s">
        <v>572</v>
      </c>
      <c r="J64" s="353">
        <v>3</v>
      </c>
      <c r="K64" s="356" t="s">
        <v>400</v>
      </c>
      <c r="L64" s="359" t="s">
        <v>736</v>
      </c>
      <c r="M64" s="547"/>
      <c r="N64" s="13"/>
      <c r="O64" s="13"/>
      <c r="P64" s="13"/>
    </row>
    <row r="65" spans="2:16" ht="55.5" customHeight="1" thickBot="1" x14ac:dyDescent="0.35">
      <c r="B65" s="431"/>
      <c r="C65" s="434"/>
      <c r="D65" s="447"/>
      <c r="E65" s="449"/>
      <c r="F65" s="373"/>
      <c r="G65" s="283">
        <v>2</v>
      </c>
      <c r="H65" s="292" t="s">
        <v>571</v>
      </c>
      <c r="I65" s="380"/>
      <c r="J65" s="354"/>
      <c r="K65" s="357"/>
      <c r="L65" s="361"/>
      <c r="M65" s="549"/>
      <c r="N65" s="13"/>
      <c r="O65" s="13"/>
      <c r="P65" s="13"/>
    </row>
    <row r="66" spans="2:16" ht="16.5" hidden="1" customHeight="1" thickBot="1" x14ac:dyDescent="0.35">
      <c r="B66" s="431"/>
      <c r="C66" s="434"/>
      <c r="D66" s="447"/>
      <c r="E66" s="449"/>
      <c r="F66" s="373"/>
      <c r="G66" s="283">
        <v>3</v>
      </c>
      <c r="H66" s="280"/>
      <c r="I66" s="380"/>
      <c r="J66" s="354"/>
      <c r="K66" s="357"/>
      <c r="L66" s="131"/>
      <c r="M66" s="131"/>
      <c r="N66" s="13"/>
      <c r="O66" s="13"/>
      <c r="P66" s="13"/>
    </row>
    <row r="67" spans="2:16" ht="16.5" hidden="1" customHeight="1" x14ac:dyDescent="0.3">
      <c r="B67" s="431"/>
      <c r="C67" s="434"/>
      <c r="D67" s="447"/>
      <c r="E67" s="449"/>
      <c r="F67" s="373"/>
      <c r="G67" s="283">
        <v>4</v>
      </c>
      <c r="H67" s="280"/>
      <c r="I67" s="380"/>
      <c r="J67" s="354"/>
      <c r="K67" s="357"/>
      <c r="L67" s="131"/>
      <c r="M67" s="131"/>
      <c r="N67" s="13"/>
      <c r="O67" s="13"/>
      <c r="P67" s="13"/>
    </row>
    <row r="68" spans="2:16" ht="3" hidden="1" customHeight="1" x14ac:dyDescent="0.3">
      <c r="B68" s="431"/>
      <c r="C68" s="434"/>
      <c r="D68" s="447"/>
      <c r="E68" s="449"/>
      <c r="F68" s="373"/>
      <c r="G68" s="283">
        <v>5</v>
      </c>
      <c r="H68" s="280"/>
      <c r="I68" s="380"/>
      <c r="J68" s="354"/>
      <c r="K68" s="357"/>
      <c r="L68" s="131"/>
      <c r="M68" s="131"/>
      <c r="N68" s="13"/>
      <c r="O68" s="13"/>
      <c r="P68" s="13"/>
    </row>
    <row r="69" spans="2:16" ht="20.25" hidden="1" customHeight="1" x14ac:dyDescent="0.3">
      <c r="B69" s="431"/>
      <c r="C69" s="434"/>
      <c r="D69" s="447"/>
      <c r="E69" s="449"/>
      <c r="F69" s="373"/>
      <c r="G69" s="283">
        <v>6</v>
      </c>
      <c r="H69" s="280"/>
      <c r="I69" s="380"/>
      <c r="J69" s="354"/>
      <c r="K69" s="357"/>
      <c r="L69" s="131"/>
      <c r="M69" s="131"/>
      <c r="N69" s="13"/>
      <c r="O69" s="13"/>
      <c r="P69" s="13"/>
    </row>
    <row r="70" spans="2:16" ht="17.25" hidden="1" customHeight="1" x14ac:dyDescent="0.3">
      <c r="B70" s="431"/>
      <c r="C70" s="434"/>
      <c r="D70" s="447"/>
      <c r="E70" s="449"/>
      <c r="F70" s="373"/>
      <c r="G70" s="283">
        <v>7</v>
      </c>
      <c r="H70" s="280"/>
      <c r="I70" s="380"/>
      <c r="J70" s="354"/>
      <c r="K70" s="357"/>
      <c r="L70" s="131"/>
      <c r="M70" s="131"/>
      <c r="N70" s="13"/>
      <c r="O70" s="13"/>
      <c r="P70" s="13"/>
    </row>
    <row r="71" spans="2:16" ht="56.25" hidden="1" customHeight="1" x14ac:dyDescent="0.3">
      <c r="B71" s="432"/>
      <c r="C71" s="435"/>
      <c r="D71" s="448"/>
      <c r="E71" s="450"/>
      <c r="F71" s="374"/>
      <c r="G71" s="284">
        <v>8</v>
      </c>
      <c r="H71" s="281"/>
      <c r="I71" s="381"/>
      <c r="J71" s="355"/>
      <c r="K71" s="358"/>
      <c r="L71" s="131"/>
      <c r="M71" s="131"/>
      <c r="N71" s="13"/>
      <c r="O71" s="13"/>
      <c r="P71" s="13"/>
    </row>
    <row r="72" spans="2:16" ht="24" customHeight="1" x14ac:dyDescent="0.3">
      <c r="B72" s="453"/>
      <c r="C72" s="455" t="s">
        <v>407</v>
      </c>
      <c r="D72" s="457" t="s">
        <v>8</v>
      </c>
      <c r="E72" s="460" t="s">
        <v>496</v>
      </c>
      <c r="F72" s="451" t="s">
        <v>394</v>
      </c>
      <c r="G72" s="463"/>
      <c r="H72" s="464"/>
      <c r="I72" s="465"/>
      <c r="J72" s="451" t="s">
        <v>395</v>
      </c>
      <c r="K72" s="375" t="s">
        <v>124</v>
      </c>
      <c r="L72" s="187"/>
      <c r="M72" s="187"/>
      <c r="N72" s="13"/>
      <c r="O72" s="13"/>
      <c r="P72" s="13"/>
    </row>
    <row r="73" spans="2:16" ht="29.25" customHeight="1" x14ac:dyDescent="0.3">
      <c r="B73" s="453"/>
      <c r="C73" s="455"/>
      <c r="D73" s="458"/>
      <c r="E73" s="461"/>
      <c r="F73" s="451"/>
      <c r="G73" s="466" t="s">
        <v>13</v>
      </c>
      <c r="H73" s="468" t="s">
        <v>15</v>
      </c>
      <c r="I73" s="470" t="s">
        <v>125</v>
      </c>
      <c r="J73" s="451"/>
      <c r="K73" s="375"/>
      <c r="L73" s="212" t="s">
        <v>739</v>
      </c>
      <c r="M73" s="187"/>
      <c r="N73" s="13"/>
      <c r="O73" s="13"/>
      <c r="P73" s="13"/>
    </row>
    <row r="74" spans="2:16" ht="24.75" customHeight="1" thickBot="1" x14ac:dyDescent="0.35">
      <c r="B74" s="454"/>
      <c r="C74" s="456"/>
      <c r="D74" s="459"/>
      <c r="E74" s="462"/>
      <c r="F74" s="452"/>
      <c r="G74" s="467"/>
      <c r="H74" s="469"/>
      <c r="I74" s="471"/>
      <c r="J74" s="452"/>
      <c r="K74" s="376"/>
      <c r="L74" s="187"/>
      <c r="M74" s="187"/>
      <c r="N74" s="13"/>
      <c r="O74" s="13"/>
      <c r="P74" s="13"/>
    </row>
    <row r="75" spans="2:16" ht="92.25" customHeight="1" x14ac:dyDescent="0.3">
      <c r="B75" s="475" t="str">
        <f>+LEFT(C75,3)</f>
        <v>2.1</v>
      </c>
      <c r="C75" s="433" t="s">
        <v>126</v>
      </c>
      <c r="D75" s="366" t="s">
        <v>127</v>
      </c>
      <c r="E75" s="369" t="s">
        <v>471</v>
      </c>
      <c r="F75" s="372">
        <v>3</v>
      </c>
      <c r="G75" s="282">
        <v>1</v>
      </c>
      <c r="H75" s="291" t="s">
        <v>412</v>
      </c>
      <c r="I75" s="377" t="s">
        <v>545</v>
      </c>
      <c r="J75" s="353">
        <v>3</v>
      </c>
      <c r="K75" s="356" t="s">
        <v>399</v>
      </c>
      <c r="L75" s="359" t="s">
        <v>676</v>
      </c>
      <c r="M75" s="550"/>
      <c r="N75" s="13"/>
      <c r="O75" s="13"/>
      <c r="P75" s="13"/>
    </row>
    <row r="76" spans="2:16" ht="66.5" customHeight="1" x14ac:dyDescent="0.3">
      <c r="B76" s="476"/>
      <c r="C76" s="434"/>
      <c r="D76" s="367"/>
      <c r="E76" s="449"/>
      <c r="F76" s="373"/>
      <c r="G76" s="283">
        <v>2</v>
      </c>
      <c r="H76" s="292" t="s">
        <v>413</v>
      </c>
      <c r="I76" s="380"/>
      <c r="J76" s="354"/>
      <c r="K76" s="357"/>
      <c r="L76" s="361"/>
      <c r="M76" s="482"/>
      <c r="N76" s="13"/>
      <c r="O76" s="13"/>
      <c r="P76" s="13"/>
    </row>
    <row r="77" spans="2:16" ht="2.25" customHeight="1" thickBot="1" x14ac:dyDescent="0.35">
      <c r="B77" s="476"/>
      <c r="C77" s="434"/>
      <c r="D77" s="367"/>
      <c r="E77" s="449"/>
      <c r="F77" s="373"/>
      <c r="G77" s="283">
        <v>3</v>
      </c>
      <c r="H77" s="280"/>
      <c r="I77" s="380"/>
      <c r="J77" s="354"/>
      <c r="K77" s="357"/>
      <c r="L77" s="131"/>
      <c r="M77" s="131"/>
      <c r="N77" s="13"/>
      <c r="O77" s="13"/>
      <c r="P77" s="13"/>
    </row>
    <row r="78" spans="2:16" ht="21" hidden="1" customHeight="1" thickBot="1" x14ac:dyDescent="0.35">
      <c r="B78" s="476"/>
      <c r="C78" s="434"/>
      <c r="D78" s="367"/>
      <c r="E78" s="449"/>
      <c r="F78" s="373"/>
      <c r="G78" s="283">
        <v>4</v>
      </c>
      <c r="H78" s="280"/>
      <c r="I78" s="380"/>
      <c r="J78" s="354"/>
      <c r="K78" s="357"/>
      <c r="L78" s="131"/>
      <c r="M78" s="131"/>
      <c r="N78" s="13"/>
      <c r="O78" s="13"/>
      <c r="P78" s="13"/>
    </row>
    <row r="79" spans="2:16" ht="21" hidden="1" customHeight="1" x14ac:dyDescent="0.3">
      <c r="B79" s="476"/>
      <c r="C79" s="434"/>
      <c r="D79" s="367"/>
      <c r="E79" s="449"/>
      <c r="F79" s="373"/>
      <c r="G79" s="283">
        <v>5</v>
      </c>
      <c r="H79" s="280"/>
      <c r="I79" s="380"/>
      <c r="J79" s="354"/>
      <c r="K79" s="357"/>
      <c r="L79" s="131"/>
      <c r="M79" s="131"/>
      <c r="N79" s="13"/>
      <c r="O79" s="13"/>
      <c r="P79" s="13"/>
    </row>
    <row r="80" spans="2:16" ht="21" hidden="1" customHeight="1" x14ac:dyDescent="0.3">
      <c r="B80" s="476"/>
      <c r="C80" s="434"/>
      <c r="D80" s="367"/>
      <c r="E80" s="449"/>
      <c r="F80" s="373"/>
      <c r="G80" s="283">
        <v>6</v>
      </c>
      <c r="H80" s="280"/>
      <c r="I80" s="380"/>
      <c r="J80" s="354"/>
      <c r="K80" s="357"/>
      <c r="L80" s="131"/>
      <c r="M80" s="131"/>
      <c r="N80" s="13"/>
      <c r="O80" s="13"/>
      <c r="P80" s="13"/>
    </row>
    <row r="81" spans="2:16" ht="21" hidden="1" customHeight="1" x14ac:dyDescent="0.3">
      <c r="B81" s="476"/>
      <c r="C81" s="434"/>
      <c r="D81" s="367"/>
      <c r="E81" s="449"/>
      <c r="F81" s="373"/>
      <c r="G81" s="283">
        <v>7</v>
      </c>
      <c r="H81" s="280"/>
      <c r="I81" s="380"/>
      <c r="J81" s="354"/>
      <c r="K81" s="357"/>
      <c r="L81" s="131"/>
      <c r="M81" s="131"/>
      <c r="N81" s="13"/>
      <c r="O81" s="13"/>
      <c r="P81" s="13"/>
    </row>
    <row r="82" spans="2:16" ht="21" hidden="1" customHeight="1" x14ac:dyDescent="0.3">
      <c r="B82" s="477"/>
      <c r="C82" s="435"/>
      <c r="D82" s="368"/>
      <c r="E82" s="450"/>
      <c r="F82" s="374"/>
      <c r="G82" s="284">
        <v>8</v>
      </c>
      <c r="H82" s="281"/>
      <c r="I82" s="381"/>
      <c r="J82" s="355"/>
      <c r="K82" s="358"/>
      <c r="L82" s="131"/>
      <c r="M82" s="131"/>
      <c r="N82" s="13"/>
      <c r="O82" s="13"/>
      <c r="P82" s="13"/>
    </row>
    <row r="83" spans="2:16" ht="116.5" customHeight="1" x14ac:dyDescent="0.3">
      <c r="B83" s="475" t="str">
        <f>+LEFT(C83,3)</f>
        <v>2.2</v>
      </c>
      <c r="C83" s="433" t="s">
        <v>128</v>
      </c>
      <c r="D83" s="366" t="s">
        <v>129</v>
      </c>
      <c r="E83" s="369" t="s">
        <v>578</v>
      </c>
      <c r="F83" s="372">
        <v>3</v>
      </c>
      <c r="G83" s="282">
        <v>1</v>
      </c>
      <c r="H83" s="300" t="s">
        <v>454</v>
      </c>
      <c r="I83" s="377" t="s">
        <v>546</v>
      </c>
      <c r="J83" s="353">
        <v>3</v>
      </c>
      <c r="K83" s="356" t="s">
        <v>400</v>
      </c>
      <c r="L83" s="256" t="s">
        <v>705</v>
      </c>
      <c r="M83" s="216"/>
      <c r="N83" s="13"/>
      <c r="O83" s="13"/>
      <c r="P83" s="13"/>
    </row>
    <row r="84" spans="2:16" ht="16.5" hidden="1" customHeight="1" x14ac:dyDescent="0.3">
      <c r="B84" s="476"/>
      <c r="C84" s="434"/>
      <c r="D84" s="367"/>
      <c r="E84" s="449"/>
      <c r="F84" s="373"/>
      <c r="G84" s="283">
        <v>2</v>
      </c>
      <c r="H84" s="292"/>
      <c r="I84" s="380"/>
      <c r="J84" s="354"/>
      <c r="K84" s="357"/>
      <c r="L84" s="131"/>
      <c r="M84" s="131"/>
      <c r="N84" s="13"/>
      <c r="O84" s="13"/>
      <c r="P84" s="13"/>
    </row>
    <row r="85" spans="2:16" ht="1.5" hidden="1" customHeight="1" x14ac:dyDescent="0.3">
      <c r="B85" s="476"/>
      <c r="C85" s="434"/>
      <c r="D85" s="367"/>
      <c r="E85" s="449"/>
      <c r="F85" s="373"/>
      <c r="G85" s="283">
        <v>3</v>
      </c>
      <c r="H85" s="280"/>
      <c r="I85" s="380"/>
      <c r="J85" s="354"/>
      <c r="K85" s="357"/>
      <c r="L85" s="131"/>
      <c r="M85" s="131"/>
      <c r="N85" s="13"/>
      <c r="O85" s="13"/>
      <c r="P85" s="13"/>
    </row>
    <row r="86" spans="2:16" ht="3.75" customHeight="1" thickBot="1" x14ac:dyDescent="0.35">
      <c r="B86" s="476"/>
      <c r="C86" s="434"/>
      <c r="D86" s="367"/>
      <c r="E86" s="449"/>
      <c r="F86" s="373"/>
      <c r="G86" s="283">
        <v>4</v>
      </c>
      <c r="H86" s="280"/>
      <c r="I86" s="380"/>
      <c r="J86" s="354"/>
      <c r="K86" s="357"/>
      <c r="L86" s="131"/>
      <c r="M86" s="131"/>
      <c r="N86" s="13"/>
      <c r="O86" s="13"/>
      <c r="P86" s="13"/>
    </row>
    <row r="87" spans="2:16" ht="6" hidden="1" customHeight="1" thickBot="1" x14ac:dyDescent="0.35">
      <c r="B87" s="476"/>
      <c r="C87" s="434"/>
      <c r="D87" s="367"/>
      <c r="E87" s="449"/>
      <c r="F87" s="373"/>
      <c r="G87" s="283">
        <v>5</v>
      </c>
      <c r="H87" s="280"/>
      <c r="I87" s="380"/>
      <c r="J87" s="354"/>
      <c r="K87" s="357"/>
      <c r="L87" s="131"/>
      <c r="M87" s="131"/>
      <c r="N87" s="13"/>
      <c r="O87" s="13"/>
      <c r="P87" s="13"/>
    </row>
    <row r="88" spans="2:16" ht="17.25" hidden="1" customHeight="1" x14ac:dyDescent="0.3">
      <c r="B88" s="476"/>
      <c r="C88" s="434"/>
      <c r="D88" s="367"/>
      <c r="E88" s="449"/>
      <c r="F88" s="373"/>
      <c r="G88" s="283">
        <v>6</v>
      </c>
      <c r="H88" s="280"/>
      <c r="I88" s="380"/>
      <c r="J88" s="354"/>
      <c r="K88" s="357"/>
      <c r="L88" s="131"/>
      <c r="M88" s="131"/>
      <c r="N88" s="13"/>
      <c r="O88" s="13"/>
      <c r="P88" s="13"/>
    </row>
    <row r="89" spans="2:16" ht="17.25" hidden="1" customHeight="1" x14ac:dyDescent="0.3">
      <c r="B89" s="476"/>
      <c r="C89" s="434"/>
      <c r="D89" s="367"/>
      <c r="E89" s="449"/>
      <c r="F89" s="373"/>
      <c r="G89" s="283">
        <v>7</v>
      </c>
      <c r="H89" s="280"/>
      <c r="I89" s="380"/>
      <c r="J89" s="354"/>
      <c r="K89" s="357"/>
      <c r="L89" s="131"/>
      <c r="M89" s="131"/>
      <c r="N89" s="13"/>
      <c r="O89" s="13"/>
      <c r="P89" s="13"/>
    </row>
    <row r="90" spans="2:16" ht="17.25" hidden="1" customHeight="1" x14ac:dyDescent="0.3">
      <c r="B90" s="477"/>
      <c r="C90" s="435"/>
      <c r="D90" s="368"/>
      <c r="E90" s="450"/>
      <c r="F90" s="374"/>
      <c r="G90" s="284">
        <v>8</v>
      </c>
      <c r="H90" s="281"/>
      <c r="I90" s="381"/>
      <c r="J90" s="355"/>
      <c r="K90" s="358"/>
      <c r="L90" s="131"/>
      <c r="M90" s="131"/>
      <c r="N90" s="13"/>
      <c r="O90" s="13"/>
      <c r="P90" s="13"/>
    </row>
    <row r="91" spans="2:16" ht="64.5" customHeight="1" x14ac:dyDescent="0.3">
      <c r="B91" s="475" t="str">
        <f>+LEFT(C91,3)</f>
        <v>2.3</v>
      </c>
      <c r="C91" s="433" t="s">
        <v>130</v>
      </c>
      <c r="D91" s="366" t="s">
        <v>131</v>
      </c>
      <c r="E91" s="369" t="s">
        <v>547</v>
      </c>
      <c r="F91" s="372">
        <v>3</v>
      </c>
      <c r="G91" s="282">
        <v>1</v>
      </c>
      <c r="H91" s="291" t="s">
        <v>415</v>
      </c>
      <c r="I91" s="377" t="s">
        <v>466</v>
      </c>
      <c r="J91" s="353">
        <v>3</v>
      </c>
      <c r="K91" s="356" t="s">
        <v>400</v>
      </c>
      <c r="L91" s="509" t="s">
        <v>706</v>
      </c>
      <c r="M91" s="550"/>
      <c r="N91" s="13"/>
      <c r="O91" s="13"/>
      <c r="P91" s="13"/>
    </row>
    <row r="92" spans="2:16" ht="126" customHeight="1" x14ac:dyDescent="0.3">
      <c r="B92" s="476"/>
      <c r="C92" s="434"/>
      <c r="D92" s="367"/>
      <c r="E92" s="449"/>
      <c r="F92" s="373"/>
      <c r="G92" s="283">
        <v>2</v>
      </c>
      <c r="H92" s="292" t="s">
        <v>548</v>
      </c>
      <c r="I92" s="380"/>
      <c r="J92" s="354"/>
      <c r="K92" s="357"/>
      <c r="L92" s="510"/>
      <c r="M92" s="551"/>
      <c r="N92" s="13"/>
      <c r="O92" s="13"/>
      <c r="P92" s="13"/>
    </row>
    <row r="93" spans="2:16" ht="1.5" customHeight="1" x14ac:dyDescent="0.3">
      <c r="B93" s="476"/>
      <c r="C93" s="434"/>
      <c r="D93" s="367"/>
      <c r="E93" s="449"/>
      <c r="F93" s="373"/>
      <c r="G93" s="283">
        <v>3</v>
      </c>
      <c r="H93" s="292" t="s">
        <v>414</v>
      </c>
      <c r="I93" s="380"/>
      <c r="J93" s="354"/>
      <c r="K93" s="357"/>
      <c r="L93" s="510"/>
      <c r="M93" s="551"/>
      <c r="N93" s="13"/>
      <c r="O93" s="13"/>
      <c r="P93" s="13"/>
    </row>
    <row r="94" spans="2:16" ht="65.25" hidden="1" customHeight="1" x14ac:dyDescent="0.3">
      <c r="B94" s="476"/>
      <c r="C94" s="434"/>
      <c r="D94" s="367"/>
      <c r="E94" s="449"/>
      <c r="F94" s="373"/>
      <c r="G94" s="283">
        <v>4</v>
      </c>
      <c r="H94" s="292" t="s">
        <v>416</v>
      </c>
      <c r="I94" s="380"/>
      <c r="J94" s="354"/>
      <c r="K94" s="357"/>
      <c r="L94" s="511"/>
      <c r="M94" s="552"/>
      <c r="N94" s="13"/>
      <c r="O94" s="13"/>
      <c r="P94" s="13"/>
    </row>
    <row r="95" spans="2:16" ht="27" hidden="1" customHeight="1" thickBot="1" x14ac:dyDescent="0.35">
      <c r="B95" s="476"/>
      <c r="C95" s="434"/>
      <c r="D95" s="367"/>
      <c r="E95" s="449"/>
      <c r="F95" s="373"/>
      <c r="G95" s="283">
        <v>5</v>
      </c>
      <c r="H95" s="280"/>
      <c r="I95" s="380"/>
      <c r="J95" s="354"/>
      <c r="K95" s="357"/>
      <c r="L95" s="131"/>
      <c r="M95" s="131"/>
      <c r="N95" s="13"/>
      <c r="O95" s="13"/>
      <c r="P95" s="13"/>
    </row>
    <row r="96" spans="2:16" ht="1.5" customHeight="1" thickBot="1" x14ac:dyDescent="0.35">
      <c r="B96" s="476"/>
      <c r="C96" s="434"/>
      <c r="D96" s="367"/>
      <c r="E96" s="449"/>
      <c r="F96" s="373"/>
      <c r="G96" s="283">
        <v>6</v>
      </c>
      <c r="H96" s="280"/>
      <c r="I96" s="380"/>
      <c r="J96" s="354"/>
      <c r="K96" s="357"/>
      <c r="L96" s="131"/>
      <c r="M96" s="131"/>
      <c r="N96" s="13"/>
      <c r="O96" s="13"/>
      <c r="P96" s="13"/>
    </row>
    <row r="97" spans="2:16" ht="21" hidden="1" customHeight="1" thickBot="1" x14ac:dyDescent="0.35">
      <c r="B97" s="476"/>
      <c r="C97" s="434"/>
      <c r="D97" s="367"/>
      <c r="E97" s="449"/>
      <c r="F97" s="373"/>
      <c r="G97" s="283">
        <v>7</v>
      </c>
      <c r="H97" s="280"/>
      <c r="I97" s="380"/>
      <c r="J97" s="354"/>
      <c r="K97" s="357"/>
      <c r="L97" s="131"/>
      <c r="M97" s="131"/>
      <c r="N97" s="13"/>
      <c r="O97" s="13"/>
      <c r="P97" s="13"/>
    </row>
    <row r="98" spans="2:16" ht="21" hidden="1" customHeight="1" x14ac:dyDescent="0.3">
      <c r="B98" s="477"/>
      <c r="C98" s="435"/>
      <c r="D98" s="368"/>
      <c r="E98" s="450"/>
      <c r="F98" s="374"/>
      <c r="G98" s="284">
        <v>8</v>
      </c>
      <c r="H98" s="281"/>
      <c r="I98" s="381"/>
      <c r="J98" s="355"/>
      <c r="K98" s="358"/>
      <c r="L98" s="131"/>
      <c r="M98" s="131"/>
      <c r="N98" s="13"/>
      <c r="O98" s="13"/>
      <c r="P98" s="13"/>
    </row>
    <row r="99" spans="2:16" ht="23.25" customHeight="1" x14ac:dyDescent="0.3">
      <c r="B99" s="478"/>
      <c r="C99" s="455" t="s">
        <v>408</v>
      </c>
      <c r="D99" s="457" t="s">
        <v>8</v>
      </c>
      <c r="E99" s="460" t="s">
        <v>496</v>
      </c>
      <c r="F99" s="451" t="s">
        <v>394</v>
      </c>
      <c r="G99" s="463" t="s">
        <v>113</v>
      </c>
      <c r="H99" s="464"/>
      <c r="I99" s="465"/>
      <c r="J99" s="451" t="s">
        <v>395</v>
      </c>
      <c r="K99" s="375" t="s">
        <v>124</v>
      </c>
      <c r="L99" s="524" t="s">
        <v>739</v>
      </c>
      <c r="M99" s="187"/>
      <c r="N99" s="13"/>
      <c r="O99" s="13"/>
      <c r="P99" s="13"/>
    </row>
    <row r="100" spans="2:16" ht="42" customHeight="1" x14ac:dyDescent="0.3">
      <c r="B100" s="478"/>
      <c r="C100" s="455"/>
      <c r="D100" s="458"/>
      <c r="E100" s="461"/>
      <c r="F100" s="451"/>
      <c r="G100" s="466" t="s">
        <v>13</v>
      </c>
      <c r="H100" s="468" t="s">
        <v>15</v>
      </c>
      <c r="I100" s="470" t="s">
        <v>125</v>
      </c>
      <c r="J100" s="451"/>
      <c r="K100" s="375"/>
      <c r="L100" s="525"/>
      <c r="M100" s="187"/>
      <c r="N100" s="13"/>
      <c r="O100" s="13"/>
      <c r="P100" s="13"/>
    </row>
    <row r="101" spans="2:16" ht="96" customHeight="1" thickBot="1" x14ac:dyDescent="0.35">
      <c r="B101" s="479"/>
      <c r="C101" s="456"/>
      <c r="D101" s="459"/>
      <c r="E101" s="462"/>
      <c r="F101" s="452"/>
      <c r="G101" s="467"/>
      <c r="H101" s="469"/>
      <c r="I101" s="471"/>
      <c r="J101" s="452"/>
      <c r="K101" s="376"/>
      <c r="L101" s="526"/>
      <c r="M101" s="187"/>
      <c r="N101" s="13"/>
      <c r="O101" s="13"/>
      <c r="P101" s="13"/>
    </row>
    <row r="102" spans="2:16" ht="70.5" customHeight="1" x14ac:dyDescent="0.3">
      <c r="B102" s="430" t="str">
        <f>+LEFT(C102,3)</f>
        <v>3.1</v>
      </c>
      <c r="C102" s="433" t="s">
        <v>132</v>
      </c>
      <c r="D102" s="366" t="s">
        <v>133</v>
      </c>
      <c r="E102" s="369" t="s">
        <v>573</v>
      </c>
      <c r="F102" s="372">
        <v>3</v>
      </c>
      <c r="G102" s="282">
        <v>1</v>
      </c>
      <c r="H102" s="291" t="s">
        <v>574</v>
      </c>
      <c r="I102" s="377" t="s">
        <v>576</v>
      </c>
      <c r="J102" s="353">
        <v>3</v>
      </c>
      <c r="K102" s="356" t="s">
        <v>399</v>
      </c>
      <c r="L102" s="509" t="s">
        <v>707</v>
      </c>
      <c r="M102" s="553"/>
      <c r="N102" s="13"/>
      <c r="O102" s="13"/>
      <c r="P102" s="13"/>
    </row>
    <row r="103" spans="2:16" ht="41" customHeight="1" thickBot="1" x14ac:dyDescent="0.35">
      <c r="B103" s="431"/>
      <c r="C103" s="434"/>
      <c r="D103" s="367"/>
      <c r="E103" s="449"/>
      <c r="F103" s="373"/>
      <c r="G103" s="283">
        <v>2</v>
      </c>
      <c r="H103" s="292" t="s">
        <v>575</v>
      </c>
      <c r="I103" s="380"/>
      <c r="J103" s="354"/>
      <c r="K103" s="357"/>
      <c r="L103" s="514"/>
      <c r="M103" s="511"/>
      <c r="N103" s="13"/>
      <c r="O103" s="13"/>
      <c r="P103" s="13"/>
    </row>
    <row r="104" spans="2:16" ht="11.25" hidden="1" customHeight="1" thickBot="1" x14ac:dyDescent="0.35">
      <c r="B104" s="431"/>
      <c r="C104" s="434"/>
      <c r="D104" s="367"/>
      <c r="E104" s="449"/>
      <c r="F104" s="373"/>
      <c r="G104" s="283">
        <v>3</v>
      </c>
      <c r="H104" s="292" t="s">
        <v>417</v>
      </c>
      <c r="I104" s="380"/>
      <c r="J104" s="354"/>
      <c r="K104" s="357"/>
      <c r="L104" s="131"/>
      <c r="M104" s="131"/>
      <c r="N104" s="13"/>
      <c r="O104" s="13"/>
      <c r="P104" s="13"/>
    </row>
    <row r="105" spans="2:16" ht="0.75" hidden="1" customHeight="1" x14ac:dyDescent="0.3">
      <c r="B105" s="431"/>
      <c r="C105" s="434"/>
      <c r="D105" s="367"/>
      <c r="E105" s="449"/>
      <c r="F105" s="373"/>
      <c r="G105" s="283">
        <v>4</v>
      </c>
      <c r="H105" s="280"/>
      <c r="I105" s="380"/>
      <c r="J105" s="354"/>
      <c r="K105" s="357"/>
      <c r="L105" s="131"/>
      <c r="M105" s="131"/>
      <c r="N105" s="13"/>
      <c r="O105" s="13"/>
      <c r="P105" s="13"/>
    </row>
    <row r="106" spans="2:16" ht="17.25" hidden="1" customHeight="1" x14ac:dyDescent="0.3">
      <c r="B106" s="431"/>
      <c r="C106" s="434"/>
      <c r="D106" s="367"/>
      <c r="E106" s="449"/>
      <c r="F106" s="373"/>
      <c r="G106" s="283">
        <v>5</v>
      </c>
      <c r="H106" s="280"/>
      <c r="I106" s="380"/>
      <c r="J106" s="354"/>
      <c r="K106" s="357"/>
      <c r="L106" s="131"/>
      <c r="M106" s="131"/>
      <c r="N106" s="13"/>
      <c r="O106" s="13"/>
      <c r="P106" s="13"/>
    </row>
    <row r="107" spans="2:16" ht="15.75" hidden="1" customHeight="1" x14ac:dyDescent="0.3">
      <c r="B107" s="431"/>
      <c r="C107" s="434"/>
      <c r="D107" s="367"/>
      <c r="E107" s="449"/>
      <c r="F107" s="373"/>
      <c r="G107" s="283">
        <v>6</v>
      </c>
      <c r="H107" s="280"/>
      <c r="I107" s="380"/>
      <c r="J107" s="354"/>
      <c r="K107" s="357"/>
      <c r="L107" s="131"/>
      <c r="M107" s="131"/>
      <c r="N107" s="13"/>
      <c r="O107" s="13"/>
      <c r="P107" s="13"/>
    </row>
    <row r="108" spans="2:16" ht="17.25" hidden="1" customHeight="1" x14ac:dyDescent="0.3">
      <c r="B108" s="431"/>
      <c r="C108" s="434"/>
      <c r="D108" s="367"/>
      <c r="E108" s="449"/>
      <c r="F108" s="373"/>
      <c r="G108" s="283">
        <v>7</v>
      </c>
      <c r="H108" s="280"/>
      <c r="I108" s="380"/>
      <c r="J108" s="354"/>
      <c r="K108" s="357"/>
      <c r="L108" s="131"/>
      <c r="M108" s="131"/>
      <c r="N108" s="13"/>
      <c r="O108" s="13"/>
      <c r="P108" s="13"/>
    </row>
    <row r="109" spans="2:16" ht="45" hidden="1" customHeight="1" x14ac:dyDescent="0.3">
      <c r="B109" s="432"/>
      <c r="C109" s="435"/>
      <c r="D109" s="368"/>
      <c r="E109" s="450"/>
      <c r="F109" s="374"/>
      <c r="G109" s="284">
        <v>8</v>
      </c>
      <c r="H109" s="281"/>
      <c r="I109" s="381"/>
      <c r="J109" s="355"/>
      <c r="K109" s="358"/>
      <c r="L109" s="131"/>
      <c r="M109" s="131"/>
      <c r="N109" s="13"/>
      <c r="O109" s="13"/>
      <c r="P109" s="13"/>
    </row>
    <row r="110" spans="2:16" ht="63" customHeight="1" x14ac:dyDescent="0.3">
      <c r="B110" s="475" t="str">
        <f>+LEFT(C110,3)</f>
        <v>3.2</v>
      </c>
      <c r="C110" s="480" t="s">
        <v>134</v>
      </c>
      <c r="D110" s="366" t="s">
        <v>135</v>
      </c>
      <c r="E110" s="377" t="s">
        <v>596</v>
      </c>
      <c r="F110" s="372">
        <v>3</v>
      </c>
      <c r="G110" s="282">
        <v>1</v>
      </c>
      <c r="H110" s="291" t="s">
        <v>549</v>
      </c>
      <c r="I110" s="377" t="s">
        <v>550</v>
      </c>
      <c r="J110" s="353">
        <v>3</v>
      </c>
      <c r="K110" s="356" t="s">
        <v>399</v>
      </c>
      <c r="L110" s="515" t="s">
        <v>737</v>
      </c>
      <c r="M110" s="481"/>
      <c r="N110" s="13"/>
      <c r="O110" s="13"/>
      <c r="P110" s="13"/>
    </row>
    <row r="111" spans="2:16" ht="36.5" customHeight="1" thickBot="1" x14ac:dyDescent="0.35">
      <c r="B111" s="476"/>
      <c r="C111" s="417"/>
      <c r="D111" s="367"/>
      <c r="E111" s="380"/>
      <c r="F111" s="373"/>
      <c r="G111" s="283">
        <v>2</v>
      </c>
      <c r="H111" s="292" t="s">
        <v>472</v>
      </c>
      <c r="I111" s="380"/>
      <c r="J111" s="354"/>
      <c r="K111" s="357"/>
      <c r="L111" s="516"/>
      <c r="M111" s="482"/>
      <c r="N111" s="13"/>
      <c r="O111" s="13"/>
      <c r="P111" s="13"/>
    </row>
    <row r="112" spans="2:16" ht="0.75" hidden="1" customHeight="1" thickBot="1" x14ac:dyDescent="0.35">
      <c r="B112" s="476"/>
      <c r="C112" s="417"/>
      <c r="D112" s="367"/>
      <c r="E112" s="380"/>
      <c r="F112" s="373"/>
      <c r="G112" s="283">
        <v>3</v>
      </c>
      <c r="H112" s="292"/>
      <c r="I112" s="380"/>
      <c r="J112" s="354"/>
      <c r="K112" s="357"/>
      <c r="L112" s="131"/>
      <c r="M112" s="131"/>
      <c r="N112" s="13"/>
      <c r="O112" s="13"/>
      <c r="P112" s="13"/>
    </row>
    <row r="113" spans="2:16" ht="17.25" hidden="1" customHeight="1" x14ac:dyDescent="0.3">
      <c r="B113" s="476"/>
      <c r="C113" s="417"/>
      <c r="D113" s="367"/>
      <c r="E113" s="380"/>
      <c r="F113" s="373"/>
      <c r="G113" s="283">
        <v>4</v>
      </c>
      <c r="H113" s="280"/>
      <c r="I113" s="380"/>
      <c r="J113" s="354"/>
      <c r="K113" s="357"/>
      <c r="L113" s="131"/>
      <c r="M113" s="131"/>
      <c r="N113" s="13"/>
      <c r="O113" s="13"/>
      <c r="P113" s="13"/>
    </row>
    <row r="114" spans="2:16" ht="12.75" hidden="1" customHeight="1" x14ac:dyDescent="0.3">
      <c r="B114" s="476"/>
      <c r="C114" s="417"/>
      <c r="D114" s="367"/>
      <c r="E114" s="380"/>
      <c r="F114" s="373"/>
      <c r="G114" s="283">
        <v>5</v>
      </c>
      <c r="H114" s="280"/>
      <c r="I114" s="380"/>
      <c r="J114" s="354"/>
      <c r="K114" s="357"/>
      <c r="L114" s="131"/>
      <c r="M114" s="131"/>
      <c r="N114" s="13"/>
      <c r="O114" s="13"/>
      <c r="P114" s="13"/>
    </row>
    <row r="115" spans="2:16" ht="17.25" hidden="1" customHeight="1" x14ac:dyDescent="0.3">
      <c r="B115" s="476"/>
      <c r="C115" s="417"/>
      <c r="D115" s="367"/>
      <c r="E115" s="380"/>
      <c r="F115" s="373"/>
      <c r="G115" s="283">
        <v>6</v>
      </c>
      <c r="H115" s="280"/>
      <c r="I115" s="380"/>
      <c r="J115" s="354"/>
      <c r="K115" s="357"/>
      <c r="L115" s="131"/>
      <c r="M115" s="131"/>
      <c r="N115" s="13"/>
      <c r="O115" s="13"/>
      <c r="P115" s="13"/>
    </row>
    <row r="116" spans="2:16" ht="17.25" hidden="1" customHeight="1" x14ac:dyDescent="0.3">
      <c r="B116" s="476"/>
      <c r="C116" s="417"/>
      <c r="D116" s="367"/>
      <c r="E116" s="380"/>
      <c r="F116" s="373"/>
      <c r="G116" s="283">
        <v>7</v>
      </c>
      <c r="H116" s="280"/>
      <c r="I116" s="380"/>
      <c r="J116" s="354"/>
      <c r="K116" s="357"/>
      <c r="L116" s="131"/>
      <c r="M116" s="131"/>
      <c r="N116" s="13"/>
      <c r="O116" s="13"/>
      <c r="P116" s="13"/>
    </row>
    <row r="117" spans="2:16" ht="17.25" hidden="1" customHeight="1" x14ac:dyDescent="0.3">
      <c r="B117" s="477"/>
      <c r="C117" s="418"/>
      <c r="D117" s="368"/>
      <c r="E117" s="381"/>
      <c r="F117" s="374"/>
      <c r="G117" s="284">
        <v>8</v>
      </c>
      <c r="H117" s="281"/>
      <c r="I117" s="381"/>
      <c r="J117" s="355"/>
      <c r="K117" s="358"/>
      <c r="L117" s="131"/>
      <c r="M117" s="131"/>
      <c r="N117" s="13"/>
      <c r="O117" s="13"/>
      <c r="P117" s="13"/>
    </row>
    <row r="118" spans="2:16" ht="91.5" customHeight="1" x14ac:dyDescent="0.3">
      <c r="B118" s="430" t="str">
        <f>+LEFT(C118,3)</f>
        <v>3.3</v>
      </c>
      <c r="C118" s="480" t="s">
        <v>136</v>
      </c>
      <c r="D118" s="366" t="s">
        <v>402</v>
      </c>
      <c r="E118" s="377" t="s">
        <v>523</v>
      </c>
      <c r="F118" s="364">
        <v>3</v>
      </c>
      <c r="G118" s="282">
        <v>1</v>
      </c>
      <c r="H118" s="291" t="s">
        <v>418</v>
      </c>
      <c r="I118" s="377" t="s">
        <v>551</v>
      </c>
      <c r="J118" s="484">
        <v>3</v>
      </c>
      <c r="K118" s="356" t="s">
        <v>399</v>
      </c>
      <c r="L118" s="509" t="s">
        <v>708</v>
      </c>
      <c r="M118" s="481"/>
      <c r="N118" s="13"/>
      <c r="O118" s="13"/>
      <c r="P118" s="13"/>
    </row>
    <row r="119" spans="2:16" ht="44.5" customHeight="1" thickBot="1" x14ac:dyDescent="0.35">
      <c r="B119" s="431"/>
      <c r="C119" s="417"/>
      <c r="D119" s="367"/>
      <c r="E119" s="378"/>
      <c r="F119" s="365"/>
      <c r="G119" s="283">
        <v>2</v>
      </c>
      <c r="H119" s="292" t="s">
        <v>473</v>
      </c>
      <c r="I119" s="380"/>
      <c r="J119" s="485"/>
      <c r="K119" s="357"/>
      <c r="L119" s="512"/>
      <c r="M119" s="360"/>
      <c r="N119" s="13"/>
      <c r="O119" s="13"/>
      <c r="P119" s="13"/>
    </row>
    <row r="120" spans="2:16" ht="50.25" hidden="1" customHeight="1" thickBot="1" x14ac:dyDescent="0.35">
      <c r="B120" s="431"/>
      <c r="C120" s="417"/>
      <c r="D120" s="367"/>
      <c r="E120" s="378"/>
      <c r="F120" s="365"/>
      <c r="G120" s="283">
        <v>3</v>
      </c>
      <c r="H120" s="292" t="s">
        <v>474</v>
      </c>
      <c r="I120" s="380"/>
      <c r="J120" s="485"/>
      <c r="K120" s="357"/>
      <c r="L120" s="513"/>
      <c r="M120" s="361"/>
      <c r="N120" s="13"/>
      <c r="O120" s="13"/>
      <c r="P120" s="13"/>
    </row>
    <row r="121" spans="2:16" ht="1.5" hidden="1" customHeight="1" thickBot="1" x14ac:dyDescent="0.35">
      <c r="B121" s="431"/>
      <c r="C121" s="417"/>
      <c r="D121" s="367"/>
      <c r="E121" s="378"/>
      <c r="F121" s="365"/>
      <c r="G121" s="283">
        <v>4</v>
      </c>
      <c r="H121" s="280"/>
      <c r="I121" s="381"/>
      <c r="J121" s="485"/>
      <c r="K121" s="357"/>
      <c r="L121" s="131"/>
      <c r="M121" s="131"/>
      <c r="N121" s="13"/>
      <c r="O121" s="13"/>
      <c r="P121" s="13"/>
    </row>
    <row r="122" spans="2:16" ht="15" customHeight="1" x14ac:dyDescent="0.3">
      <c r="B122" s="431"/>
      <c r="C122" s="417"/>
      <c r="D122" s="367"/>
      <c r="E122" s="378"/>
      <c r="F122" s="365"/>
      <c r="G122" s="283">
        <v>5</v>
      </c>
      <c r="H122" s="280"/>
      <c r="I122" s="140"/>
      <c r="J122" s="485"/>
      <c r="K122" s="357"/>
      <c r="L122" s="131"/>
      <c r="M122" s="131"/>
      <c r="N122" s="13"/>
      <c r="O122" s="13"/>
      <c r="P122" s="13"/>
    </row>
    <row r="123" spans="2:16" ht="0.75" customHeight="1" thickBot="1" x14ac:dyDescent="0.35">
      <c r="B123" s="431"/>
      <c r="C123" s="417"/>
      <c r="D123" s="367"/>
      <c r="E123" s="378"/>
      <c r="F123" s="365"/>
      <c r="G123" s="283">
        <v>6</v>
      </c>
      <c r="H123" s="280"/>
      <c r="I123" s="287"/>
      <c r="J123" s="485"/>
      <c r="K123" s="357"/>
      <c r="L123" s="131"/>
      <c r="M123" s="131"/>
      <c r="N123" s="13"/>
      <c r="O123" s="13"/>
      <c r="P123" s="13"/>
    </row>
    <row r="124" spans="2:16" ht="21" hidden="1" customHeight="1" thickBot="1" x14ac:dyDescent="0.35">
      <c r="B124" s="431"/>
      <c r="C124" s="417"/>
      <c r="D124" s="367"/>
      <c r="E124" s="378"/>
      <c r="F124" s="365"/>
      <c r="G124" s="283">
        <v>7</v>
      </c>
      <c r="H124" s="280"/>
      <c r="I124" s="287"/>
      <c r="J124" s="485"/>
      <c r="K124" s="357"/>
      <c r="L124" s="131"/>
      <c r="M124" s="131"/>
      <c r="N124" s="13"/>
      <c r="O124" s="13"/>
      <c r="P124" s="13"/>
    </row>
    <row r="125" spans="2:16" ht="40.5" hidden="1" customHeight="1" x14ac:dyDescent="0.3">
      <c r="B125" s="432"/>
      <c r="C125" s="418"/>
      <c r="D125" s="368"/>
      <c r="E125" s="379"/>
      <c r="F125" s="483"/>
      <c r="G125" s="284">
        <v>8</v>
      </c>
      <c r="H125" s="281"/>
      <c r="I125" s="288"/>
      <c r="J125" s="486"/>
      <c r="K125" s="358"/>
      <c r="L125" s="131"/>
      <c r="M125" s="131"/>
      <c r="N125" s="13"/>
      <c r="O125" s="13"/>
      <c r="P125" s="13"/>
    </row>
    <row r="126" spans="2:16" ht="20.25" customHeight="1" x14ac:dyDescent="0.3">
      <c r="B126" s="487"/>
      <c r="C126" s="489" t="s">
        <v>409</v>
      </c>
      <c r="D126" s="457" t="s">
        <v>8</v>
      </c>
      <c r="E126" s="460" t="s">
        <v>496</v>
      </c>
      <c r="F126" s="451" t="s">
        <v>394</v>
      </c>
      <c r="G126" s="463" t="s">
        <v>113</v>
      </c>
      <c r="H126" s="464"/>
      <c r="I126" s="465"/>
      <c r="J126" s="451" t="s">
        <v>395</v>
      </c>
      <c r="K126" s="517" t="s">
        <v>124</v>
      </c>
      <c r="L126" s="187"/>
      <c r="M126" s="187"/>
      <c r="N126" s="13"/>
      <c r="O126" s="13"/>
      <c r="P126" s="13"/>
    </row>
    <row r="127" spans="2:16" ht="98.25" customHeight="1" thickBot="1" x14ac:dyDescent="0.35">
      <c r="B127" s="488"/>
      <c r="C127" s="490"/>
      <c r="D127" s="458"/>
      <c r="E127" s="461"/>
      <c r="F127" s="451"/>
      <c r="G127" s="466" t="s">
        <v>13</v>
      </c>
      <c r="H127" s="468" t="s">
        <v>15</v>
      </c>
      <c r="I127" s="470" t="s">
        <v>125</v>
      </c>
      <c r="J127" s="451"/>
      <c r="K127" s="375"/>
      <c r="L127" s="263" t="s">
        <v>738</v>
      </c>
      <c r="M127" s="187"/>
      <c r="N127" s="13"/>
      <c r="O127" s="13"/>
      <c r="P127" s="13"/>
    </row>
    <row r="128" spans="2:16" ht="48" hidden="1" customHeight="1" thickBot="1" x14ac:dyDescent="0.35">
      <c r="B128" s="488"/>
      <c r="C128" s="490"/>
      <c r="D128" s="459"/>
      <c r="E128" s="462"/>
      <c r="F128" s="452"/>
      <c r="G128" s="467"/>
      <c r="H128" s="469"/>
      <c r="I128" s="471"/>
      <c r="J128" s="452"/>
      <c r="K128" s="376"/>
      <c r="L128" s="187"/>
      <c r="M128" s="187"/>
      <c r="N128" s="13"/>
      <c r="O128" s="13"/>
      <c r="P128" s="13"/>
    </row>
    <row r="129" spans="2:16" ht="78" customHeight="1" x14ac:dyDescent="0.3">
      <c r="B129" s="430" t="str">
        <f>+LEFT(C129,3)</f>
        <v>4.1</v>
      </c>
      <c r="C129" s="433" t="s">
        <v>137</v>
      </c>
      <c r="D129" s="436" t="s">
        <v>138</v>
      </c>
      <c r="E129" s="377" t="s">
        <v>552</v>
      </c>
      <c r="F129" s="372">
        <v>3</v>
      </c>
      <c r="G129" s="282">
        <v>1</v>
      </c>
      <c r="H129" s="377" t="s">
        <v>520</v>
      </c>
      <c r="I129" s="377" t="s">
        <v>579</v>
      </c>
      <c r="J129" s="364">
        <v>3</v>
      </c>
      <c r="K129" s="491" t="s">
        <v>399</v>
      </c>
      <c r="L129" s="509" t="s">
        <v>765</v>
      </c>
      <c r="M129" s="541"/>
      <c r="N129" s="13"/>
      <c r="O129" s="13"/>
      <c r="P129" s="13"/>
    </row>
    <row r="130" spans="2:16" ht="21" customHeight="1" x14ac:dyDescent="0.3">
      <c r="B130" s="431"/>
      <c r="C130" s="434"/>
      <c r="D130" s="437"/>
      <c r="E130" s="378"/>
      <c r="F130" s="373"/>
      <c r="G130" s="283"/>
      <c r="H130" s="378"/>
      <c r="I130" s="378"/>
      <c r="J130" s="365"/>
      <c r="K130" s="491"/>
      <c r="L130" s="360"/>
      <c r="M130" s="542"/>
      <c r="N130" s="13"/>
      <c r="O130" s="13"/>
      <c r="P130" s="13"/>
    </row>
    <row r="131" spans="2:16" ht="189.5" customHeight="1" thickBot="1" x14ac:dyDescent="0.35">
      <c r="B131" s="431"/>
      <c r="C131" s="434"/>
      <c r="D131" s="437"/>
      <c r="E131" s="378"/>
      <c r="F131" s="373"/>
      <c r="G131" s="283">
        <v>2</v>
      </c>
      <c r="H131" s="378"/>
      <c r="I131" s="378"/>
      <c r="J131" s="365"/>
      <c r="K131" s="491"/>
      <c r="L131" s="360"/>
      <c r="M131" s="542"/>
      <c r="N131" s="13"/>
      <c r="O131" s="13"/>
      <c r="P131" s="13"/>
    </row>
    <row r="132" spans="2:16" ht="21" hidden="1" customHeight="1" thickBot="1" x14ac:dyDescent="0.35">
      <c r="B132" s="431"/>
      <c r="C132" s="434"/>
      <c r="D132" s="437"/>
      <c r="E132" s="378"/>
      <c r="F132" s="373"/>
      <c r="G132" s="283"/>
      <c r="H132" s="378"/>
      <c r="I132" s="378"/>
      <c r="J132" s="365"/>
      <c r="K132" s="491"/>
      <c r="L132" s="360"/>
      <c r="M132" s="542"/>
      <c r="N132" s="13"/>
      <c r="O132" s="13"/>
      <c r="P132" s="13"/>
    </row>
    <row r="133" spans="2:16" ht="21" hidden="1" customHeight="1" x14ac:dyDescent="0.3">
      <c r="B133" s="431"/>
      <c r="C133" s="434"/>
      <c r="D133" s="437"/>
      <c r="E133" s="378"/>
      <c r="F133" s="373"/>
      <c r="G133" s="283"/>
      <c r="H133" s="378"/>
      <c r="I133" s="378"/>
      <c r="J133" s="365"/>
      <c r="K133" s="491"/>
      <c r="L133" s="360"/>
      <c r="M133" s="542"/>
      <c r="N133" s="13"/>
      <c r="O133" s="13"/>
      <c r="P133" s="13"/>
    </row>
    <row r="134" spans="2:16" ht="21" hidden="1" customHeight="1" x14ac:dyDescent="0.3">
      <c r="B134" s="431"/>
      <c r="C134" s="434"/>
      <c r="D134" s="437"/>
      <c r="E134" s="378"/>
      <c r="F134" s="373"/>
      <c r="G134" s="283">
        <v>3</v>
      </c>
      <c r="H134" s="378"/>
      <c r="I134" s="378"/>
      <c r="J134" s="365"/>
      <c r="K134" s="491"/>
      <c r="L134" s="360"/>
      <c r="M134" s="542"/>
      <c r="N134" s="13"/>
      <c r="O134" s="13"/>
      <c r="P134" s="13"/>
    </row>
    <row r="135" spans="2:16" ht="21" hidden="1" customHeight="1" x14ac:dyDescent="0.3">
      <c r="B135" s="431"/>
      <c r="C135" s="434"/>
      <c r="D135" s="437"/>
      <c r="E135" s="378"/>
      <c r="F135" s="373"/>
      <c r="G135" s="283"/>
      <c r="H135" s="378"/>
      <c r="I135" s="378"/>
      <c r="J135" s="365"/>
      <c r="K135" s="491"/>
      <c r="L135" s="360"/>
      <c r="M135" s="542"/>
      <c r="N135" s="13"/>
      <c r="O135" s="13"/>
      <c r="P135" s="13"/>
    </row>
    <row r="136" spans="2:16" ht="16.5" hidden="1" customHeight="1" thickBot="1" x14ac:dyDescent="0.35">
      <c r="B136" s="432"/>
      <c r="C136" s="435"/>
      <c r="D136" s="438"/>
      <c r="E136" s="379"/>
      <c r="F136" s="374"/>
      <c r="G136" s="284">
        <v>4</v>
      </c>
      <c r="H136" s="379"/>
      <c r="I136" s="379"/>
      <c r="J136" s="483"/>
      <c r="K136" s="491"/>
      <c r="L136" s="361"/>
      <c r="M136" s="543"/>
      <c r="N136" s="13"/>
      <c r="O136" s="13"/>
      <c r="P136" s="13"/>
    </row>
    <row r="137" spans="2:16" ht="132" customHeight="1" thickBot="1" x14ac:dyDescent="0.35">
      <c r="B137" s="430" t="str">
        <f>+LEFT(C137,3)</f>
        <v>4.2</v>
      </c>
      <c r="C137" s="433" t="s">
        <v>139</v>
      </c>
      <c r="D137" s="436" t="s">
        <v>138</v>
      </c>
      <c r="E137" s="369" t="s">
        <v>581</v>
      </c>
      <c r="F137" s="372">
        <v>3</v>
      </c>
      <c r="G137" s="282">
        <v>1</v>
      </c>
      <c r="H137" s="291" t="s">
        <v>580</v>
      </c>
      <c r="I137" s="369" t="s">
        <v>553</v>
      </c>
      <c r="J137" s="364">
        <v>3</v>
      </c>
      <c r="K137" s="491" t="s">
        <v>399</v>
      </c>
      <c r="L137" s="359" t="s">
        <v>710</v>
      </c>
      <c r="M137" s="492"/>
      <c r="N137" s="13"/>
      <c r="O137" s="13"/>
      <c r="P137" s="13"/>
    </row>
    <row r="138" spans="2:16" ht="48" hidden="1" customHeight="1" thickBot="1" x14ac:dyDescent="0.35">
      <c r="B138" s="431"/>
      <c r="C138" s="434"/>
      <c r="D138" s="437"/>
      <c r="E138" s="370"/>
      <c r="F138" s="373"/>
      <c r="G138" s="283">
        <v>2</v>
      </c>
      <c r="H138" s="292" t="s">
        <v>419</v>
      </c>
      <c r="I138" s="370"/>
      <c r="J138" s="365"/>
      <c r="K138" s="491"/>
      <c r="L138" s="360"/>
      <c r="M138" s="493"/>
      <c r="N138" s="13"/>
      <c r="O138" s="13"/>
      <c r="P138" s="13"/>
    </row>
    <row r="139" spans="2:16" ht="90" hidden="1" customHeight="1" thickBot="1" x14ac:dyDescent="0.35">
      <c r="B139" s="431"/>
      <c r="C139" s="434"/>
      <c r="D139" s="437"/>
      <c r="E139" s="370"/>
      <c r="F139" s="373"/>
      <c r="G139" s="283">
        <v>3</v>
      </c>
      <c r="H139" s="292" t="s">
        <v>475</v>
      </c>
      <c r="I139" s="370"/>
      <c r="J139" s="365"/>
      <c r="K139" s="491"/>
      <c r="L139" s="360"/>
      <c r="M139" s="493"/>
      <c r="N139" s="13"/>
      <c r="O139" s="13"/>
      <c r="P139" s="13"/>
    </row>
    <row r="140" spans="2:16" ht="60.75" hidden="1" customHeight="1" thickBot="1" x14ac:dyDescent="0.35">
      <c r="B140" s="431"/>
      <c r="C140" s="434"/>
      <c r="D140" s="437"/>
      <c r="E140" s="370"/>
      <c r="F140" s="373"/>
      <c r="G140" s="283">
        <v>4</v>
      </c>
      <c r="H140" s="125" t="s">
        <v>420</v>
      </c>
      <c r="I140" s="370"/>
      <c r="J140" s="365"/>
      <c r="K140" s="491"/>
      <c r="L140" s="360"/>
      <c r="M140" s="493"/>
      <c r="N140" s="13"/>
      <c r="O140" s="13"/>
      <c r="P140" s="13"/>
    </row>
    <row r="141" spans="2:16" ht="30" hidden="1" customHeight="1" x14ac:dyDescent="0.3">
      <c r="B141" s="431"/>
      <c r="C141" s="434"/>
      <c r="D141" s="437"/>
      <c r="E141" s="370"/>
      <c r="F141" s="373"/>
      <c r="G141" s="283">
        <v>5</v>
      </c>
      <c r="H141" s="362" t="s">
        <v>421</v>
      </c>
      <c r="I141" s="370"/>
      <c r="J141" s="365"/>
      <c r="K141" s="491"/>
      <c r="L141" s="360"/>
      <c r="M141" s="493"/>
      <c r="N141" s="13"/>
      <c r="O141" s="13"/>
      <c r="P141" s="13"/>
    </row>
    <row r="142" spans="2:16" ht="30" hidden="1" customHeight="1" x14ac:dyDescent="0.3">
      <c r="B142" s="431"/>
      <c r="C142" s="434"/>
      <c r="D142" s="437"/>
      <c r="E142" s="370"/>
      <c r="F142" s="373"/>
      <c r="G142" s="283">
        <v>6</v>
      </c>
      <c r="H142" s="363"/>
      <c r="I142" s="370"/>
      <c r="J142" s="365"/>
      <c r="K142" s="491"/>
      <c r="L142" s="360"/>
      <c r="M142" s="493"/>
      <c r="N142" s="13"/>
      <c r="O142" s="13"/>
      <c r="P142" s="13"/>
    </row>
    <row r="143" spans="2:16" ht="63" hidden="1" customHeight="1" x14ac:dyDescent="0.3">
      <c r="B143" s="431"/>
      <c r="C143" s="434"/>
      <c r="D143" s="437"/>
      <c r="E143" s="370"/>
      <c r="F143" s="373"/>
      <c r="G143" s="283">
        <v>7</v>
      </c>
      <c r="H143" s="292" t="s">
        <v>422</v>
      </c>
      <c r="I143" s="370"/>
      <c r="J143" s="365"/>
      <c r="K143" s="491"/>
      <c r="L143" s="360"/>
      <c r="M143" s="493"/>
      <c r="N143" s="13"/>
      <c r="O143" s="13"/>
      <c r="P143" s="13"/>
    </row>
    <row r="144" spans="2:16" ht="57.75" hidden="1" customHeight="1" x14ac:dyDescent="0.3">
      <c r="B144" s="432"/>
      <c r="C144" s="435"/>
      <c r="D144" s="438"/>
      <c r="E144" s="371"/>
      <c r="F144" s="374"/>
      <c r="G144" s="284">
        <v>8</v>
      </c>
      <c r="H144" s="145" t="s">
        <v>423</v>
      </c>
      <c r="I144" s="371"/>
      <c r="J144" s="483"/>
      <c r="K144" s="491"/>
      <c r="L144" s="361"/>
      <c r="M144" s="482"/>
      <c r="N144" s="13"/>
      <c r="O144" s="13"/>
      <c r="P144" s="13"/>
    </row>
    <row r="145" spans="2:16" ht="21" customHeight="1" x14ac:dyDescent="0.3">
      <c r="B145" s="430" t="str">
        <f>+LEFT(C145,3)</f>
        <v>4.3</v>
      </c>
      <c r="C145" s="433" t="s">
        <v>140</v>
      </c>
      <c r="D145" s="436" t="s">
        <v>403</v>
      </c>
      <c r="E145" s="369" t="s">
        <v>521</v>
      </c>
      <c r="F145" s="364">
        <v>3</v>
      </c>
      <c r="G145" s="282">
        <v>1</v>
      </c>
      <c r="H145" s="369" t="s">
        <v>524</v>
      </c>
      <c r="I145" s="369" t="s">
        <v>525</v>
      </c>
      <c r="J145" s="364">
        <v>3</v>
      </c>
      <c r="K145" s="491" t="s">
        <v>399</v>
      </c>
      <c r="L145" s="518" t="s">
        <v>711</v>
      </c>
      <c r="M145" s="481"/>
      <c r="N145" s="13"/>
      <c r="O145" s="13"/>
      <c r="P145" s="13"/>
    </row>
    <row r="146" spans="2:16" ht="21" customHeight="1" x14ac:dyDescent="0.3">
      <c r="B146" s="431"/>
      <c r="C146" s="434"/>
      <c r="D146" s="437"/>
      <c r="E146" s="370"/>
      <c r="F146" s="365"/>
      <c r="G146" s="283">
        <v>2</v>
      </c>
      <c r="H146" s="370"/>
      <c r="I146" s="370" t="s">
        <v>393</v>
      </c>
      <c r="J146" s="365"/>
      <c r="K146" s="491"/>
      <c r="L146" s="519"/>
      <c r="M146" s="493"/>
      <c r="N146" s="13"/>
      <c r="O146" s="13"/>
      <c r="P146" s="13"/>
    </row>
    <row r="147" spans="2:16" ht="21" customHeight="1" x14ac:dyDescent="0.3">
      <c r="B147" s="431"/>
      <c r="C147" s="434"/>
      <c r="D147" s="437"/>
      <c r="E147" s="370"/>
      <c r="F147" s="365"/>
      <c r="G147" s="283">
        <v>3</v>
      </c>
      <c r="H147" s="370"/>
      <c r="I147" s="370"/>
      <c r="J147" s="365"/>
      <c r="K147" s="491"/>
      <c r="L147" s="519"/>
      <c r="M147" s="493"/>
      <c r="N147" s="13"/>
      <c r="O147" s="13"/>
      <c r="P147" s="13"/>
    </row>
    <row r="148" spans="2:16" ht="21" customHeight="1" x14ac:dyDescent="0.3">
      <c r="B148" s="431"/>
      <c r="C148" s="434"/>
      <c r="D148" s="437"/>
      <c r="E148" s="370"/>
      <c r="F148" s="365"/>
      <c r="G148" s="283">
        <v>4</v>
      </c>
      <c r="H148" s="370"/>
      <c r="I148" s="370"/>
      <c r="J148" s="365"/>
      <c r="K148" s="491"/>
      <c r="L148" s="519"/>
      <c r="M148" s="493"/>
      <c r="N148" s="13"/>
      <c r="O148" s="13"/>
      <c r="P148" s="13"/>
    </row>
    <row r="149" spans="2:16" ht="21" customHeight="1" x14ac:dyDescent="0.3">
      <c r="B149" s="431"/>
      <c r="C149" s="434"/>
      <c r="D149" s="437"/>
      <c r="E149" s="370"/>
      <c r="F149" s="365"/>
      <c r="G149" s="283">
        <v>5</v>
      </c>
      <c r="H149" s="370"/>
      <c r="I149" s="370"/>
      <c r="J149" s="365"/>
      <c r="K149" s="491"/>
      <c r="L149" s="519"/>
      <c r="M149" s="493"/>
      <c r="N149" s="13"/>
      <c r="O149" s="13"/>
      <c r="P149" s="13"/>
    </row>
    <row r="150" spans="2:16" ht="163.5" customHeight="1" thickBot="1" x14ac:dyDescent="0.35">
      <c r="B150" s="431"/>
      <c r="C150" s="434"/>
      <c r="D150" s="437"/>
      <c r="E150" s="370"/>
      <c r="F150" s="365"/>
      <c r="G150" s="283">
        <v>6</v>
      </c>
      <c r="H150" s="370"/>
      <c r="I150" s="370"/>
      <c r="J150" s="365"/>
      <c r="K150" s="491"/>
      <c r="L150" s="519"/>
      <c r="M150" s="493"/>
      <c r="N150" s="13"/>
      <c r="O150" s="13"/>
      <c r="P150" s="13"/>
    </row>
    <row r="151" spans="2:16" ht="149.25" hidden="1" customHeight="1" thickBot="1" x14ac:dyDescent="0.35">
      <c r="B151" s="431"/>
      <c r="C151" s="434"/>
      <c r="D151" s="437"/>
      <c r="E151" s="370"/>
      <c r="F151" s="365"/>
      <c r="G151" s="283">
        <v>7</v>
      </c>
      <c r="H151" s="370"/>
      <c r="I151" s="370"/>
      <c r="J151" s="365"/>
      <c r="K151" s="491"/>
      <c r="L151" s="520"/>
      <c r="M151" s="482"/>
      <c r="N151" s="13"/>
      <c r="O151" s="13"/>
      <c r="P151" s="13"/>
    </row>
    <row r="152" spans="2:16" ht="1.5" hidden="1" customHeight="1" x14ac:dyDescent="0.3">
      <c r="B152" s="432"/>
      <c r="C152" s="435"/>
      <c r="D152" s="438"/>
      <c r="E152" s="371"/>
      <c r="F152" s="483"/>
      <c r="G152" s="284">
        <v>8</v>
      </c>
      <c r="H152" s="371"/>
      <c r="I152" s="371"/>
      <c r="J152" s="483"/>
      <c r="K152" s="491"/>
      <c r="L152" s="131"/>
      <c r="M152" s="131"/>
      <c r="N152" s="13"/>
      <c r="O152" s="13"/>
      <c r="P152" s="13"/>
    </row>
    <row r="153" spans="2:16" ht="23.25" customHeight="1" x14ac:dyDescent="0.3">
      <c r="B153" s="430" t="str">
        <f>+LEFT(C153,3)</f>
        <v>4.4</v>
      </c>
      <c r="C153" s="433" t="s">
        <v>401</v>
      </c>
      <c r="D153" s="436" t="s">
        <v>404</v>
      </c>
      <c r="E153" s="369" t="s">
        <v>554</v>
      </c>
      <c r="F153" s="364">
        <v>3</v>
      </c>
      <c r="G153" s="282">
        <v>1</v>
      </c>
      <c r="H153" s="369" t="s">
        <v>555</v>
      </c>
      <c r="I153" s="369" t="s">
        <v>556</v>
      </c>
      <c r="J153" s="364">
        <v>3</v>
      </c>
      <c r="K153" s="491" t="s">
        <v>399</v>
      </c>
      <c r="L153" s="131"/>
      <c r="M153" s="131"/>
      <c r="N153" s="13"/>
      <c r="O153" s="13"/>
      <c r="P153" s="13"/>
    </row>
    <row r="154" spans="2:16" ht="21" customHeight="1" x14ac:dyDescent="0.3">
      <c r="B154" s="431"/>
      <c r="C154" s="434"/>
      <c r="D154" s="437"/>
      <c r="E154" s="370"/>
      <c r="F154" s="365"/>
      <c r="G154" s="283">
        <v>2</v>
      </c>
      <c r="H154" s="370"/>
      <c r="I154" s="370"/>
      <c r="J154" s="365"/>
      <c r="K154" s="491"/>
      <c r="L154" s="521" t="s">
        <v>712</v>
      </c>
      <c r="M154" s="481"/>
      <c r="N154" s="13"/>
      <c r="O154" s="13"/>
      <c r="P154" s="13"/>
    </row>
    <row r="155" spans="2:16" ht="21" customHeight="1" x14ac:dyDescent="0.3">
      <c r="B155" s="431"/>
      <c r="C155" s="434"/>
      <c r="D155" s="437"/>
      <c r="E155" s="370"/>
      <c r="F155" s="365"/>
      <c r="G155" s="283">
        <v>3</v>
      </c>
      <c r="H155" s="370"/>
      <c r="I155" s="370"/>
      <c r="J155" s="365"/>
      <c r="K155" s="491"/>
      <c r="L155" s="522"/>
      <c r="M155" s="360"/>
      <c r="N155" s="13"/>
      <c r="O155" s="13"/>
      <c r="P155" s="13"/>
    </row>
    <row r="156" spans="2:16" ht="21" customHeight="1" x14ac:dyDescent="0.3">
      <c r="B156" s="431"/>
      <c r="C156" s="434"/>
      <c r="D156" s="437"/>
      <c r="E156" s="370"/>
      <c r="F156" s="365"/>
      <c r="G156" s="283">
        <v>4</v>
      </c>
      <c r="H156" s="370"/>
      <c r="I156" s="370"/>
      <c r="J156" s="365"/>
      <c r="K156" s="491"/>
      <c r="L156" s="522"/>
      <c r="M156" s="360"/>
      <c r="N156" s="13"/>
      <c r="O156" s="13"/>
      <c r="P156" s="13"/>
    </row>
    <row r="157" spans="2:16" ht="76.5" customHeight="1" x14ac:dyDescent="0.3">
      <c r="B157" s="431"/>
      <c r="C157" s="434"/>
      <c r="D157" s="437"/>
      <c r="E157" s="370"/>
      <c r="F157" s="365"/>
      <c r="G157" s="283">
        <v>5</v>
      </c>
      <c r="H157" s="370"/>
      <c r="I157" s="370"/>
      <c r="J157" s="365"/>
      <c r="K157" s="491"/>
      <c r="L157" s="522"/>
      <c r="M157" s="360"/>
      <c r="N157" s="13"/>
      <c r="O157" s="13"/>
      <c r="P157" s="13"/>
    </row>
    <row r="158" spans="2:16" ht="2.25" customHeight="1" thickBot="1" x14ac:dyDescent="0.35">
      <c r="B158" s="431"/>
      <c r="C158" s="434"/>
      <c r="D158" s="437"/>
      <c r="E158" s="370"/>
      <c r="F158" s="365"/>
      <c r="G158" s="283">
        <v>6</v>
      </c>
      <c r="H158" s="370"/>
      <c r="I158" s="370"/>
      <c r="J158" s="365"/>
      <c r="K158" s="491"/>
      <c r="L158" s="523"/>
      <c r="M158" s="361"/>
      <c r="N158" s="13"/>
      <c r="O158" s="13"/>
      <c r="P158" s="13"/>
    </row>
    <row r="159" spans="2:16" ht="21" hidden="1" customHeight="1" thickBot="1" x14ac:dyDescent="0.35">
      <c r="B159" s="431"/>
      <c r="C159" s="434"/>
      <c r="D159" s="437"/>
      <c r="E159" s="370"/>
      <c r="F159" s="365"/>
      <c r="G159" s="283">
        <v>7</v>
      </c>
      <c r="H159" s="370"/>
      <c r="I159" s="370"/>
      <c r="J159" s="365"/>
      <c r="K159" s="491"/>
      <c r="L159" s="131"/>
      <c r="M159" s="131"/>
      <c r="N159" s="13"/>
      <c r="O159" s="13"/>
      <c r="P159" s="13"/>
    </row>
    <row r="160" spans="2:16" ht="113.25" hidden="1" customHeight="1" thickBot="1" x14ac:dyDescent="0.35">
      <c r="B160" s="432"/>
      <c r="C160" s="435"/>
      <c r="D160" s="438"/>
      <c r="E160" s="371"/>
      <c r="F160" s="483"/>
      <c r="G160" s="284">
        <v>8</v>
      </c>
      <c r="H160" s="371" t="s">
        <v>392</v>
      </c>
      <c r="I160" s="371"/>
      <c r="J160" s="483"/>
      <c r="K160" s="491"/>
      <c r="L160" s="131"/>
      <c r="M160" s="131"/>
      <c r="N160" s="13"/>
      <c r="O160" s="13"/>
      <c r="P160" s="13"/>
    </row>
    <row r="161" spans="2:16" ht="99.5" customHeight="1" thickBot="1" x14ac:dyDescent="0.35">
      <c r="B161" s="430" t="str">
        <f>+LEFT(C161,3)</f>
        <v>4.5</v>
      </c>
      <c r="C161" s="433" t="s">
        <v>141</v>
      </c>
      <c r="D161" s="436" t="s">
        <v>138</v>
      </c>
      <c r="E161" s="369" t="s">
        <v>526</v>
      </c>
      <c r="F161" s="364">
        <v>3</v>
      </c>
      <c r="G161" s="282">
        <v>1</v>
      </c>
      <c r="H161" s="377" t="s">
        <v>557</v>
      </c>
      <c r="I161" s="369" t="s">
        <v>558</v>
      </c>
      <c r="J161" s="364">
        <v>3</v>
      </c>
      <c r="K161" s="491" t="s">
        <v>399</v>
      </c>
      <c r="L161" s="256" t="s">
        <v>709</v>
      </c>
      <c r="M161" s="213"/>
      <c r="N161" s="13"/>
      <c r="O161" s="13"/>
      <c r="P161" s="13"/>
    </row>
    <row r="162" spans="2:16" ht="15.75" hidden="1" customHeight="1" thickBot="1" x14ac:dyDescent="0.35">
      <c r="B162" s="431"/>
      <c r="C162" s="434"/>
      <c r="D162" s="437"/>
      <c r="E162" s="370"/>
      <c r="F162" s="365"/>
      <c r="G162" s="283">
        <v>2</v>
      </c>
      <c r="H162" s="380"/>
      <c r="I162" s="370"/>
      <c r="J162" s="365"/>
      <c r="K162" s="491"/>
      <c r="L162" s="131"/>
      <c r="M162" s="131"/>
      <c r="N162" s="13"/>
      <c r="O162" s="13"/>
      <c r="P162" s="13"/>
    </row>
    <row r="163" spans="2:16" ht="21" hidden="1" customHeight="1" x14ac:dyDescent="0.3">
      <c r="B163" s="431"/>
      <c r="C163" s="434"/>
      <c r="D163" s="437"/>
      <c r="E163" s="370"/>
      <c r="F163" s="365"/>
      <c r="G163" s="283">
        <v>3</v>
      </c>
      <c r="H163" s="380"/>
      <c r="I163" s="370"/>
      <c r="J163" s="365"/>
      <c r="K163" s="491"/>
      <c r="L163" s="131"/>
      <c r="M163" s="131"/>
      <c r="N163" s="13"/>
      <c r="O163" s="13"/>
      <c r="P163" s="13"/>
    </row>
    <row r="164" spans="2:16" ht="21" hidden="1" customHeight="1" x14ac:dyDescent="0.3">
      <c r="B164" s="431"/>
      <c r="C164" s="434"/>
      <c r="D164" s="437"/>
      <c r="E164" s="370"/>
      <c r="F164" s="365"/>
      <c r="G164" s="283">
        <v>4</v>
      </c>
      <c r="H164" s="380"/>
      <c r="I164" s="370"/>
      <c r="J164" s="365"/>
      <c r="K164" s="491"/>
      <c r="L164" s="131"/>
      <c r="M164" s="131"/>
      <c r="N164" s="13"/>
      <c r="O164" s="13"/>
      <c r="P164" s="13"/>
    </row>
    <row r="165" spans="2:16" ht="7.5" hidden="1" customHeight="1" x14ac:dyDescent="0.3">
      <c r="B165" s="431"/>
      <c r="C165" s="434"/>
      <c r="D165" s="437"/>
      <c r="E165" s="370"/>
      <c r="F165" s="365"/>
      <c r="G165" s="283">
        <v>5</v>
      </c>
      <c r="H165" s="380"/>
      <c r="I165" s="370"/>
      <c r="J165" s="365"/>
      <c r="K165" s="491"/>
      <c r="L165" s="131"/>
      <c r="M165" s="131"/>
      <c r="N165" s="13"/>
      <c r="O165" s="13"/>
      <c r="P165" s="13"/>
    </row>
    <row r="166" spans="2:16" ht="53.25" hidden="1" customHeight="1" x14ac:dyDescent="0.3">
      <c r="B166" s="431"/>
      <c r="C166" s="434"/>
      <c r="D166" s="437"/>
      <c r="E166" s="370"/>
      <c r="F166" s="365"/>
      <c r="G166" s="283">
        <v>6</v>
      </c>
      <c r="H166" s="445"/>
      <c r="I166" s="370"/>
      <c r="J166" s="365"/>
      <c r="K166" s="491"/>
      <c r="L166" s="131"/>
      <c r="M166" s="131"/>
      <c r="N166" s="13"/>
      <c r="O166" s="13"/>
      <c r="P166" s="13"/>
    </row>
    <row r="167" spans="2:16" ht="3" hidden="1" customHeight="1" x14ac:dyDescent="0.3">
      <c r="B167" s="431"/>
      <c r="C167" s="434"/>
      <c r="D167" s="437"/>
      <c r="E167" s="370"/>
      <c r="F167" s="365"/>
      <c r="G167" s="283">
        <v>7</v>
      </c>
      <c r="H167" s="280"/>
      <c r="I167" s="370"/>
      <c r="J167" s="365"/>
      <c r="K167" s="491"/>
      <c r="L167" s="131"/>
      <c r="M167" s="131"/>
      <c r="N167" s="13"/>
      <c r="O167" s="13"/>
      <c r="P167" s="13"/>
    </row>
    <row r="168" spans="2:16" ht="16.5" hidden="1" customHeight="1" x14ac:dyDescent="0.3">
      <c r="B168" s="432"/>
      <c r="C168" s="435"/>
      <c r="D168" s="438"/>
      <c r="E168" s="371"/>
      <c r="F168" s="483"/>
      <c r="G168" s="284">
        <v>8</v>
      </c>
      <c r="H168" s="281"/>
      <c r="I168" s="371"/>
      <c r="J168" s="483"/>
      <c r="K168" s="491"/>
      <c r="L168" s="131"/>
      <c r="M168" s="131"/>
      <c r="N168" s="13"/>
      <c r="O168" s="13"/>
      <c r="P168" s="13"/>
    </row>
    <row r="169" spans="2:16" ht="369.5" customHeight="1" thickBot="1" x14ac:dyDescent="0.35">
      <c r="B169" s="430" t="str">
        <f>+LEFT(C169,3)</f>
        <v>4.6</v>
      </c>
      <c r="C169" s="433" t="s">
        <v>142</v>
      </c>
      <c r="D169" s="436" t="s">
        <v>138</v>
      </c>
      <c r="E169" s="369" t="s">
        <v>527</v>
      </c>
      <c r="F169" s="364">
        <v>3</v>
      </c>
      <c r="G169" s="282">
        <v>1</v>
      </c>
      <c r="H169" s="291" t="s">
        <v>528</v>
      </c>
      <c r="I169" s="377" t="s">
        <v>559</v>
      </c>
      <c r="J169" s="364">
        <v>3</v>
      </c>
      <c r="K169" s="491" t="s">
        <v>399</v>
      </c>
      <c r="L169" s="359" t="s">
        <v>713</v>
      </c>
      <c r="M169" s="481"/>
      <c r="N169" s="13"/>
      <c r="O169" s="13"/>
      <c r="P169" s="13"/>
    </row>
    <row r="170" spans="2:16" ht="3.75" hidden="1" customHeight="1" thickBot="1" x14ac:dyDescent="0.35">
      <c r="B170" s="431"/>
      <c r="C170" s="434"/>
      <c r="D170" s="437"/>
      <c r="E170" s="370"/>
      <c r="F170" s="365"/>
      <c r="G170" s="283">
        <v>2</v>
      </c>
      <c r="H170" s="125" t="s">
        <v>467</v>
      </c>
      <c r="I170" s="378"/>
      <c r="J170" s="365"/>
      <c r="K170" s="491"/>
      <c r="L170" s="361"/>
      <c r="M170" s="482"/>
      <c r="N170" s="13"/>
      <c r="O170" s="13"/>
      <c r="P170" s="13"/>
    </row>
    <row r="171" spans="2:16" ht="0.75" hidden="1" customHeight="1" thickBot="1" x14ac:dyDescent="0.35">
      <c r="B171" s="431"/>
      <c r="C171" s="434"/>
      <c r="D171" s="437"/>
      <c r="E171" s="370"/>
      <c r="F171" s="365"/>
      <c r="G171" s="283">
        <v>3</v>
      </c>
      <c r="H171" s="292" t="s">
        <v>397</v>
      </c>
      <c r="I171" s="378"/>
      <c r="J171" s="365"/>
      <c r="K171" s="491"/>
      <c r="L171" s="131"/>
      <c r="M171" s="131"/>
      <c r="N171" s="13"/>
      <c r="O171" s="13"/>
      <c r="P171" s="13"/>
    </row>
    <row r="172" spans="2:16" ht="48" hidden="1" customHeight="1" x14ac:dyDescent="0.3">
      <c r="B172" s="431"/>
      <c r="C172" s="434"/>
      <c r="D172" s="437"/>
      <c r="E172" s="370"/>
      <c r="F172" s="365"/>
      <c r="G172" s="283">
        <v>4</v>
      </c>
      <c r="H172" s="292"/>
      <c r="I172" s="378"/>
      <c r="J172" s="365"/>
      <c r="K172" s="491"/>
      <c r="L172" s="131"/>
      <c r="M172" s="131"/>
      <c r="N172" s="13"/>
      <c r="O172" s="13"/>
      <c r="P172" s="13"/>
    </row>
    <row r="173" spans="2:16" ht="54" hidden="1" customHeight="1" x14ac:dyDescent="0.3">
      <c r="B173" s="431"/>
      <c r="C173" s="434"/>
      <c r="D173" s="437"/>
      <c r="E173" s="370"/>
      <c r="F173" s="365"/>
      <c r="G173" s="283">
        <v>5</v>
      </c>
      <c r="H173" s="292"/>
      <c r="I173" s="378"/>
      <c r="J173" s="365"/>
      <c r="K173" s="491"/>
      <c r="L173" s="131"/>
      <c r="M173" s="131"/>
      <c r="N173" s="13"/>
      <c r="O173" s="13"/>
      <c r="P173" s="13"/>
    </row>
    <row r="174" spans="2:16" ht="42" hidden="1" customHeight="1" x14ac:dyDescent="0.3">
      <c r="B174" s="431"/>
      <c r="C174" s="434"/>
      <c r="D174" s="437"/>
      <c r="E174" s="370"/>
      <c r="F174" s="365"/>
      <c r="G174" s="283">
        <v>6</v>
      </c>
      <c r="H174" s="292"/>
      <c r="I174" s="378"/>
      <c r="J174" s="365"/>
      <c r="K174" s="491"/>
      <c r="L174" s="131"/>
      <c r="M174" s="131"/>
      <c r="N174" s="13"/>
      <c r="O174" s="13"/>
      <c r="P174" s="13"/>
    </row>
    <row r="175" spans="2:16" ht="34.5" hidden="1" customHeight="1" x14ac:dyDescent="0.3">
      <c r="B175" s="431"/>
      <c r="C175" s="434"/>
      <c r="D175" s="437"/>
      <c r="E175" s="370"/>
      <c r="F175" s="365"/>
      <c r="G175" s="283">
        <v>7</v>
      </c>
      <c r="H175" s="292"/>
      <c r="I175" s="378"/>
      <c r="J175" s="365"/>
      <c r="K175" s="491"/>
      <c r="L175" s="131"/>
      <c r="M175" s="131"/>
      <c r="N175" s="13"/>
      <c r="O175" s="13"/>
      <c r="P175" s="13"/>
    </row>
    <row r="176" spans="2:16" ht="44.25" hidden="1" customHeight="1" x14ac:dyDescent="0.3">
      <c r="B176" s="432"/>
      <c r="C176" s="435"/>
      <c r="D176" s="438"/>
      <c r="E176" s="371"/>
      <c r="F176" s="483"/>
      <c r="G176" s="284">
        <v>8</v>
      </c>
      <c r="H176" s="281"/>
      <c r="I176" s="379"/>
      <c r="J176" s="483"/>
      <c r="K176" s="491"/>
      <c r="L176" s="131"/>
      <c r="M176" s="131"/>
      <c r="N176" s="13"/>
      <c r="O176" s="13"/>
      <c r="P176" s="13"/>
    </row>
    <row r="177" spans="2:16" ht="40.5" customHeight="1" x14ac:dyDescent="0.3">
      <c r="B177" s="430" t="str">
        <f>+LEFT(C177,3)</f>
        <v>4.7</v>
      </c>
      <c r="C177" s="495" t="s">
        <v>143</v>
      </c>
      <c r="D177" s="436" t="s">
        <v>138</v>
      </c>
      <c r="E177" s="369" t="s">
        <v>532</v>
      </c>
      <c r="F177" s="372">
        <v>3</v>
      </c>
      <c r="G177" s="282">
        <v>1</v>
      </c>
      <c r="H177" s="377" t="s">
        <v>531</v>
      </c>
      <c r="I177" s="377" t="s">
        <v>530</v>
      </c>
      <c r="J177" s="364">
        <v>3</v>
      </c>
      <c r="K177" s="494" t="s">
        <v>399</v>
      </c>
      <c r="L177" s="359" t="s">
        <v>714</v>
      </c>
      <c r="M177" s="481"/>
      <c r="N177" s="13"/>
      <c r="O177" s="13"/>
      <c r="P177" s="13"/>
    </row>
    <row r="178" spans="2:16" ht="94" customHeight="1" thickBot="1" x14ac:dyDescent="0.35">
      <c r="B178" s="431"/>
      <c r="C178" s="496"/>
      <c r="D178" s="437"/>
      <c r="E178" s="370"/>
      <c r="F178" s="373"/>
      <c r="G178" s="283">
        <v>2</v>
      </c>
      <c r="H178" s="380"/>
      <c r="I178" s="378"/>
      <c r="J178" s="365"/>
      <c r="K178" s="491"/>
      <c r="L178" s="360"/>
      <c r="M178" s="493"/>
      <c r="N178" s="13"/>
      <c r="O178" s="13"/>
      <c r="P178" s="13"/>
    </row>
    <row r="179" spans="2:16" ht="21" hidden="1" customHeight="1" thickBot="1" x14ac:dyDescent="0.35">
      <c r="B179" s="431"/>
      <c r="C179" s="496"/>
      <c r="D179" s="437"/>
      <c r="E179" s="370"/>
      <c r="F179" s="373"/>
      <c r="G179" s="283">
        <v>3</v>
      </c>
      <c r="H179" s="380"/>
      <c r="I179" s="378"/>
      <c r="J179" s="365"/>
      <c r="K179" s="491"/>
      <c r="L179" s="360"/>
      <c r="M179" s="493"/>
      <c r="N179" s="13"/>
      <c r="O179" s="13"/>
      <c r="P179" s="13"/>
    </row>
    <row r="180" spans="2:16" ht="9" hidden="1" customHeight="1" x14ac:dyDescent="0.3">
      <c r="B180" s="431"/>
      <c r="C180" s="496"/>
      <c r="D180" s="437"/>
      <c r="E180" s="370"/>
      <c r="F180" s="373"/>
      <c r="G180" s="283">
        <v>4</v>
      </c>
      <c r="H180" s="380"/>
      <c r="I180" s="378"/>
      <c r="J180" s="365"/>
      <c r="K180" s="491"/>
      <c r="L180" s="361"/>
      <c r="M180" s="482"/>
      <c r="N180" s="13"/>
      <c r="O180" s="13"/>
      <c r="P180" s="13"/>
    </row>
    <row r="181" spans="2:16" ht="12.75" hidden="1" customHeight="1" x14ac:dyDescent="0.3">
      <c r="B181" s="431"/>
      <c r="C181" s="496"/>
      <c r="D181" s="437"/>
      <c r="E181" s="370"/>
      <c r="F181" s="373"/>
      <c r="G181" s="283">
        <v>5</v>
      </c>
      <c r="H181" s="380"/>
      <c r="I181" s="378"/>
      <c r="J181" s="365"/>
      <c r="K181" s="491"/>
      <c r="L181" s="131"/>
      <c r="M181" s="131"/>
      <c r="N181" s="13"/>
      <c r="O181" s="13"/>
      <c r="P181" s="13"/>
    </row>
    <row r="182" spans="2:16" ht="158.25" hidden="1" customHeight="1" x14ac:dyDescent="0.3">
      <c r="B182" s="431"/>
      <c r="C182" s="496"/>
      <c r="D182" s="437"/>
      <c r="E182" s="370"/>
      <c r="F182" s="373"/>
      <c r="G182" s="283">
        <v>6</v>
      </c>
      <c r="H182" s="380"/>
      <c r="I182" s="378"/>
      <c r="J182" s="365"/>
      <c r="K182" s="491"/>
      <c r="L182" s="131"/>
      <c r="M182" s="131"/>
      <c r="N182" s="13"/>
      <c r="O182" s="13"/>
      <c r="P182" s="13"/>
    </row>
    <row r="183" spans="2:16" ht="37.5" hidden="1" customHeight="1" x14ac:dyDescent="0.3">
      <c r="B183" s="431"/>
      <c r="C183" s="496"/>
      <c r="D183" s="437"/>
      <c r="E183" s="370"/>
      <c r="F183" s="373"/>
      <c r="G183" s="283">
        <v>7</v>
      </c>
      <c r="H183" s="445"/>
      <c r="I183" s="378"/>
      <c r="J183" s="365"/>
      <c r="K183" s="491"/>
      <c r="L183" s="131"/>
      <c r="M183" s="131"/>
      <c r="N183" s="13"/>
      <c r="O183" s="13"/>
      <c r="P183" s="13"/>
    </row>
    <row r="184" spans="2:16" ht="63" hidden="1" customHeight="1" x14ac:dyDescent="0.3">
      <c r="B184" s="432"/>
      <c r="C184" s="497"/>
      <c r="D184" s="438"/>
      <c r="E184" s="371"/>
      <c r="F184" s="374"/>
      <c r="G184" s="284">
        <v>8</v>
      </c>
      <c r="H184" s="281"/>
      <c r="I184" s="286"/>
      <c r="J184" s="483"/>
      <c r="K184" s="491"/>
      <c r="L184" s="131"/>
      <c r="M184" s="131"/>
      <c r="N184" s="13"/>
      <c r="O184" s="13"/>
      <c r="P184" s="13"/>
    </row>
    <row r="185" spans="2:16" ht="34.5" customHeight="1" x14ac:dyDescent="0.3">
      <c r="B185" s="487"/>
      <c r="C185" s="489" t="s">
        <v>410</v>
      </c>
      <c r="D185" s="457" t="s">
        <v>8</v>
      </c>
      <c r="E185" s="460" t="s">
        <v>496</v>
      </c>
      <c r="F185" s="451" t="s">
        <v>394</v>
      </c>
      <c r="G185" s="463" t="s">
        <v>113</v>
      </c>
      <c r="H185" s="464"/>
      <c r="I185" s="465"/>
      <c r="J185" s="451" t="s">
        <v>395</v>
      </c>
      <c r="K185" s="375" t="s">
        <v>124</v>
      </c>
      <c r="L185" s="187"/>
      <c r="M185" s="187"/>
      <c r="N185" s="13"/>
      <c r="O185" s="13"/>
      <c r="P185" s="13"/>
    </row>
    <row r="186" spans="2:16" ht="31.5" customHeight="1" thickBot="1" x14ac:dyDescent="0.35">
      <c r="B186" s="488"/>
      <c r="C186" s="490"/>
      <c r="D186" s="458"/>
      <c r="E186" s="461"/>
      <c r="F186" s="451"/>
      <c r="G186" s="466" t="s">
        <v>13</v>
      </c>
      <c r="H186" s="468" t="s">
        <v>15</v>
      </c>
      <c r="I186" s="470" t="s">
        <v>125</v>
      </c>
      <c r="J186" s="451"/>
      <c r="K186" s="375"/>
      <c r="L186" s="263" t="s">
        <v>738</v>
      </c>
      <c r="M186" s="187"/>
      <c r="N186" s="13"/>
      <c r="O186" s="13"/>
      <c r="P186" s="13"/>
    </row>
    <row r="187" spans="2:16" ht="24" hidden="1" customHeight="1" thickBot="1" x14ac:dyDescent="0.35">
      <c r="B187" s="488"/>
      <c r="C187" s="490"/>
      <c r="D187" s="459"/>
      <c r="E187" s="462"/>
      <c r="F187" s="452"/>
      <c r="G187" s="467"/>
      <c r="H187" s="469"/>
      <c r="I187" s="471"/>
      <c r="J187" s="452"/>
      <c r="K187" s="376"/>
      <c r="L187" s="187"/>
      <c r="M187" s="187"/>
      <c r="N187" s="13"/>
      <c r="O187" s="13"/>
      <c r="P187" s="13"/>
    </row>
    <row r="188" spans="2:16" ht="63" customHeight="1" x14ac:dyDescent="0.3">
      <c r="B188" s="475" t="str">
        <f>+LEFT(C188,3)</f>
        <v>5.1</v>
      </c>
      <c r="C188" s="501" t="s">
        <v>468</v>
      </c>
      <c r="D188" s="366" t="s">
        <v>455</v>
      </c>
      <c r="E188" s="369" t="s">
        <v>476</v>
      </c>
      <c r="F188" s="372">
        <v>3</v>
      </c>
      <c r="G188" s="282">
        <v>1</v>
      </c>
      <c r="H188" s="377" t="s">
        <v>568</v>
      </c>
      <c r="I188" s="377" t="s">
        <v>582</v>
      </c>
      <c r="J188" s="364">
        <v>3</v>
      </c>
      <c r="K188" s="491" t="s">
        <v>399</v>
      </c>
      <c r="L188" s="359" t="s">
        <v>715</v>
      </c>
      <c r="M188" s="481"/>
      <c r="N188" s="13"/>
      <c r="O188" s="13"/>
      <c r="P188" s="13"/>
    </row>
    <row r="189" spans="2:16" ht="132.5" customHeight="1" thickBot="1" x14ac:dyDescent="0.35">
      <c r="B189" s="476"/>
      <c r="C189" s="502"/>
      <c r="D189" s="367"/>
      <c r="E189" s="449"/>
      <c r="F189" s="373"/>
      <c r="G189" s="283">
        <v>2</v>
      </c>
      <c r="H189" s="445"/>
      <c r="I189" s="380"/>
      <c r="J189" s="365"/>
      <c r="K189" s="491"/>
      <c r="L189" s="361"/>
      <c r="M189" s="482"/>
      <c r="N189" s="13"/>
      <c r="O189" s="13"/>
      <c r="P189" s="13"/>
    </row>
    <row r="190" spans="2:16" ht="16.5" hidden="1" customHeight="1" thickBot="1" x14ac:dyDescent="0.35">
      <c r="B190" s="476"/>
      <c r="C190" s="502"/>
      <c r="D190" s="367"/>
      <c r="E190" s="449"/>
      <c r="F190" s="373"/>
      <c r="G190" s="283">
        <v>3</v>
      </c>
      <c r="H190" s="280"/>
      <c r="I190" s="380"/>
      <c r="J190" s="365"/>
      <c r="K190" s="491"/>
      <c r="L190" s="131"/>
      <c r="M190" s="131"/>
      <c r="N190" s="13"/>
      <c r="O190" s="13"/>
      <c r="P190" s="13"/>
    </row>
    <row r="191" spans="2:16" ht="31.5" hidden="1" customHeight="1" x14ac:dyDescent="0.3">
      <c r="B191" s="476"/>
      <c r="C191" s="502"/>
      <c r="D191" s="367"/>
      <c r="E191" s="449"/>
      <c r="F191" s="373"/>
      <c r="G191" s="283">
        <v>4</v>
      </c>
      <c r="H191" s="280"/>
      <c r="I191" s="380"/>
      <c r="J191" s="365"/>
      <c r="K191" s="491"/>
      <c r="L191" s="131"/>
      <c r="M191" s="131"/>
      <c r="N191" s="13"/>
      <c r="O191" s="13"/>
      <c r="P191" s="13"/>
    </row>
    <row r="192" spans="2:16" ht="17.25" hidden="1" customHeight="1" x14ac:dyDescent="0.3">
      <c r="B192" s="476"/>
      <c r="C192" s="502"/>
      <c r="D192" s="367"/>
      <c r="E192" s="449"/>
      <c r="F192" s="373"/>
      <c r="G192" s="283">
        <v>5</v>
      </c>
      <c r="H192" s="280"/>
      <c r="I192" s="279"/>
      <c r="J192" s="365"/>
      <c r="K192" s="491"/>
      <c r="L192" s="131"/>
      <c r="M192" s="131"/>
      <c r="N192" s="13"/>
      <c r="O192" s="13"/>
      <c r="P192" s="13"/>
    </row>
    <row r="193" spans="2:16" ht="17.25" hidden="1" customHeight="1" x14ac:dyDescent="0.3">
      <c r="B193" s="476"/>
      <c r="C193" s="502"/>
      <c r="D193" s="367"/>
      <c r="E193" s="449"/>
      <c r="F193" s="373"/>
      <c r="G193" s="283">
        <v>6</v>
      </c>
      <c r="H193" s="280"/>
      <c r="I193" s="279"/>
      <c r="J193" s="365"/>
      <c r="K193" s="491"/>
      <c r="L193" s="131"/>
      <c r="M193" s="131"/>
      <c r="N193" s="13"/>
      <c r="O193" s="13"/>
      <c r="P193" s="13"/>
    </row>
    <row r="194" spans="2:16" ht="17.25" hidden="1" customHeight="1" x14ac:dyDescent="0.3">
      <c r="B194" s="476"/>
      <c r="C194" s="502"/>
      <c r="D194" s="367"/>
      <c r="E194" s="449"/>
      <c r="F194" s="373"/>
      <c r="G194" s="283">
        <v>7</v>
      </c>
      <c r="H194" s="280"/>
      <c r="I194" s="279"/>
      <c r="J194" s="365"/>
      <c r="K194" s="491"/>
      <c r="L194" s="131"/>
      <c r="M194" s="131"/>
      <c r="N194" s="13"/>
      <c r="O194" s="13"/>
      <c r="P194" s="13"/>
    </row>
    <row r="195" spans="2:16" ht="5.25" hidden="1" customHeight="1" x14ac:dyDescent="0.3">
      <c r="B195" s="477"/>
      <c r="C195" s="503"/>
      <c r="D195" s="368"/>
      <c r="E195" s="450"/>
      <c r="F195" s="374"/>
      <c r="G195" s="284">
        <v>8</v>
      </c>
      <c r="H195" s="281"/>
      <c r="I195" s="286"/>
      <c r="J195" s="483"/>
      <c r="K195" s="491"/>
      <c r="L195" s="131"/>
      <c r="M195" s="131"/>
      <c r="N195" s="13"/>
      <c r="O195" s="13"/>
      <c r="P195" s="13"/>
    </row>
    <row r="196" spans="2:16" ht="72.75" customHeight="1" x14ac:dyDescent="0.3">
      <c r="B196" s="475" t="str">
        <f>+LEFT(C196,3)</f>
        <v>5.2</v>
      </c>
      <c r="C196" s="433" t="s">
        <v>144</v>
      </c>
      <c r="D196" s="366" t="s">
        <v>145</v>
      </c>
      <c r="E196" s="377" t="s">
        <v>560</v>
      </c>
      <c r="F196" s="364">
        <v>3</v>
      </c>
      <c r="G196" s="282">
        <v>1</v>
      </c>
      <c r="H196" s="291" t="s">
        <v>424</v>
      </c>
      <c r="I196" s="377" t="s">
        <v>533</v>
      </c>
      <c r="J196" s="364">
        <v>3</v>
      </c>
      <c r="K196" s="491" t="s">
        <v>399</v>
      </c>
      <c r="L196" s="498" t="s">
        <v>677</v>
      </c>
      <c r="M196" s="481" t="s">
        <v>529</v>
      </c>
      <c r="N196" s="13"/>
      <c r="O196" s="13"/>
      <c r="P196" s="13"/>
    </row>
    <row r="197" spans="2:16" ht="36.5" customHeight="1" x14ac:dyDescent="0.3">
      <c r="B197" s="476"/>
      <c r="C197" s="434"/>
      <c r="D197" s="367"/>
      <c r="E197" s="380"/>
      <c r="F197" s="365"/>
      <c r="G197" s="283">
        <v>2</v>
      </c>
      <c r="H197" s="292" t="s">
        <v>425</v>
      </c>
      <c r="I197" s="380"/>
      <c r="J197" s="365"/>
      <c r="K197" s="491"/>
      <c r="L197" s="499"/>
      <c r="M197" s="493"/>
      <c r="N197" s="13"/>
      <c r="O197" s="13"/>
      <c r="P197" s="13"/>
    </row>
    <row r="198" spans="2:16" ht="8.25" hidden="1" customHeight="1" x14ac:dyDescent="0.3">
      <c r="B198" s="476"/>
      <c r="C198" s="434"/>
      <c r="D198" s="367"/>
      <c r="E198" s="380"/>
      <c r="F198" s="365"/>
      <c r="G198" s="283">
        <v>3</v>
      </c>
      <c r="H198" s="292"/>
      <c r="I198" s="141"/>
      <c r="J198" s="365"/>
      <c r="K198" s="491"/>
      <c r="L198" s="499"/>
      <c r="M198" s="493"/>
      <c r="N198" s="13"/>
      <c r="O198" s="13"/>
      <c r="P198" s="13"/>
    </row>
    <row r="199" spans="2:16" ht="16.5" hidden="1" customHeight="1" x14ac:dyDescent="0.3">
      <c r="B199" s="476"/>
      <c r="C199" s="434"/>
      <c r="D199" s="367"/>
      <c r="E199" s="380"/>
      <c r="F199" s="365"/>
      <c r="G199" s="283">
        <v>4</v>
      </c>
      <c r="H199" s="280"/>
      <c r="I199" s="279"/>
      <c r="J199" s="365"/>
      <c r="K199" s="491"/>
      <c r="L199" s="499"/>
      <c r="M199" s="493"/>
      <c r="N199" s="13"/>
      <c r="O199" s="13"/>
      <c r="P199" s="13"/>
    </row>
    <row r="200" spans="2:16" ht="18.75" hidden="1" customHeight="1" x14ac:dyDescent="0.3">
      <c r="B200" s="476"/>
      <c r="C200" s="434"/>
      <c r="D200" s="367"/>
      <c r="E200" s="380"/>
      <c r="F200" s="365"/>
      <c r="G200" s="283">
        <v>5</v>
      </c>
      <c r="H200" s="280"/>
      <c r="I200" s="279"/>
      <c r="J200" s="365"/>
      <c r="K200" s="491"/>
      <c r="L200" s="500"/>
      <c r="M200" s="482"/>
      <c r="N200" s="13"/>
      <c r="O200" s="13"/>
      <c r="P200" s="13"/>
    </row>
    <row r="201" spans="2:16" ht="0.75" customHeight="1" thickBot="1" x14ac:dyDescent="0.35">
      <c r="B201" s="476"/>
      <c r="C201" s="434"/>
      <c r="D201" s="367"/>
      <c r="E201" s="380"/>
      <c r="F201" s="365"/>
      <c r="G201" s="283">
        <v>6</v>
      </c>
      <c r="H201" s="280"/>
      <c r="I201" s="279"/>
      <c r="J201" s="365"/>
      <c r="K201" s="491"/>
      <c r="L201" s="131"/>
      <c r="M201" s="131"/>
      <c r="N201" s="13"/>
      <c r="O201" s="13"/>
      <c r="P201" s="13"/>
    </row>
    <row r="202" spans="2:16" ht="17.25" hidden="1" customHeight="1" thickBot="1" x14ac:dyDescent="0.35">
      <c r="B202" s="476"/>
      <c r="C202" s="434"/>
      <c r="D202" s="367"/>
      <c r="E202" s="380"/>
      <c r="F202" s="365"/>
      <c r="G202" s="283">
        <v>7</v>
      </c>
      <c r="H202" s="280"/>
      <c r="I202" s="279"/>
      <c r="J202" s="365"/>
      <c r="K202" s="491"/>
      <c r="L202" s="131"/>
      <c r="M202" s="131"/>
      <c r="N202" s="13"/>
      <c r="O202" s="13"/>
      <c r="P202" s="13"/>
    </row>
    <row r="203" spans="2:16" ht="17.25" hidden="1" customHeight="1" x14ac:dyDescent="0.3">
      <c r="B203" s="477"/>
      <c r="C203" s="435"/>
      <c r="D203" s="368"/>
      <c r="E203" s="381"/>
      <c r="F203" s="483"/>
      <c r="G203" s="284">
        <v>8</v>
      </c>
      <c r="H203" s="281"/>
      <c r="I203" s="286"/>
      <c r="J203" s="483"/>
      <c r="K203" s="491"/>
      <c r="L203" s="131"/>
      <c r="M203" s="131"/>
      <c r="N203" s="13"/>
      <c r="O203" s="13"/>
      <c r="P203" s="13"/>
    </row>
    <row r="204" spans="2:16" ht="143" customHeight="1" x14ac:dyDescent="0.3">
      <c r="B204" s="475" t="str">
        <f>+LEFT(C204,3)</f>
        <v>5.3</v>
      </c>
      <c r="C204" s="504" t="s">
        <v>146</v>
      </c>
      <c r="D204" s="366" t="s">
        <v>147</v>
      </c>
      <c r="E204" s="377" t="s">
        <v>456</v>
      </c>
      <c r="F204" s="364">
        <v>3</v>
      </c>
      <c r="G204" s="282">
        <v>1</v>
      </c>
      <c r="H204" s="291" t="s">
        <v>426</v>
      </c>
      <c r="I204" s="377" t="s">
        <v>534</v>
      </c>
      <c r="J204" s="364">
        <v>3</v>
      </c>
      <c r="K204" s="491" t="s">
        <v>399</v>
      </c>
      <c r="L204" s="509" t="s">
        <v>678</v>
      </c>
      <c r="M204" s="481"/>
      <c r="N204" s="13"/>
      <c r="O204" s="13"/>
      <c r="P204" s="13"/>
    </row>
    <row r="205" spans="2:16" ht="13.5" hidden="1" customHeight="1" x14ac:dyDescent="0.3">
      <c r="B205" s="476"/>
      <c r="C205" s="505"/>
      <c r="D205" s="367"/>
      <c r="E205" s="380"/>
      <c r="F205" s="365"/>
      <c r="G205" s="283">
        <v>2</v>
      </c>
      <c r="H205" s="292" t="s">
        <v>427</v>
      </c>
      <c r="I205" s="380"/>
      <c r="J205" s="365"/>
      <c r="K205" s="491"/>
      <c r="L205" s="512"/>
      <c r="M205" s="493"/>
      <c r="N205" s="13"/>
      <c r="O205" s="13"/>
      <c r="P205" s="13"/>
    </row>
    <row r="206" spans="2:16" ht="61.5" hidden="1" customHeight="1" x14ac:dyDescent="0.3">
      <c r="B206" s="476"/>
      <c r="C206" s="505"/>
      <c r="D206" s="367"/>
      <c r="E206" s="380"/>
      <c r="F206" s="365"/>
      <c r="G206" s="283">
        <v>3</v>
      </c>
      <c r="H206" s="292" t="s">
        <v>428</v>
      </c>
      <c r="I206" s="380"/>
      <c r="J206" s="365"/>
      <c r="K206" s="491"/>
      <c r="L206" s="513"/>
      <c r="M206" s="482"/>
      <c r="N206" s="13"/>
      <c r="O206" s="13"/>
      <c r="P206" s="13"/>
    </row>
    <row r="207" spans="2:16" ht="0.75" customHeight="1" x14ac:dyDescent="0.3">
      <c r="B207" s="476"/>
      <c r="C207" s="505"/>
      <c r="D207" s="367"/>
      <c r="E207" s="380"/>
      <c r="F207" s="365"/>
      <c r="G207" s="283">
        <v>4</v>
      </c>
      <c r="H207" s="292"/>
      <c r="I207" s="188"/>
      <c r="J207" s="365"/>
      <c r="K207" s="491"/>
      <c r="L207" s="131"/>
      <c r="M207" s="131"/>
      <c r="N207" s="13"/>
      <c r="O207" s="13"/>
      <c r="P207" s="13"/>
    </row>
    <row r="208" spans="2:16" ht="16.5" hidden="1" customHeight="1" x14ac:dyDescent="0.3">
      <c r="B208" s="476"/>
      <c r="C208" s="505"/>
      <c r="D208" s="367"/>
      <c r="E208" s="380"/>
      <c r="F208" s="365"/>
      <c r="G208" s="283">
        <v>5</v>
      </c>
      <c r="H208" s="280"/>
      <c r="I208" s="279"/>
      <c r="J208" s="365"/>
      <c r="K208" s="491"/>
      <c r="L208" s="131"/>
      <c r="M208" s="131"/>
      <c r="N208" s="13"/>
      <c r="O208" s="13"/>
      <c r="P208" s="13"/>
    </row>
    <row r="209" spans="2:16" ht="0.5" customHeight="1" thickBot="1" x14ac:dyDescent="0.35">
      <c r="B209" s="476"/>
      <c r="C209" s="505"/>
      <c r="D209" s="367"/>
      <c r="E209" s="380"/>
      <c r="F209" s="365"/>
      <c r="G209" s="283">
        <v>6</v>
      </c>
      <c r="H209" s="280"/>
      <c r="I209" s="279"/>
      <c r="J209" s="365"/>
      <c r="K209" s="491"/>
      <c r="L209" s="131"/>
      <c r="M209" s="131"/>
      <c r="N209" s="13"/>
      <c r="O209" s="13"/>
      <c r="P209" s="13"/>
    </row>
    <row r="210" spans="2:16" ht="17.25" hidden="1" customHeight="1" thickBot="1" x14ac:dyDescent="0.35">
      <c r="B210" s="476"/>
      <c r="C210" s="505"/>
      <c r="D210" s="367"/>
      <c r="E210" s="380"/>
      <c r="F210" s="365"/>
      <c r="G210" s="283">
        <v>7</v>
      </c>
      <c r="H210" s="280"/>
      <c r="I210" s="279"/>
      <c r="J210" s="365"/>
      <c r="K210" s="491"/>
      <c r="L210" s="131"/>
      <c r="M210" s="131"/>
      <c r="N210" s="13"/>
      <c r="O210" s="13"/>
      <c r="P210" s="13"/>
    </row>
    <row r="211" spans="2:16" ht="26" hidden="1" customHeight="1" thickBot="1" x14ac:dyDescent="0.35">
      <c r="B211" s="477"/>
      <c r="C211" s="506"/>
      <c r="D211" s="368"/>
      <c r="E211" s="381"/>
      <c r="F211" s="483"/>
      <c r="G211" s="284">
        <v>8</v>
      </c>
      <c r="H211" s="159"/>
      <c r="I211" s="286"/>
      <c r="J211" s="483"/>
      <c r="K211" s="491"/>
      <c r="L211" s="131"/>
      <c r="M211" s="131"/>
      <c r="N211" s="13"/>
      <c r="O211" s="13"/>
      <c r="P211" s="13"/>
    </row>
    <row r="212" spans="2:16" ht="67.5" customHeight="1" x14ac:dyDescent="0.3">
      <c r="B212" s="475" t="str">
        <f>+LEFT(C212,3)</f>
        <v>5.4</v>
      </c>
      <c r="C212" s="433" t="s">
        <v>405</v>
      </c>
      <c r="D212" s="366" t="s">
        <v>148</v>
      </c>
      <c r="E212" s="369" t="s">
        <v>535</v>
      </c>
      <c r="F212" s="372">
        <v>3</v>
      </c>
      <c r="G212" s="277">
        <v>1</v>
      </c>
      <c r="H212" s="285" t="s">
        <v>536</v>
      </c>
      <c r="I212" s="507" t="s">
        <v>538</v>
      </c>
      <c r="J212" s="364">
        <v>3</v>
      </c>
      <c r="K212" s="491" t="s">
        <v>399</v>
      </c>
      <c r="L212" s="509" t="s">
        <v>679</v>
      </c>
      <c r="M212" s="481"/>
      <c r="N212" s="13"/>
      <c r="O212" s="13"/>
      <c r="P212" s="13"/>
    </row>
    <row r="213" spans="2:16" ht="46" customHeight="1" thickBot="1" x14ac:dyDescent="0.35">
      <c r="B213" s="476"/>
      <c r="C213" s="434"/>
      <c r="D213" s="367"/>
      <c r="E213" s="449"/>
      <c r="F213" s="373"/>
      <c r="G213" s="278">
        <v>2</v>
      </c>
      <c r="H213" s="285" t="s">
        <v>537</v>
      </c>
      <c r="I213" s="508"/>
      <c r="J213" s="365"/>
      <c r="K213" s="491"/>
      <c r="L213" s="513"/>
      <c r="M213" s="361"/>
      <c r="N213" s="13"/>
      <c r="O213" s="13"/>
      <c r="P213" s="13"/>
    </row>
    <row r="214" spans="2:16" ht="0.75" hidden="1" customHeight="1" thickBot="1" x14ac:dyDescent="0.35">
      <c r="B214" s="476"/>
      <c r="C214" s="434"/>
      <c r="D214" s="367"/>
      <c r="E214" s="449"/>
      <c r="F214" s="373"/>
      <c r="G214" s="283">
        <v>3</v>
      </c>
      <c r="H214" s="257"/>
      <c r="I214" s="142"/>
      <c r="J214" s="365"/>
      <c r="K214" s="491"/>
      <c r="L214" s="131"/>
      <c r="M214" s="131"/>
      <c r="N214" s="13"/>
      <c r="O214" s="13"/>
      <c r="P214" s="13"/>
    </row>
    <row r="215" spans="2:16" ht="20.25" hidden="1" customHeight="1" x14ac:dyDescent="0.3">
      <c r="B215" s="476"/>
      <c r="C215" s="434"/>
      <c r="D215" s="367"/>
      <c r="E215" s="449"/>
      <c r="F215" s="373"/>
      <c r="G215" s="283">
        <v>4</v>
      </c>
      <c r="H215" s="217"/>
      <c r="I215" s="279"/>
      <c r="J215" s="365"/>
      <c r="K215" s="491"/>
      <c r="L215" s="131"/>
      <c r="M215" s="131"/>
      <c r="N215" s="13"/>
      <c r="O215" s="13"/>
      <c r="P215" s="13"/>
    </row>
    <row r="216" spans="2:16" ht="0.75" hidden="1" customHeight="1" x14ac:dyDescent="0.3">
      <c r="B216" s="476"/>
      <c r="C216" s="434"/>
      <c r="D216" s="367"/>
      <c r="E216" s="449"/>
      <c r="F216" s="373"/>
      <c r="G216" s="283">
        <v>5</v>
      </c>
      <c r="H216" s="217"/>
      <c r="I216" s="279"/>
      <c r="J216" s="365"/>
      <c r="K216" s="491"/>
      <c r="L216" s="131"/>
      <c r="M216" s="131"/>
      <c r="N216" s="13"/>
      <c r="O216" s="13"/>
      <c r="P216" s="13"/>
    </row>
    <row r="217" spans="2:16" ht="20.25" hidden="1" customHeight="1" x14ac:dyDescent="0.3">
      <c r="B217" s="476"/>
      <c r="C217" s="434"/>
      <c r="D217" s="367"/>
      <c r="E217" s="449"/>
      <c r="F217" s="373"/>
      <c r="G217" s="283">
        <v>6</v>
      </c>
      <c r="H217" s="217"/>
      <c r="I217" s="279"/>
      <c r="J217" s="365"/>
      <c r="K217" s="491"/>
      <c r="L217" s="131"/>
      <c r="M217" s="131"/>
      <c r="N217" s="13"/>
      <c r="O217" s="13"/>
      <c r="P217" s="13"/>
    </row>
    <row r="218" spans="2:16" ht="20.25" hidden="1" customHeight="1" x14ac:dyDescent="0.3">
      <c r="B218" s="476"/>
      <c r="C218" s="434"/>
      <c r="D218" s="367"/>
      <c r="E218" s="449"/>
      <c r="F218" s="373"/>
      <c r="G218" s="283">
        <v>7</v>
      </c>
      <c r="H218" s="217"/>
      <c r="I218" s="279"/>
      <c r="J218" s="365"/>
      <c r="K218" s="491"/>
      <c r="L218" s="131"/>
      <c r="M218" s="131"/>
      <c r="N218" s="13"/>
      <c r="O218" s="13"/>
      <c r="P218" s="13"/>
    </row>
    <row r="219" spans="2:16" ht="20.25" hidden="1" customHeight="1" x14ac:dyDescent="0.3">
      <c r="B219" s="477"/>
      <c r="C219" s="435"/>
      <c r="D219" s="368"/>
      <c r="E219" s="450"/>
      <c r="F219" s="374"/>
      <c r="G219" s="284">
        <v>8</v>
      </c>
      <c r="H219" s="218"/>
      <c r="I219" s="286"/>
      <c r="J219" s="483"/>
      <c r="K219" s="491"/>
      <c r="L219" s="131"/>
      <c r="M219" s="131"/>
      <c r="N219" s="13"/>
      <c r="O219" s="13"/>
      <c r="P219" s="13"/>
    </row>
    <row r="220" spans="2:16" s="87" customFormat="1" ht="68.5" customHeight="1" x14ac:dyDescent="0.3">
      <c r="B220" s="475" t="str">
        <f>+LEFT(C220,3)</f>
        <v>5.5</v>
      </c>
      <c r="C220" s="433" t="s">
        <v>149</v>
      </c>
      <c r="D220" s="366" t="s">
        <v>150</v>
      </c>
      <c r="E220" s="377" t="s">
        <v>561</v>
      </c>
      <c r="F220" s="364">
        <v>3</v>
      </c>
      <c r="G220" s="282">
        <v>1</v>
      </c>
      <c r="H220" s="291" t="s">
        <v>429</v>
      </c>
      <c r="I220" s="289" t="s">
        <v>539</v>
      </c>
      <c r="J220" s="364">
        <v>3</v>
      </c>
      <c r="K220" s="491" t="s">
        <v>399</v>
      </c>
      <c r="L220" s="256" t="s">
        <v>680</v>
      </c>
      <c r="M220" s="213"/>
    </row>
    <row r="221" spans="2:16" ht="42" hidden="1" customHeight="1" x14ac:dyDescent="0.3">
      <c r="B221" s="476"/>
      <c r="C221" s="434"/>
      <c r="D221" s="367"/>
      <c r="E221" s="380"/>
      <c r="F221" s="365"/>
      <c r="G221" s="283">
        <v>2</v>
      </c>
      <c r="H221" s="292"/>
      <c r="I221" s="143"/>
      <c r="J221" s="365"/>
      <c r="K221" s="491"/>
      <c r="L221" s="131"/>
      <c r="M221" s="131"/>
      <c r="N221" s="13"/>
      <c r="O221" s="13"/>
      <c r="P221" s="13"/>
    </row>
    <row r="222" spans="2:16" ht="20.25" hidden="1" customHeight="1" x14ac:dyDescent="0.3">
      <c r="B222" s="476"/>
      <c r="C222" s="434"/>
      <c r="D222" s="367"/>
      <c r="E222" s="380"/>
      <c r="F222" s="365"/>
      <c r="G222" s="283">
        <v>3</v>
      </c>
      <c r="H222" s="280"/>
      <c r="I222" s="279"/>
      <c r="J222" s="365"/>
      <c r="K222" s="491"/>
      <c r="L222" s="131"/>
      <c r="M222" s="131"/>
      <c r="N222" s="13"/>
      <c r="O222" s="13"/>
      <c r="P222" s="13"/>
    </row>
    <row r="223" spans="2:16" ht="2.25" hidden="1" customHeight="1" x14ac:dyDescent="0.3">
      <c r="B223" s="476"/>
      <c r="C223" s="434"/>
      <c r="D223" s="367"/>
      <c r="E223" s="380"/>
      <c r="F223" s="365"/>
      <c r="G223" s="283">
        <v>4</v>
      </c>
      <c r="H223" s="280"/>
      <c r="I223" s="279"/>
      <c r="J223" s="365"/>
      <c r="K223" s="491"/>
      <c r="L223" s="131"/>
      <c r="M223" s="131"/>
      <c r="N223" s="13"/>
      <c r="O223" s="13"/>
      <c r="P223" s="13"/>
    </row>
    <row r="224" spans="2:16" ht="20.25" hidden="1" customHeight="1" x14ac:dyDescent="0.3">
      <c r="B224" s="476"/>
      <c r="C224" s="434"/>
      <c r="D224" s="367"/>
      <c r="E224" s="380"/>
      <c r="F224" s="365"/>
      <c r="G224" s="283">
        <v>5</v>
      </c>
      <c r="H224" s="280"/>
      <c r="I224" s="279"/>
      <c r="J224" s="365"/>
      <c r="K224" s="491"/>
      <c r="L224" s="131"/>
      <c r="M224" s="131"/>
      <c r="N224" s="13"/>
      <c r="O224" s="13"/>
      <c r="P224" s="13"/>
    </row>
    <row r="225" spans="2:110" ht="11.25" hidden="1" customHeight="1" x14ac:dyDescent="0.3">
      <c r="B225" s="476"/>
      <c r="C225" s="434"/>
      <c r="D225" s="367"/>
      <c r="E225" s="380"/>
      <c r="F225" s="365"/>
      <c r="G225" s="283">
        <v>6</v>
      </c>
      <c r="H225" s="280"/>
      <c r="I225" s="279"/>
      <c r="J225" s="365"/>
      <c r="K225" s="491"/>
      <c r="L225" s="131"/>
      <c r="M225" s="131"/>
      <c r="N225" s="13"/>
      <c r="O225" s="13"/>
      <c r="P225" s="13"/>
    </row>
    <row r="226" spans="2:110" ht="20.25" hidden="1" customHeight="1" x14ac:dyDescent="0.3">
      <c r="B226" s="476"/>
      <c r="C226" s="434"/>
      <c r="D226" s="367"/>
      <c r="E226" s="380"/>
      <c r="F226" s="365"/>
      <c r="G226" s="283">
        <v>7</v>
      </c>
      <c r="H226" s="280"/>
      <c r="I226" s="279"/>
      <c r="J226" s="365"/>
      <c r="K226" s="491"/>
      <c r="L226" s="131"/>
      <c r="M226" s="131"/>
      <c r="N226" s="13"/>
      <c r="O226" s="13"/>
      <c r="P226" s="13"/>
    </row>
    <row r="227" spans="2:110" ht="20.25" hidden="1" customHeight="1" x14ac:dyDescent="0.3">
      <c r="B227" s="477"/>
      <c r="C227" s="435"/>
      <c r="D227" s="368"/>
      <c r="E227" s="381"/>
      <c r="F227" s="483"/>
      <c r="G227" s="189">
        <v>8</v>
      </c>
      <c r="H227" s="159"/>
      <c r="I227" s="279"/>
      <c r="J227" s="483"/>
      <c r="K227" s="491"/>
      <c r="L227" s="151"/>
      <c r="M227" s="151"/>
      <c r="N227" s="13"/>
      <c r="O227" s="13"/>
      <c r="P227" s="13"/>
    </row>
    <row r="228" spans="2:110" s="156" customFormat="1" ht="87" customHeight="1" x14ac:dyDescent="0.3">
      <c r="B228" s="169" t="str">
        <f>+LEFT(C228,3)</f>
        <v>5.6</v>
      </c>
      <c r="C228" s="170" t="s">
        <v>151</v>
      </c>
      <c r="D228" s="299" t="s">
        <v>150</v>
      </c>
      <c r="E228" s="255" t="s">
        <v>562</v>
      </c>
      <c r="F228" s="171">
        <v>3</v>
      </c>
      <c r="G228" s="157">
        <v>1</v>
      </c>
      <c r="H228" s="285" t="s">
        <v>563</v>
      </c>
      <c r="I228" s="255" t="s">
        <v>564</v>
      </c>
      <c r="J228" s="157">
        <v>3</v>
      </c>
      <c r="K228" s="290" t="s">
        <v>400</v>
      </c>
      <c r="L228" s="256" t="s">
        <v>681</v>
      </c>
      <c r="M228" s="213"/>
      <c r="N228" s="535"/>
      <c r="O228" s="536"/>
      <c r="P228" s="536"/>
      <c r="Q228" s="536"/>
      <c r="R228" s="536"/>
      <c r="S228" s="536"/>
      <c r="T228" s="536"/>
      <c r="U228" s="536"/>
      <c r="V228" s="536"/>
      <c r="W228" s="536"/>
      <c r="X228" s="536"/>
      <c r="Y228" s="536"/>
      <c r="Z228" s="536"/>
      <c r="AA228" s="536"/>
      <c r="AB228" s="536"/>
      <c r="AC228" s="536"/>
      <c r="AD228" s="536"/>
      <c r="AE228" s="536"/>
      <c r="AF228" s="536"/>
      <c r="AG228" s="536"/>
      <c r="AH228" s="536"/>
      <c r="AI228" s="536"/>
      <c r="AJ228" s="536"/>
      <c r="AK228" s="536"/>
      <c r="AL228" s="536"/>
      <c r="AM228" s="536"/>
      <c r="AN228" s="536"/>
      <c r="AO228" s="536"/>
      <c r="AP228" s="536"/>
      <c r="AQ228" s="536"/>
      <c r="AR228" s="536"/>
      <c r="AS228" s="536"/>
      <c r="AT228" s="536"/>
      <c r="AU228" s="536"/>
      <c r="AV228" s="536"/>
      <c r="AW228" s="536"/>
      <c r="AX228" s="536"/>
      <c r="AY228" s="536"/>
      <c r="AZ228" s="536"/>
      <c r="BA228" s="536"/>
      <c r="BB228" s="536"/>
      <c r="BC228" s="536"/>
      <c r="BD228" s="536"/>
      <c r="BE228" s="536"/>
      <c r="BF228" s="536"/>
      <c r="BG228" s="536"/>
      <c r="BH228" s="536"/>
      <c r="BI228" s="536"/>
      <c r="BJ228" s="536"/>
      <c r="BK228" s="536"/>
      <c r="BL228" s="536"/>
      <c r="BM228" s="536"/>
      <c r="BN228" s="536"/>
      <c r="BO228" s="536"/>
      <c r="BP228" s="536"/>
      <c r="BQ228" s="536"/>
      <c r="BR228" s="536"/>
      <c r="BS228" s="536"/>
      <c r="BT228" s="536"/>
      <c r="BU228" s="536"/>
      <c r="BV228" s="536"/>
      <c r="BW228" s="536"/>
      <c r="BX228" s="536"/>
      <c r="BY228" s="536"/>
      <c r="BZ228" s="536"/>
      <c r="CA228" s="536"/>
      <c r="CB228" s="536"/>
      <c r="CC228" s="536"/>
      <c r="CD228" s="536"/>
      <c r="CE228" s="536"/>
      <c r="CF228" s="536"/>
      <c r="CG228" s="536"/>
      <c r="CH228" s="536"/>
      <c r="CI228" s="536"/>
      <c r="CJ228" s="536"/>
      <c r="CK228" s="536"/>
      <c r="CL228" s="536"/>
      <c r="CM228" s="536"/>
      <c r="CN228" s="536"/>
      <c r="CO228" s="536"/>
      <c r="CP228" s="536"/>
      <c r="CQ228" s="536"/>
      <c r="CR228" s="536"/>
      <c r="CS228" s="536"/>
      <c r="CT228" s="536"/>
      <c r="CU228" s="536"/>
      <c r="CV228" s="536"/>
      <c r="CW228" s="536"/>
      <c r="CX228" s="536"/>
      <c r="CY228" s="536"/>
      <c r="CZ228" s="536"/>
      <c r="DA228" s="536"/>
      <c r="DB228" s="536"/>
      <c r="DC228" s="536"/>
      <c r="DD228" s="536"/>
      <c r="DE228" s="536"/>
      <c r="DF228" s="537"/>
    </row>
    <row r="229" spans="2:110" ht="97.5" hidden="1" customHeight="1" x14ac:dyDescent="0.3">
      <c r="B229" s="164"/>
      <c r="C229" s="165"/>
      <c r="D229" s="186"/>
      <c r="E229" s="166"/>
      <c r="F229" s="167"/>
      <c r="G229" s="174">
        <v>2</v>
      </c>
      <c r="H229" s="160"/>
      <c r="I229" s="129"/>
      <c r="J229" s="152"/>
      <c r="K229" s="168"/>
      <c r="L229" s="149"/>
      <c r="M229" s="149"/>
      <c r="N229" s="13"/>
      <c r="O229" s="13"/>
      <c r="P229" s="13"/>
    </row>
    <row r="230" spans="2:110" ht="9.75" hidden="1" customHeight="1" x14ac:dyDescent="0.3">
      <c r="B230" s="161"/>
      <c r="C230" s="150"/>
      <c r="D230" s="186"/>
      <c r="E230" s="154"/>
      <c r="F230" s="162"/>
      <c r="G230" s="144">
        <v>3</v>
      </c>
      <c r="H230" s="136"/>
      <c r="I230" s="130"/>
      <c r="J230" s="152"/>
      <c r="K230" s="163"/>
      <c r="L230" s="134"/>
      <c r="M230" s="134"/>
      <c r="N230" s="13"/>
      <c r="O230" s="13"/>
      <c r="P230" s="13"/>
    </row>
    <row r="231" spans="2:110" ht="9" hidden="1" customHeight="1" x14ac:dyDescent="0.3">
      <c r="B231" s="161"/>
      <c r="C231" s="150"/>
      <c r="D231" s="186"/>
      <c r="E231" s="154"/>
      <c r="F231" s="162"/>
      <c r="G231" s="144">
        <v>4</v>
      </c>
      <c r="H231" s="136"/>
      <c r="I231" s="130"/>
      <c r="J231" s="152"/>
      <c r="K231" s="163"/>
      <c r="L231" s="134"/>
      <c r="M231" s="134"/>
      <c r="N231" s="13"/>
      <c r="O231" s="13"/>
      <c r="P231" s="13"/>
    </row>
    <row r="232" spans="2:110" ht="6" hidden="1" customHeight="1" x14ac:dyDescent="0.3">
      <c r="B232" s="161"/>
      <c r="C232" s="150"/>
      <c r="D232" s="186"/>
      <c r="E232" s="154"/>
      <c r="F232" s="162"/>
      <c r="G232" s="144">
        <v>5</v>
      </c>
      <c r="H232" s="136"/>
      <c r="I232" s="130"/>
      <c r="J232" s="152"/>
      <c r="K232" s="163"/>
      <c r="L232" s="134"/>
      <c r="M232" s="134"/>
      <c r="N232" s="13"/>
      <c r="O232" s="13"/>
      <c r="P232" s="13"/>
    </row>
    <row r="233" spans="2:110" ht="19.5" hidden="1" customHeight="1" x14ac:dyDescent="0.3">
      <c r="B233" s="161"/>
      <c r="C233" s="150"/>
      <c r="D233" s="186"/>
      <c r="E233" s="154"/>
      <c r="F233" s="162"/>
      <c r="G233" s="144">
        <v>6</v>
      </c>
      <c r="H233" s="136"/>
      <c r="I233" s="130"/>
      <c r="J233" s="152"/>
      <c r="K233" s="163"/>
      <c r="L233" s="134"/>
      <c r="M233" s="134"/>
      <c r="N233" s="13"/>
      <c r="O233" s="13"/>
      <c r="P233" s="13"/>
    </row>
    <row r="234" spans="2:110" ht="19.5" hidden="1" customHeight="1" x14ac:dyDescent="0.3">
      <c r="B234" s="161"/>
      <c r="C234" s="150"/>
      <c r="D234" s="186"/>
      <c r="E234" s="154"/>
      <c r="F234" s="162"/>
      <c r="G234" s="144">
        <v>7</v>
      </c>
      <c r="H234" s="136"/>
      <c r="I234" s="130"/>
      <c r="J234" s="152"/>
      <c r="K234" s="163"/>
      <c r="L234" s="134"/>
      <c r="M234" s="134"/>
      <c r="N234" s="13"/>
      <c r="O234" s="13"/>
      <c r="P234" s="13"/>
    </row>
    <row r="235" spans="2:110" ht="22.5" customHeight="1" x14ac:dyDescent="0.3">
      <c r="E235" s="135"/>
      <c r="N235" s="13"/>
      <c r="O235" s="13"/>
      <c r="P235" s="13"/>
    </row>
    <row r="236" spans="2:110" ht="12" customHeight="1" x14ac:dyDescent="0.3">
      <c r="C236" s="137"/>
      <c r="E236" s="135"/>
      <c r="N236" s="13"/>
      <c r="O236" s="13"/>
      <c r="P236" s="13"/>
    </row>
    <row r="237" spans="2:110" ht="22.5" customHeight="1" x14ac:dyDescent="0.3">
      <c r="C237" s="137"/>
      <c r="E237" s="135"/>
      <c r="N237" s="13"/>
      <c r="O237" s="13"/>
      <c r="P237" s="13"/>
    </row>
    <row r="238" spans="2:110" ht="22.5" customHeight="1" x14ac:dyDescent="0.3">
      <c r="C238" s="137"/>
      <c r="E238" s="135"/>
      <c r="N238" s="13"/>
      <c r="O238" s="13"/>
      <c r="P238" s="13"/>
    </row>
    <row r="239" spans="2:110" ht="22.5" customHeight="1" x14ac:dyDescent="0.3">
      <c r="C239" s="137"/>
      <c r="E239" s="135"/>
      <c r="N239" s="13"/>
      <c r="O239" s="13"/>
      <c r="P239" s="13"/>
    </row>
    <row r="240" spans="2:110" ht="22.5" customHeight="1" x14ac:dyDescent="0.3">
      <c r="C240" s="137"/>
      <c r="E240" s="135"/>
      <c r="N240" s="13"/>
      <c r="O240" s="13"/>
      <c r="P240" s="13"/>
    </row>
    <row r="241" spans="3:16" ht="22.5" customHeight="1" x14ac:dyDescent="0.3">
      <c r="C241" s="137"/>
      <c r="E241" s="135"/>
      <c r="N241" s="13"/>
      <c r="O241" s="13"/>
      <c r="P241" s="13"/>
    </row>
    <row r="242" spans="3:16" ht="22.5" customHeight="1" x14ac:dyDescent="0.3">
      <c r="C242" s="137"/>
      <c r="E242" s="135"/>
      <c r="N242" s="13"/>
      <c r="O242" s="13"/>
      <c r="P242" s="13"/>
    </row>
    <row r="243" spans="3:16" ht="22.5" customHeight="1" x14ac:dyDescent="0.3">
      <c r="C243" s="137"/>
      <c r="E243" s="135"/>
      <c r="N243" s="13"/>
      <c r="O243" s="13"/>
      <c r="P243" s="13"/>
    </row>
    <row r="244" spans="3:16" ht="22.5" customHeight="1" x14ac:dyDescent="0.3">
      <c r="C244" s="137"/>
      <c r="E244" s="135"/>
      <c r="N244" s="13"/>
      <c r="O244" s="13"/>
      <c r="P244" s="13"/>
    </row>
    <row r="245" spans="3:16" ht="22.5" customHeight="1" x14ac:dyDescent="0.3">
      <c r="E245" s="135"/>
      <c r="N245" s="13"/>
      <c r="O245" s="13"/>
      <c r="P245" s="13"/>
    </row>
    <row r="246" spans="3:16" ht="22.5" customHeight="1" x14ac:dyDescent="0.3">
      <c r="E246" s="135"/>
      <c r="N246" s="13"/>
      <c r="O246" s="13"/>
      <c r="P246" s="13"/>
    </row>
    <row r="247" spans="3:16" ht="22.5" customHeight="1" x14ac:dyDescent="0.3">
      <c r="E247" s="135"/>
      <c r="N247" s="13"/>
      <c r="O247" s="13"/>
      <c r="P247" s="13"/>
    </row>
    <row r="248" spans="3:16" ht="22.5" customHeight="1" x14ac:dyDescent="0.3">
      <c r="E248" s="135"/>
      <c r="N248" s="13"/>
      <c r="O248" s="13"/>
      <c r="P248" s="13"/>
    </row>
    <row r="249" spans="3:16" ht="22.5" customHeight="1" x14ac:dyDescent="0.3">
      <c r="E249" s="135"/>
      <c r="N249" s="13"/>
      <c r="O249" s="13"/>
      <c r="P249" s="13"/>
    </row>
    <row r="250" spans="3:16" ht="22.5" customHeight="1" x14ac:dyDescent="0.3">
      <c r="E250" s="135"/>
      <c r="N250" s="13"/>
      <c r="O250" s="13"/>
      <c r="P250" s="13"/>
    </row>
    <row r="251" spans="3:16" ht="22.5" customHeight="1" x14ac:dyDescent="0.3">
      <c r="E251" s="135"/>
      <c r="N251" s="13"/>
      <c r="O251" s="13"/>
      <c r="P251" s="13"/>
    </row>
    <row r="252" spans="3:16" ht="22.5" customHeight="1" x14ac:dyDescent="0.3">
      <c r="E252" s="135"/>
      <c r="N252" s="13"/>
      <c r="O252" s="13"/>
      <c r="P252" s="13"/>
    </row>
    <row r="253" spans="3:16" ht="22.5" customHeight="1" x14ac:dyDescent="0.3">
      <c r="E253" s="135"/>
      <c r="N253" s="13"/>
      <c r="O253" s="13"/>
      <c r="P253" s="13"/>
    </row>
    <row r="254" spans="3:16" ht="22.5" customHeight="1" x14ac:dyDescent="0.3">
      <c r="E254" s="135"/>
      <c r="N254" s="13"/>
      <c r="O254" s="13"/>
      <c r="P254" s="13"/>
    </row>
    <row r="255" spans="3:16" ht="22.5" customHeight="1" x14ac:dyDescent="0.3">
      <c r="E255" s="135"/>
      <c r="N255" s="13"/>
      <c r="O255" s="13"/>
      <c r="P255" s="13"/>
    </row>
    <row r="256" spans="3:16" ht="22.5" customHeight="1" x14ac:dyDescent="0.3">
      <c r="E256" s="135"/>
      <c r="N256" s="13"/>
      <c r="O256" s="13"/>
      <c r="P256" s="13"/>
    </row>
    <row r="257" spans="5:16" ht="22.5" customHeight="1" x14ac:dyDescent="0.3">
      <c r="E257" s="135"/>
      <c r="N257" s="13"/>
      <c r="O257" s="13"/>
      <c r="P257" s="13"/>
    </row>
    <row r="258" spans="5:16" ht="22.5" customHeight="1" x14ac:dyDescent="0.3">
      <c r="E258" s="135"/>
      <c r="N258" s="13"/>
      <c r="O258" s="13"/>
      <c r="P258" s="13"/>
    </row>
    <row r="259" spans="5:16" ht="22.5" customHeight="1" x14ac:dyDescent="0.3">
      <c r="E259" s="135"/>
      <c r="N259" s="13"/>
      <c r="O259" s="13"/>
      <c r="P259" s="13"/>
    </row>
    <row r="260" spans="5:16" ht="22.5" customHeight="1" x14ac:dyDescent="0.3">
      <c r="E260" s="135"/>
      <c r="N260" s="13"/>
      <c r="O260" s="13"/>
      <c r="P260" s="13"/>
    </row>
    <row r="261" spans="5:16" ht="22.5" customHeight="1" x14ac:dyDescent="0.3">
      <c r="E261" s="135"/>
      <c r="N261" s="13"/>
      <c r="O261" s="13"/>
      <c r="P261" s="13"/>
    </row>
    <row r="262" spans="5:16" ht="22.5" customHeight="1" x14ac:dyDescent="0.3">
      <c r="E262" s="135"/>
      <c r="N262" s="13"/>
      <c r="O262" s="13"/>
      <c r="P262" s="13"/>
    </row>
    <row r="263" spans="5:16" ht="22.5" customHeight="1" x14ac:dyDescent="0.3">
      <c r="E263" s="135"/>
      <c r="N263" s="13"/>
      <c r="O263" s="13"/>
      <c r="P263" s="13"/>
    </row>
    <row r="264" spans="5:16" ht="22.5" customHeight="1" x14ac:dyDescent="0.3">
      <c r="E264" s="135"/>
      <c r="N264" s="13"/>
      <c r="O264" s="13"/>
      <c r="P264" s="13"/>
    </row>
    <row r="265" spans="5:16" ht="22.5" customHeight="1" x14ac:dyDescent="0.3">
      <c r="E265" s="135"/>
      <c r="N265" s="13"/>
      <c r="O265" s="13"/>
      <c r="P265" s="13"/>
    </row>
    <row r="266" spans="5:16" ht="22.5" customHeight="1" x14ac:dyDescent="0.3">
      <c r="E266" s="135"/>
      <c r="N266" s="13"/>
      <c r="O266" s="13"/>
      <c r="P266" s="13"/>
    </row>
    <row r="267" spans="5:16" ht="22.5" customHeight="1" x14ac:dyDescent="0.3">
      <c r="E267" s="135"/>
      <c r="N267" s="13"/>
      <c r="O267" s="13"/>
      <c r="P267" s="13"/>
    </row>
    <row r="268" spans="5:16" ht="22.5" customHeight="1" x14ac:dyDescent="0.3">
      <c r="E268" s="135"/>
      <c r="N268" s="13"/>
      <c r="O268" s="13"/>
      <c r="P268" s="13"/>
    </row>
    <row r="269" spans="5:16" ht="22.5" customHeight="1" x14ac:dyDescent="0.3">
      <c r="E269" s="135"/>
      <c r="N269" s="13"/>
      <c r="O269" s="13"/>
      <c r="P269" s="13"/>
    </row>
    <row r="270" spans="5:16" ht="22.5" customHeight="1" x14ac:dyDescent="0.3">
      <c r="E270" s="135"/>
      <c r="N270" s="13"/>
      <c r="O270" s="13"/>
      <c r="P270" s="13"/>
    </row>
    <row r="271" spans="5:16" ht="22.5" customHeight="1" x14ac:dyDescent="0.3">
      <c r="E271" s="135"/>
      <c r="N271" s="13"/>
      <c r="O271" s="13"/>
      <c r="P271" s="13"/>
    </row>
    <row r="272" spans="5:16" ht="22.5" customHeight="1" x14ac:dyDescent="0.3">
      <c r="E272" s="135"/>
      <c r="N272" s="13"/>
      <c r="O272" s="13"/>
      <c r="P272" s="13"/>
    </row>
    <row r="273" spans="5:16" ht="22.5" customHeight="1" x14ac:dyDescent="0.3">
      <c r="E273" s="135"/>
      <c r="N273" s="13"/>
      <c r="O273" s="13"/>
      <c r="P273" s="13"/>
    </row>
    <row r="274" spans="5:16" ht="22.5" customHeight="1" x14ac:dyDescent="0.3">
      <c r="E274" s="135"/>
      <c r="N274" s="13"/>
      <c r="O274" s="13"/>
      <c r="P274" s="13"/>
    </row>
    <row r="275" spans="5:16" ht="22.5" customHeight="1" x14ac:dyDescent="0.3">
      <c r="E275" s="135"/>
      <c r="N275" s="13"/>
      <c r="O275" s="13"/>
      <c r="P275" s="13"/>
    </row>
    <row r="276" spans="5:16" ht="22.5" customHeight="1" x14ac:dyDescent="0.3">
      <c r="E276" s="135"/>
      <c r="N276" s="13"/>
      <c r="O276" s="13"/>
      <c r="P276" s="13"/>
    </row>
    <row r="277" spans="5:16" ht="22.5" customHeight="1" x14ac:dyDescent="0.3">
      <c r="E277" s="135"/>
      <c r="N277" s="13"/>
      <c r="O277" s="13"/>
      <c r="P277" s="13"/>
    </row>
    <row r="278" spans="5:16" ht="22.5" customHeight="1" x14ac:dyDescent="0.3">
      <c r="E278" s="135"/>
      <c r="N278" s="13"/>
      <c r="O278" s="13"/>
      <c r="P278" s="13"/>
    </row>
    <row r="279" spans="5:16" ht="22.5" customHeight="1" x14ac:dyDescent="0.3">
      <c r="E279" s="135"/>
      <c r="N279" s="13"/>
      <c r="O279" s="13"/>
      <c r="P279" s="13"/>
    </row>
    <row r="280" spans="5:16" ht="22.5" customHeight="1" x14ac:dyDescent="0.3">
      <c r="E280" s="135"/>
      <c r="N280" s="13"/>
      <c r="O280" s="13"/>
      <c r="P280" s="13"/>
    </row>
    <row r="281" spans="5:16" ht="22.5" customHeight="1" x14ac:dyDescent="0.3">
      <c r="E281" s="135"/>
      <c r="N281" s="13"/>
      <c r="O281" s="13"/>
      <c r="P281" s="13"/>
    </row>
    <row r="282" spans="5:16" ht="22.5" customHeight="1" x14ac:dyDescent="0.3">
      <c r="E282" s="135"/>
      <c r="N282" s="13"/>
      <c r="O282" s="13"/>
      <c r="P282" s="13"/>
    </row>
    <row r="283" spans="5:16" ht="22.5" customHeight="1" x14ac:dyDescent="0.3">
      <c r="E283" s="135"/>
      <c r="N283" s="13"/>
      <c r="O283" s="13"/>
      <c r="P283" s="13"/>
    </row>
    <row r="284" spans="5:16" ht="22.5" customHeight="1" x14ac:dyDescent="0.3">
      <c r="E284" s="135"/>
      <c r="N284" s="13"/>
      <c r="O284" s="13"/>
      <c r="P284" s="13"/>
    </row>
    <row r="285" spans="5:16" ht="22.5" customHeight="1" x14ac:dyDescent="0.3">
      <c r="E285" s="135"/>
      <c r="N285" s="13"/>
      <c r="O285" s="13"/>
      <c r="P285" s="13"/>
    </row>
    <row r="286" spans="5:16" ht="22.5" customHeight="1" x14ac:dyDescent="0.3">
      <c r="E286" s="135"/>
      <c r="N286" s="13"/>
      <c r="O286" s="13"/>
      <c r="P286" s="13"/>
    </row>
    <row r="287" spans="5:16" ht="22.5" customHeight="1" x14ac:dyDescent="0.3">
      <c r="N287" s="13"/>
      <c r="O287" s="13"/>
      <c r="P287" s="13"/>
    </row>
    <row r="288" spans="5:16" ht="22.5" customHeight="1" x14ac:dyDescent="0.3">
      <c r="N288" s="13"/>
      <c r="O288" s="13"/>
      <c r="P288" s="13"/>
    </row>
    <row r="289" spans="14:16" ht="22.5" customHeight="1" x14ac:dyDescent="0.3">
      <c r="N289" s="13"/>
      <c r="O289" s="13"/>
      <c r="P289" s="13"/>
    </row>
    <row r="290" spans="14:16" ht="22.5" customHeight="1" x14ac:dyDescent="0.3">
      <c r="N290" s="13"/>
      <c r="O290" s="13"/>
      <c r="P290" s="13"/>
    </row>
    <row r="291" spans="14:16" ht="22.5" customHeight="1" x14ac:dyDescent="0.3">
      <c r="N291" s="13"/>
      <c r="O291" s="13"/>
      <c r="P291" s="13"/>
    </row>
    <row r="292" spans="14:16" ht="22.5" customHeight="1" x14ac:dyDescent="0.3">
      <c r="N292" s="13"/>
      <c r="O292" s="13"/>
      <c r="P292" s="13"/>
    </row>
    <row r="293" spans="14:16" ht="22.5" customHeight="1" x14ac:dyDescent="0.3">
      <c r="N293" s="13"/>
      <c r="O293" s="13"/>
      <c r="P293" s="13"/>
    </row>
    <row r="294" spans="14:16" ht="22.5" customHeight="1" x14ac:dyDescent="0.3">
      <c r="N294" s="13"/>
      <c r="O294" s="13"/>
      <c r="P294" s="13"/>
    </row>
    <row r="295" spans="14:16" ht="22.5" customHeight="1" x14ac:dyDescent="0.3">
      <c r="N295" s="13"/>
      <c r="O295" s="13"/>
      <c r="P295" s="13"/>
    </row>
    <row r="296" spans="14:16" ht="22.5" customHeight="1" x14ac:dyDescent="0.3">
      <c r="N296" s="13"/>
      <c r="O296" s="13"/>
      <c r="P296" s="13"/>
    </row>
    <row r="297" spans="14:16" ht="22.5" customHeight="1" x14ac:dyDescent="0.3">
      <c r="N297" s="13"/>
      <c r="O297" s="13"/>
      <c r="P297" s="13"/>
    </row>
    <row r="298" spans="14:16" ht="22.5" customHeight="1" x14ac:dyDescent="0.3">
      <c r="N298" s="13"/>
      <c r="O298" s="13"/>
      <c r="P298" s="13"/>
    </row>
    <row r="299" spans="14:16" ht="22.5" customHeight="1" x14ac:dyDescent="0.3">
      <c r="N299" s="13"/>
      <c r="O299" s="13"/>
      <c r="P299" s="13"/>
    </row>
    <row r="300" spans="14:16" ht="22.5" customHeight="1" x14ac:dyDescent="0.3">
      <c r="N300" s="13"/>
      <c r="O300" s="13"/>
      <c r="P300" s="13"/>
    </row>
    <row r="301" spans="14:16" ht="22.5" customHeight="1" x14ac:dyDescent="0.3">
      <c r="N301" s="13"/>
      <c r="O301" s="13"/>
      <c r="P301" s="13"/>
    </row>
    <row r="302" spans="14:16" ht="22.5" customHeight="1" x14ac:dyDescent="0.3">
      <c r="N302" s="13"/>
      <c r="O302" s="13"/>
      <c r="P302" s="13"/>
    </row>
    <row r="303" spans="14:16" ht="22.5" customHeight="1" x14ac:dyDescent="0.3">
      <c r="N303" s="13"/>
      <c r="O303" s="13"/>
      <c r="P303" s="13"/>
    </row>
    <row r="304" spans="14:16" ht="22.5" customHeight="1" x14ac:dyDescent="0.3">
      <c r="N304" s="13"/>
      <c r="O304" s="13"/>
      <c r="P304" s="13"/>
    </row>
    <row r="305" spans="14:16" ht="22.5" customHeight="1" x14ac:dyDescent="0.3">
      <c r="N305" s="13"/>
      <c r="O305" s="13"/>
      <c r="P305" s="13"/>
    </row>
    <row r="306" spans="14:16" ht="22.5" customHeight="1" x14ac:dyDescent="0.3">
      <c r="N306" s="13"/>
      <c r="O306" s="13"/>
      <c r="P306" s="13"/>
    </row>
    <row r="307" spans="14:16" ht="22.5" customHeight="1" x14ac:dyDescent="0.3">
      <c r="N307" s="13"/>
      <c r="O307" s="13"/>
      <c r="P307" s="13"/>
    </row>
    <row r="308" spans="14:16" ht="22.5" customHeight="1" x14ac:dyDescent="0.3">
      <c r="N308" s="13"/>
      <c r="O308" s="13"/>
      <c r="P308" s="13"/>
    </row>
    <row r="309" spans="14:16" ht="22.5" customHeight="1" x14ac:dyDescent="0.3">
      <c r="N309" s="13"/>
      <c r="O309" s="13"/>
      <c r="P309" s="13"/>
    </row>
    <row r="310" spans="14:16" ht="22.5" customHeight="1" x14ac:dyDescent="0.3">
      <c r="N310" s="13"/>
      <c r="O310" s="13"/>
      <c r="P310" s="13"/>
    </row>
    <row r="311" spans="14:16" ht="22.5" customHeight="1" x14ac:dyDescent="0.3">
      <c r="N311" s="13"/>
      <c r="O311" s="13"/>
      <c r="P311" s="13"/>
    </row>
    <row r="312" spans="14:16" ht="22.5" customHeight="1" x14ac:dyDescent="0.3">
      <c r="N312" s="13"/>
      <c r="O312" s="13"/>
      <c r="P312" s="13"/>
    </row>
    <row r="313" spans="14:16" ht="22.5" customHeight="1" x14ac:dyDescent="0.3">
      <c r="N313" s="13"/>
      <c r="O313" s="13"/>
      <c r="P313" s="13"/>
    </row>
    <row r="314" spans="14:16" ht="22.5" customHeight="1" x14ac:dyDescent="0.3">
      <c r="N314" s="13"/>
      <c r="O314" s="13"/>
      <c r="P314" s="13"/>
    </row>
    <row r="315" spans="14:16" ht="22.5" customHeight="1" x14ac:dyDescent="0.3">
      <c r="N315" s="13"/>
      <c r="O315" s="13"/>
      <c r="P315" s="13"/>
    </row>
    <row r="316" spans="14:16" ht="22.5" customHeight="1" x14ac:dyDescent="0.3">
      <c r="N316" s="13"/>
      <c r="O316" s="13"/>
      <c r="P316" s="13"/>
    </row>
    <row r="317" spans="14:16" ht="22.5" customHeight="1" x14ac:dyDescent="0.3">
      <c r="N317" s="13"/>
      <c r="O317" s="13"/>
      <c r="P317" s="13"/>
    </row>
    <row r="318" spans="14:16" ht="22.5" customHeight="1" x14ac:dyDescent="0.3">
      <c r="N318" s="13"/>
      <c r="O318" s="13"/>
      <c r="P318" s="13"/>
    </row>
    <row r="319" spans="14:16" ht="22.5" customHeight="1" x14ac:dyDescent="0.3">
      <c r="N319" s="13"/>
      <c r="O319" s="13"/>
      <c r="P319" s="13"/>
    </row>
    <row r="320" spans="14:16" ht="22.5" customHeight="1" x14ac:dyDescent="0.3">
      <c r="N320" s="13"/>
      <c r="O320" s="13"/>
      <c r="P320" s="13"/>
    </row>
    <row r="321" spans="14:16" ht="22.5" customHeight="1" x14ac:dyDescent="0.3">
      <c r="N321" s="13"/>
      <c r="O321" s="13"/>
      <c r="P321" s="13"/>
    </row>
    <row r="322" spans="14:16" ht="22.5" customHeight="1" x14ac:dyDescent="0.3">
      <c r="N322" s="13"/>
      <c r="O322" s="13"/>
      <c r="P322" s="13"/>
    </row>
    <row r="323" spans="14:16" ht="22.5" customHeight="1" x14ac:dyDescent="0.3">
      <c r="N323" s="13"/>
      <c r="O323" s="13"/>
      <c r="P323" s="13"/>
    </row>
    <row r="324" spans="14:16" ht="22.5" customHeight="1" x14ac:dyDescent="0.3">
      <c r="N324" s="13"/>
      <c r="O324" s="13"/>
      <c r="P324" s="13"/>
    </row>
    <row r="325" spans="14:16" ht="22.5" customHeight="1" x14ac:dyDescent="0.3">
      <c r="N325" s="13"/>
      <c r="O325" s="13"/>
      <c r="P325" s="13"/>
    </row>
    <row r="326" spans="14:16" ht="22.5" customHeight="1" x14ac:dyDescent="0.3">
      <c r="N326" s="13"/>
      <c r="O326" s="13"/>
      <c r="P326" s="13"/>
    </row>
    <row r="327" spans="14:16" ht="22.5" customHeight="1" x14ac:dyDescent="0.3">
      <c r="N327" s="13"/>
      <c r="O327" s="13"/>
      <c r="P327" s="13"/>
    </row>
    <row r="328" spans="14:16" ht="22.5" customHeight="1" x14ac:dyDescent="0.3">
      <c r="N328" s="13"/>
      <c r="O328" s="13"/>
      <c r="P328" s="13"/>
    </row>
    <row r="329" spans="14:16" ht="22.5" customHeight="1" x14ac:dyDescent="0.3">
      <c r="N329" s="13"/>
      <c r="O329" s="13"/>
      <c r="P329" s="13"/>
    </row>
    <row r="330" spans="14:16" ht="22.5" customHeight="1" x14ac:dyDescent="0.3">
      <c r="N330" s="13"/>
      <c r="O330" s="13"/>
      <c r="P330" s="13"/>
    </row>
    <row r="331" spans="14:16" ht="22.5" customHeight="1" x14ac:dyDescent="0.3">
      <c r="N331" s="13"/>
      <c r="O331" s="13"/>
      <c r="P331" s="13"/>
    </row>
    <row r="332" spans="14:16" ht="22.5" customHeight="1" x14ac:dyDescent="0.3">
      <c r="N332" s="13"/>
      <c r="O332" s="13"/>
      <c r="P332" s="13"/>
    </row>
    <row r="333" spans="14:16" ht="22.5" customHeight="1" x14ac:dyDescent="0.3">
      <c r="N333" s="13"/>
      <c r="O333" s="13"/>
      <c r="P333" s="13"/>
    </row>
    <row r="334" spans="14:16" ht="22.5" customHeight="1" x14ac:dyDescent="0.3">
      <c r="N334" s="13"/>
      <c r="O334" s="13"/>
      <c r="P334" s="13"/>
    </row>
    <row r="335" spans="14:16" ht="22.5" customHeight="1" x14ac:dyDescent="0.3">
      <c r="N335" s="13"/>
      <c r="O335" s="13"/>
      <c r="P335" s="13"/>
    </row>
    <row r="336" spans="14:16" ht="22.5" customHeight="1" x14ac:dyDescent="0.3">
      <c r="N336" s="13"/>
      <c r="O336" s="13"/>
      <c r="P336" s="13"/>
    </row>
    <row r="337" spans="14:16" ht="22.5" customHeight="1" x14ac:dyDescent="0.3">
      <c r="N337" s="13"/>
      <c r="O337" s="13"/>
      <c r="P337" s="13"/>
    </row>
    <row r="338" spans="14:16" ht="22.5" customHeight="1" x14ac:dyDescent="0.3">
      <c r="N338" s="13"/>
      <c r="O338" s="13"/>
      <c r="P338" s="13"/>
    </row>
    <row r="339" spans="14:16" ht="22.5" customHeight="1" x14ac:dyDescent="0.3">
      <c r="N339" s="13"/>
      <c r="O339" s="13"/>
      <c r="P339" s="13"/>
    </row>
    <row r="340" spans="14:16" ht="22.5" customHeight="1" x14ac:dyDescent="0.3">
      <c r="N340" s="13"/>
      <c r="O340" s="13"/>
      <c r="P340" s="13"/>
    </row>
    <row r="341" spans="14:16" ht="22.5" customHeight="1" x14ac:dyDescent="0.3">
      <c r="N341" s="13"/>
      <c r="O341" s="13"/>
      <c r="P341" s="13"/>
    </row>
    <row r="342" spans="14:16" ht="22.5" customHeight="1" x14ac:dyDescent="0.3">
      <c r="N342" s="13"/>
      <c r="O342" s="13"/>
      <c r="P342" s="13"/>
    </row>
    <row r="343" spans="14:16" ht="22.5" customHeight="1" x14ac:dyDescent="0.3">
      <c r="N343" s="13"/>
      <c r="O343" s="13"/>
      <c r="P343" s="13"/>
    </row>
    <row r="344" spans="14:16" ht="22.5" customHeight="1" x14ac:dyDescent="0.3">
      <c r="N344" s="13"/>
      <c r="O344" s="13"/>
      <c r="P344" s="13"/>
    </row>
    <row r="345" spans="14:16" ht="22.5" customHeight="1" x14ac:dyDescent="0.3">
      <c r="N345" s="13"/>
      <c r="O345" s="13"/>
      <c r="P345" s="13"/>
    </row>
    <row r="346" spans="14:16" ht="22.5" customHeight="1" x14ac:dyDescent="0.3">
      <c r="N346" s="13"/>
      <c r="O346" s="13"/>
      <c r="P346" s="13"/>
    </row>
    <row r="347" spans="14:16" ht="22.5" customHeight="1" x14ac:dyDescent="0.3">
      <c r="N347" s="13"/>
      <c r="O347" s="13"/>
      <c r="P347" s="13"/>
    </row>
    <row r="348" spans="14:16" ht="22.5" customHeight="1" x14ac:dyDescent="0.3">
      <c r="N348" s="13"/>
      <c r="O348" s="13"/>
      <c r="P348" s="13"/>
    </row>
    <row r="349" spans="14:16" ht="22.5" customHeight="1" x14ac:dyDescent="0.3">
      <c r="N349" s="13"/>
      <c r="O349" s="13"/>
      <c r="P349" s="13"/>
    </row>
    <row r="350" spans="14:16" ht="22.5" customHeight="1" x14ac:dyDescent="0.3">
      <c r="N350" s="13"/>
      <c r="O350" s="13"/>
      <c r="P350" s="13"/>
    </row>
    <row r="351" spans="14:16" ht="22.5" customHeight="1" x14ac:dyDescent="0.3">
      <c r="N351" s="13"/>
      <c r="O351" s="13"/>
      <c r="P351" s="13"/>
    </row>
    <row r="352" spans="14:16" x14ac:dyDescent="0.3"/>
  </sheetData>
  <mergeCells count="314">
    <mergeCell ref="N25:DJ25"/>
    <mergeCell ref="N32:DH32"/>
    <mergeCell ref="N24:DF24"/>
    <mergeCell ref="N228:DF228"/>
    <mergeCell ref="N33:CR33"/>
    <mergeCell ref="L129:L136"/>
    <mergeCell ref="M129:M136"/>
    <mergeCell ref="L24:L26"/>
    <mergeCell ref="M118:M120"/>
    <mergeCell ref="M145:M151"/>
    <mergeCell ref="M154:M158"/>
    <mergeCell ref="M169:M170"/>
    <mergeCell ref="M177:M180"/>
    <mergeCell ref="M188:M189"/>
    <mergeCell ref="M32:M34"/>
    <mergeCell ref="M40:M42"/>
    <mergeCell ref="M48:M51"/>
    <mergeCell ref="M64:M65"/>
    <mergeCell ref="M75:M76"/>
    <mergeCell ref="M91:M94"/>
    <mergeCell ref="M102:M103"/>
    <mergeCell ref="L169:L170"/>
    <mergeCell ref="L48:L51"/>
    <mergeCell ref="L64:L65"/>
    <mergeCell ref="L91:L94"/>
    <mergeCell ref="L118:L120"/>
    <mergeCell ref="M56:M63"/>
    <mergeCell ref="K220:K227"/>
    <mergeCell ref="L75:L76"/>
    <mergeCell ref="L102:L103"/>
    <mergeCell ref="L110:L111"/>
    <mergeCell ref="L204:L206"/>
    <mergeCell ref="L212:L213"/>
    <mergeCell ref="K56:K63"/>
    <mergeCell ref="K212:K219"/>
    <mergeCell ref="K204:K211"/>
    <mergeCell ref="K188:K195"/>
    <mergeCell ref="K145:K152"/>
    <mergeCell ref="K126:K128"/>
    <mergeCell ref="K118:K125"/>
    <mergeCell ref="M212:M213"/>
    <mergeCell ref="K153:K160"/>
    <mergeCell ref="L145:L151"/>
    <mergeCell ref="L154:L158"/>
    <mergeCell ref="L137:L144"/>
    <mergeCell ref="L99:L101"/>
    <mergeCell ref="B220:B227"/>
    <mergeCell ref="C220:C227"/>
    <mergeCell ref="D220:D227"/>
    <mergeCell ref="E220:E227"/>
    <mergeCell ref="F220:F227"/>
    <mergeCell ref="J220:J227"/>
    <mergeCell ref="F212:F219"/>
    <mergeCell ref="B204:B211"/>
    <mergeCell ref="C204:C211"/>
    <mergeCell ref="D204:D211"/>
    <mergeCell ref="E204:E211"/>
    <mergeCell ref="F204:F211"/>
    <mergeCell ref="J204:J211"/>
    <mergeCell ref="J212:J219"/>
    <mergeCell ref="I204:I206"/>
    <mergeCell ref="I212:I213"/>
    <mergeCell ref="B212:B219"/>
    <mergeCell ref="C212:C219"/>
    <mergeCell ref="D212:D219"/>
    <mergeCell ref="E212:E219"/>
    <mergeCell ref="B196:B203"/>
    <mergeCell ref="C196:C203"/>
    <mergeCell ref="D196:D203"/>
    <mergeCell ref="E196:E203"/>
    <mergeCell ref="F196:F203"/>
    <mergeCell ref="B188:B195"/>
    <mergeCell ref="C188:C195"/>
    <mergeCell ref="D188:D195"/>
    <mergeCell ref="E188:E195"/>
    <mergeCell ref="F188:F195"/>
    <mergeCell ref="J188:J195"/>
    <mergeCell ref="H188:H189"/>
    <mergeCell ref="I188:I191"/>
    <mergeCell ref="J196:J203"/>
    <mergeCell ref="K196:K203"/>
    <mergeCell ref="I196:I197"/>
    <mergeCell ref="L188:L189"/>
    <mergeCell ref="M204:M206"/>
    <mergeCell ref="J185:J187"/>
    <mergeCell ref="K185:K187"/>
    <mergeCell ref="L196:L200"/>
    <mergeCell ref="M196:M200"/>
    <mergeCell ref="I177:I183"/>
    <mergeCell ref="J177:J184"/>
    <mergeCell ref="K177:K184"/>
    <mergeCell ref="H177:H183"/>
    <mergeCell ref="L177:L180"/>
    <mergeCell ref="B177:B184"/>
    <mergeCell ref="C177:C184"/>
    <mergeCell ref="D177:D184"/>
    <mergeCell ref="E177:E184"/>
    <mergeCell ref="F177:F184"/>
    <mergeCell ref="G186:G187"/>
    <mergeCell ref="H186:H187"/>
    <mergeCell ref="I186:I187"/>
    <mergeCell ref="B185:B187"/>
    <mergeCell ref="C185:C187"/>
    <mergeCell ref="D185:D187"/>
    <mergeCell ref="E185:E187"/>
    <mergeCell ref="F185:F187"/>
    <mergeCell ref="G185:I185"/>
    <mergeCell ref="B169:B176"/>
    <mergeCell ref="C169:C176"/>
    <mergeCell ref="D169:D176"/>
    <mergeCell ref="E169:E176"/>
    <mergeCell ref="F169:F176"/>
    <mergeCell ref="I169:I176"/>
    <mergeCell ref="J169:J176"/>
    <mergeCell ref="H161:H166"/>
    <mergeCell ref="K169:K176"/>
    <mergeCell ref="B161:B168"/>
    <mergeCell ref="C161:C168"/>
    <mergeCell ref="D161:D168"/>
    <mergeCell ref="E161:E168"/>
    <mergeCell ref="F161:F168"/>
    <mergeCell ref="I161:I168"/>
    <mergeCell ref="J161:J168"/>
    <mergeCell ref="K161:K168"/>
    <mergeCell ref="B145:B152"/>
    <mergeCell ref="C145:C152"/>
    <mergeCell ref="D145:D152"/>
    <mergeCell ref="E145:E152"/>
    <mergeCell ref="F145:F152"/>
    <mergeCell ref="H145:H152"/>
    <mergeCell ref="I145:I152"/>
    <mergeCell ref="J145:J152"/>
    <mergeCell ref="B153:B160"/>
    <mergeCell ref="C153:C160"/>
    <mergeCell ref="D153:D160"/>
    <mergeCell ref="I153:I160"/>
    <mergeCell ref="J153:J160"/>
    <mergeCell ref="E153:E160"/>
    <mergeCell ref="F153:F160"/>
    <mergeCell ref="H153:H160"/>
    <mergeCell ref="B137:B144"/>
    <mergeCell ref="C137:C144"/>
    <mergeCell ref="D137:D144"/>
    <mergeCell ref="E137:E144"/>
    <mergeCell ref="F137:F144"/>
    <mergeCell ref="I137:I144"/>
    <mergeCell ref="J137:J144"/>
    <mergeCell ref="K137:K144"/>
    <mergeCell ref="M137:M144"/>
    <mergeCell ref="H141:H142"/>
    <mergeCell ref="I129:I136"/>
    <mergeCell ref="J129:J136"/>
    <mergeCell ref="K129:K136"/>
    <mergeCell ref="B129:B136"/>
    <mergeCell ref="C129:C136"/>
    <mergeCell ref="D129:D136"/>
    <mergeCell ref="E129:E136"/>
    <mergeCell ref="F129:F136"/>
    <mergeCell ref="H129:H136"/>
    <mergeCell ref="B118:B125"/>
    <mergeCell ref="C118:C125"/>
    <mergeCell ref="D118:D125"/>
    <mergeCell ref="E118:E125"/>
    <mergeCell ref="F118:F125"/>
    <mergeCell ref="J118:J125"/>
    <mergeCell ref="I118:I121"/>
    <mergeCell ref="G127:G128"/>
    <mergeCell ref="H127:H128"/>
    <mergeCell ref="I127:I128"/>
    <mergeCell ref="G126:I126"/>
    <mergeCell ref="J126:J128"/>
    <mergeCell ref="B126:B128"/>
    <mergeCell ref="C126:C128"/>
    <mergeCell ref="D126:D128"/>
    <mergeCell ref="E126:E128"/>
    <mergeCell ref="F126:F128"/>
    <mergeCell ref="B110:B117"/>
    <mergeCell ref="C110:C117"/>
    <mergeCell ref="D110:D117"/>
    <mergeCell ref="E110:E117"/>
    <mergeCell ref="F110:F117"/>
    <mergeCell ref="I110:I117"/>
    <mergeCell ref="M110:M111"/>
    <mergeCell ref="B102:B109"/>
    <mergeCell ref="C102:C109"/>
    <mergeCell ref="D102:D109"/>
    <mergeCell ref="E102:E109"/>
    <mergeCell ref="F102:F109"/>
    <mergeCell ref="I102:I109"/>
    <mergeCell ref="J102:J109"/>
    <mergeCell ref="K102:K109"/>
    <mergeCell ref="J110:J117"/>
    <mergeCell ref="K110:K117"/>
    <mergeCell ref="J99:J101"/>
    <mergeCell ref="K99:K101"/>
    <mergeCell ref="B91:B98"/>
    <mergeCell ref="C91:C98"/>
    <mergeCell ref="D91:D98"/>
    <mergeCell ref="E91:E98"/>
    <mergeCell ref="F91:F98"/>
    <mergeCell ref="I91:I98"/>
    <mergeCell ref="J91:J98"/>
    <mergeCell ref="K91:K98"/>
    <mergeCell ref="B99:B101"/>
    <mergeCell ref="C99:C101"/>
    <mergeCell ref="D99:D101"/>
    <mergeCell ref="E99:E101"/>
    <mergeCell ref="F99:F101"/>
    <mergeCell ref="G99:I99"/>
    <mergeCell ref="G100:G101"/>
    <mergeCell ref="H100:H101"/>
    <mergeCell ref="I100:I101"/>
    <mergeCell ref="B83:B90"/>
    <mergeCell ref="C83:C90"/>
    <mergeCell ref="D83:D90"/>
    <mergeCell ref="E83:E90"/>
    <mergeCell ref="F83:F90"/>
    <mergeCell ref="I83:I90"/>
    <mergeCell ref="B75:B82"/>
    <mergeCell ref="C75:C82"/>
    <mergeCell ref="D75:D82"/>
    <mergeCell ref="E75:E82"/>
    <mergeCell ref="F75:F82"/>
    <mergeCell ref="I75:I82"/>
    <mergeCell ref="B64:B71"/>
    <mergeCell ref="C64:C71"/>
    <mergeCell ref="D64:D71"/>
    <mergeCell ref="E64:E71"/>
    <mergeCell ref="F64:F71"/>
    <mergeCell ref="I64:I71"/>
    <mergeCell ref="B48:B55"/>
    <mergeCell ref="C48:C55"/>
    <mergeCell ref="J72:J74"/>
    <mergeCell ref="B72:B74"/>
    <mergeCell ref="C72:C74"/>
    <mergeCell ref="D72:D74"/>
    <mergeCell ref="E72:E74"/>
    <mergeCell ref="F72:F74"/>
    <mergeCell ref="G72:I72"/>
    <mergeCell ref="G73:G74"/>
    <mergeCell ref="H73:H74"/>
    <mergeCell ref="I73:I74"/>
    <mergeCell ref="B56:B63"/>
    <mergeCell ref="C56:C63"/>
    <mergeCell ref="D56:D63"/>
    <mergeCell ref="E56:E63"/>
    <mergeCell ref="F56:F63"/>
    <mergeCell ref="H56:H63"/>
    <mergeCell ref="B32:B39"/>
    <mergeCell ref="C32:C39"/>
    <mergeCell ref="D32:D39"/>
    <mergeCell ref="E32:E39"/>
    <mergeCell ref="F32:F39"/>
    <mergeCell ref="I32:I39"/>
    <mergeCell ref="J32:J39"/>
    <mergeCell ref="K32:K39"/>
    <mergeCell ref="B40:B47"/>
    <mergeCell ref="C40:C47"/>
    <mergeCell ref="D40:D47"/>
    <mergeCell ref="E40:E47"/>
    <mergeCell ref="F40:F47"/>
    <mergeCell ref="I40:I47"/>
    <mergeCell ref="J40:J47"/>
    <mergeCell ref="K40:K47"/>
    <mergeCell ref="H32:H33"/>
    <mergeCell ref="H41:H42"/>
    <mergeCell ref="J83:J90"/>
    <mergeCell ref="K83:K90"/>
    <mergeCell ref="A24:A31"/>
    <mergeCell ref="B24:B31"/>
    <mergeCell ref="C24:C31"/>
    <mergeCell ref="D24:D31"/>
    <mergeCell ref="E24:E31"/>
    <mergeCell ref="F24:F31"/>
    <mergeCell ref="G21:I21"/>
    <mergeCell ref="J21:J23"/>
    <mergeCell ref="K21:K23"/>
    <mergeCell ref="B21:B23"/>
    <mergeCell ref="C21:C23"/>
    <mergeCell ref="D21:D23"/>
    <mergeCell ref="E21:E23"/>
    <mergeCell ref="F21:F23"/>
    <mergeCell ref="I24:I31"/>
    <mergeCell ref="J24:J31"/>
    <mergeCell ref="K24:K31"/>
    <mergeCell ref="G22:G23"/>
    <mergeCell ref="H22:H23"/>
    <mergeCell ref="I22:I23"/>
    <mergeCell ref="H24:H26"/>
    <mergeCell ref="J64:J71"/>
    <mergeCell ref="M21:M23"/>
    <mergeCell ref="L21:L23"/>
    <mergeCell ref="E13:E14"/>
    <mergeCell ref="F13:J14"/>
    <mergeCell ref="F15:J15"/>
    <mergeCell ref="C18:K18"/>
    <mergeCell ref="C19:K19"/>
    <mergeCell ref="J75:J82"/>
    <mergeCell ref="K75:K82"/>
    <mergeCell ref="K64:K71"/>
    <mergeCell ref="L32:L34"/>
    <mergeCell ref="L40:L42"/>
    <mergeCell ref="H50:H51"/>
    <mergeCell ref="J56:J62"/>
    <mergeCell ref="D48:D55"/>
    <mergeCell ref="E48:E55"/>
    <mergeCell ref="F48:F55"/>
    <mergeCell ref="K72:K74"/>
    <mergeCell ref="L56:L63"/>
    <mergeCell ref="I56:I63"/>
    <mergeCell ref="I48:I55"/>
    <mergeCell ref="J48:J55"/>
    <mergeCell ref="K48:K55"/>
    <mergeCell ref="M24:M26"/>
  </mergeCells>
  <dataValidations count="1">
    <dataValidation type="list" allowBlank="1" showInputMessage="1" showErrorMessage="1" sqref="F177:F184 J75:J98 J102:J125 F75:F98 J177 F102:F125 J228 F40:F71 F228:F234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5:P160"/>
  <sheetViews>
    <sheetView showGridLines="0" topLeftCell="F139" zoomScale="78" zoomScaleNormal="78" workbookViewId="0">
      <selection activeCell="I32" sqref="I32:I39"/>
    </sheetView>
  </sheetViews>
  <sheetFormatPr baseColWidth="10" defaultColWidth="3.08984375" defaultRowHeight="22.5" customHeight="1" x14ac:dyDescent="0.3"/>
  <cols>
    <col min="1" max="1" width="2.54296875" style="13" customWidth="1"/>
    <col min="2" max="2" width="5.54296875" style="13" customWidth="1"/>
    <col min="3" max="3" width="42.54296875" style="13" customWidth="1"/>
    <col min="4" max="4" width="27.54296875" style="13" customWidth="1"/>
    <col min="5" max="5" width="145.6328125" style="13" customWidth="1"/>
    <col min="6" max="6" width="7.453125" style="13" customWidth="1"/>
    <col min="7" max="7" width="3.54296875" style="13" bestFit="1" customWidth="1"/>
    <col min="8" max="8" width="65.54296875" style="13" customWidth="1"/>
    <col min="9" max="9" width="134" style="13" customWidth="1"/>
    <col min="10" max="10" width="7.453125" style="13" customWidth="1"/>
    <col min="11" max="11" width="13.54296875" style="13" customWidth="1"/>
    <col min="12" max="12" width="35.54296875" style="75" customWidth="1"/>
    <col min="13" max="13" width="7.54296875" style="75" customWidth="1"/>
    <col min="14" max="14" width="6.36328125" style="76" customWidth="1"/>
    <col min="15" max="15" width="6.36328125" style="101" customWidth="1"/>
    <col min="16" max="16" width="3.08984375" style="102" customWidth="1"/>
    <col min="17" max="16364" width="3.08984375" style="13" customWidth="1"/>
    <col min="16365" max="16384" width="3.08984375" style="13"/>
  </cols>
  <sheetData>
    <row r="5" spans="2:16" ht="9.9" customHeight="1" x14ac:dyDescent="0.3"/>
    <row r="6" spans="2:16" ht="31.5" customHeight="1" x14ac:dyDescent="0.3"/>
    <row r="7" spans="2:16" ht="30.75" customHeight="1" x14ac:dyDescent="0.3">
      <c r="E7" s="17"/>
      <c r="F7" s="17"/>
    </row>
    <row r="8" spans="2:16" ht="20.25" customHeight="1" x14ac:dyDescent="0.3"/>
    <row r="9" spans="2:16" ht="9.9" customHeight="1" x14ac:dyDescent="0.3"/>
    <row r="10" spans="2:16" ht="19.649999999999999" customHeight="1" x14ac:dyDescent="0.3">
      <c r="C10" s="641" t="s">
        <v>152</v>
      </c>
      <c r="D10" s="641"/>
      <c r="E10" s="641"/>
      <c r="F10" s="641"/>
      <c r="G10" s="641"/>
      <c r="H10" s="641"/>
      <c r="I10" s="641"/>
      <c r="J10" s="641"/>
      <c r="K10" s="641"/>
    </row>
    <row r="11" spans="2:16" ht="71.25" customHeight="1" x14ac:dyDescent="0.3">
      <c r="C11" s="642" t="s">
        <v>153</v>
      </c>
      <c r="D11" s="642"/>
      <c r="E11" s="642"/>
      <c r="F11" s="642"/>
      <c r="G11" s="642"/>
      <c r="H11" s="642"/>
      <c r="I11" s="642"/>
      <c r="J11" s="642"/>
      <c r="K11" s="642"/>
    </row>
    <row r="12" spans="2:16" ht="9.75" customHeight="1" x14ac:dyDescent="0.3">
      <c r="C12" s="14"/>
      <c r="D12" s="14"/>
      <c r="F12" s="15"/>
    </row>
    <row r="13" spans="2:16" ht="36.75" customHeight="1" x14ac:dyDescent="0.3">
      <c r="B13" s="655" t="s">
        <v>111</v>
      </c>
      <c r="C13" s="604" t="s">
        <v>154</v>
      </c>
      <c r="D13" s="632" t="s">
        <v>8</v>
      </c>
      <c r="E13" s="632" t="s">
        <v>155</v>
      </c>
      <c r="F13" s="635" t="s">
        <v>156</v>
      </c>
      <c r="G13" s="648" t="s">
        <v>113</v>
      </c>
      <c r="H13" s="649"/>
      <c r="I13" s="649"/>
      <c r="J13" s="635" t="s">
        <v>157</v>
      </c>
      <c r="K13" s="635" t="s">
        <v>124</v>
      </c>
      <c r="L13" s="583"/>
      <c r="M13" s="582"/>
      <c r="N13" s="653"/>
      <c r="O13" s="578"/>
      <c r="P13" s="576"/>
    </row>
    <row r="14" spans="2:16" ht="29.25" customHeight="1" x14ac:dyDescent="0.3">
      <c r="B14" s="656"/>
      <c r="C14" s="605"/>
      <c r="D14" s="633"/>
      <c r="E14" s="633"/>
      <c r="F14" s="635"/>
      <c r="G14" s="602" t="s">
        <v>13</v>
      </c>
      <c r="H14" s="632" t="s">
        <v>15</v>
      </c>
      <c r="I14" s="632" t="s">
        <v>17</v>
      </c>
      <c r="J14" s="635"/>
      <c r="K14" s="635"/>
      <c r="L14" s="583"/>
      <c r="M14" s="582"/>
      <c r="N14" s="653"/>
      <c r="O14" s="578"/>
      <c r="P14" s="576"/>
    </row>
    <row r="15" spans="2:16" ht="99.75" customHeight="1" thickBot="1" x14ac:dyDescent="0.35">
      <c r="B15" s="657"/>
      <c r="C15" s="606"/>
      <c r="D15" s="634"/>
      <c r="E15" s="634"/>
      <c r="F15" s="636"/>
      <c r="G15" s="603"/>
      <c r="H15" s="637"/>
      <c r="I15" s="637"/>
      <c r="J15" s="636"/>
      <c r="K15" s="636"/>
      <c r="L15" s="583"/>
      <c r="M15" s="582"/>
      <c r="N15" s="653"/>
      <c r="O15" s="578"/>
      <c r="P15" s="576"/>
    </row>
    <row r="16" spans="2:16" ht="59.5" customHeight="1" x14ac:dyDescent="0.3">
      <c r="B16" s="475" t="str">
        <f>+LEFT(C16,3)</f>
        <v>6.1</v>
      </c>
      <c r="C16" s="662" t="s">
        <v>158</v>
      </c>
      <c r="D16" s="589" t="s">
        <v>159</v>
      </c>
      <c r="E16" s="369" t="s">
        <v>615</v>
      </c>
      <c r="F16" s="372">
        <v>3</v>
      </c>
      <c r="G16" s="106">
        <v>1</v>
      </c>
      <c r="H16" s="227" t="s">
        <v>583</v>
      </c>
      <c r="I16" s="377" t="s">
        <v>716</v>
      </c>
      <c r="J16" s="353">
        <v>3</v>
      </c>
      <c r="K16" s="356" t="str">
        <f t="shared" ref="K16" si="0">+IF(OR(ISBLANK(F16),ISBLANK(J16)),"",IF(OR(AND(F16=1,J16=1),AND(F16=1,J16=2),AND(F16=1,J16=3)),"Deficiencia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584">
        <f>+IF(K16="",75,IF(K16="Deficiencia de control mayor (diseño y ejecución)",80,IF(K16="Deficiencia de control (diseño o ejecución)",100,IF(K16="Oportunidad de mejora",120,140))))</f>
        <v>140</v>
      </c>
      <c r="M16" s="577">
        <v>1.7896000000000001</v>
      </c>
      <c r="N16" s="579">
        <f>+L16+M16</f>
        <v>141.78960000000001</v>
      </c>
      <c r="P16" s="575"/>
    </row>
    <row r="17" spans="2:16" ht="92.5" customHeight="1" thickBot="1" x14ac:dyDescent="0.35">
      <c r="B17" s="476"/>
      <c r="C17" s="663"/>
      <c r="D17" s="590"/>
      <c r="E17" s="449"/>
      <c r="F17" s="373"/>
      <c r="G17" s="104">
        <v>2</v>
      </c>
      <c r="H17" s="245" t="s">
        <v>584</v>
      </c>
      <c r="I17" s="380"/>
      <c r="J17" s="354"/>
      <c r="K17" s="357"/>
      <c r="L17" s="584"/>
      <c r="M17" s="577"/>
      <c r="N17" s="579"/>
      <c r="P17" s="575"/>
    </row>
    <row r="18" spans="2:16" ht="26.25" hidden="1" customHeight="1" thickBot="1" x14ac:dyDescent="0.35">
      <c r="B18" s="476"/>
      <c r="C18" s="663"/>
      <c r="D18" s="590"/>
      <c r="E18" s="449"/>
      <c r="F18" s="373"/>
      <c r="G18" s="104">
        <v>3</v>
      </c>
      <c r="H18" s="104"/>
      <c r="I18" s="380"/>
      <c r="J18" s="354"/>
      <c r="K18" s="357"/>
      <c r="L18" s="584"/>
      <c r="M18" s="577"/>
      <c r="N18" s="579"/>
      <c r="P18" s="575"/>
    </row>
    <row r="19" spans="2:16" ht="26.25" hidden="1" customHeight="1" thickBot="1" x14ac:dyDescent="0.35">
      <c r="B19" s="476"/>
      <c r="C19" s="663"/>
      <c r="D19" s="590"/>
      <c r="E19" s="449"/>
      <c r="F19" s="373"/>
      <c r="G19" s="104">
        <v>4</v>
      </c>
      <c r="H19" s="104"/>
      <c r="I19" s="380"/>
      <c r="J19" s="354"/>
      <c r="K19" s="357"/>
      <c r="L19" s="584"/>
      <c r="M19" s="577"/>
      <c r="N19" s="579"/>
      <c r="P19" s="575"/>
    </row>
    <row r="20" spans="2:16" ht="26.25" hidden="1" customHeight="1" thickBot="1" x14ac:dyDescent="0.35">
      <c r="B20" s="476"/>
      <c r="C20" s="663"/>
      <c r="D20" s="590"/>
      <c r="E20" s="449"/>
      <c r="F20" s="373"/>
      <c r="G20" s="104">
        <v>5</v>
      </c>
      <c r="H20" s="104"/>
      <c r="I20" s="380"/>
      <c r="J20" s="354"/>
      <c r="K20" s="357"/>
      <c r="L20" s="584"/>
      <c r="M20" s="577"/>
      <c r="N20" s="579"/>
      <c r="P20" s="575"/>
    </row>
    <row r="21" spans="2:16" ht="24" hidden="1" customHeight="1" thickBot="1" x14ac:dyDescent="0.35">
      <c r="B21" s="476"/>
      <c r="C21" s="663"/>
      <c r="D21" s="590"/>
      <c r="E21" s="449"/>
      <c r="F21" s="373"/>
      <c r="G21" s="104">
        <v>6</v>
      </c>
      <c r="H21" s="104"/>
      <c r="I21" s="380"/>
      <c r="J21" s="354"/>
      <c r="K21" s="357"/>
      <c r="L21" s="584"/>
      <c r="M21" s="577"/>
      <c r="N21" s="579"/>
      <c r="P21" s="575"/>
    </row>
    <row r="22" spans="2:16" ht="26.25" hidden="1" customHeight="1" thickBot="1" x14ac:dyDescent="0.35">
      <c r="B22" s="476"/>
      <c r="C22" s="663"/>
      <c r="D22" s="590"/>
      <c r="E22" s="449"/>
      <c r="F22" s="373"/>
      <c r="G22" s="104">
        <v>7</v>
      </c>
      <c r="H22" s="104"/>
      <c r="I22" s="380"/>
      <c r="J22" s="354"/>
      <c r="K22" s="357"/>
      <c r="L22" s="584"/>
      <c r="M22" s="577"/>
      <c r="N22" s="579"/>
      <c r="P22" s="575"/>
    </row>
    <row r="23" spans="2:16" ht="0.75" hidden="1" customHeight="1" thickBot="1" x14ac:dyDescent="0.35">
      <c r="B23" s="477"/>
      <c r="C23" s="664"/>
      <c r="D23" s="591"/>
      <c r="E23" s="450"/>
      <c r="F23" s="374"/>
      <c r="G23" s="105">
        <v>8</v>
      </c>
      <c r="H23" s="105"/>
      <c r="I23" s="381"/>
      <c r="J23" s="355"/>
      <c r="K23" s="358"/>
      <c r="L23" s="584"/>
      <c r="M23" s="577"/>
      <c r="N23" s="579"/>
      <c r="P23" s="575"/>
    </row>
    <row r="24" spans="2:16" ht="81.650000000000006" customHeight="1" x14ac:dyDescent="0.3">
      <c r="B24" s="658" t="str">
        <f>+LEFT(C24,3)</f>
        <v>6.2</v>
      </c>
      <c r="C24" s="586" t="s">
        <v>160</v>
      </c>
      <c r="D24" s="589" t="s">
        <v>161</v>
      </c>
      <c r="E24" s="369" t="s">
        <v>585</v>
      </c>
      <c r="F24" s="372">
        <v>3</v>
      </c>
      <c r="G24" s="106">
        <v>1</v>
      </c>
      <c r="H24" s="227" t="s">
        <v>588</v>
      </c>
      <c r="I24" s="638" t="s">
        <v>717</v>
      </c>
      <c r="J24" s="372">
        <v>3</v>
      </c>
      <c r="K24" s="356" t="str">
        <f t="shared" ref="K24:K32" si="1">+IF(OR(ISBLANK(F24),ISBLANK(J24)),"",IF(OR(AND(F24=1,J24=1),AND(F24=1,J24=2),AND(F24=1,J24=3)),"Deficiencia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584">
        <f t="shared" ref="L24" si="2">+IF(K24="",75,IF(K24="Deficiencia de control mayor (diseño y ejecución)",80,IF(K24="Deficiencia de control (diseño o ejecución)",100,IF(K24="Oportunidad de mejora",120,140))))</f>
        <v>140</v>
      </c>
      <c r="M24" s="577">
        <v>1.8895999999999999</v>
      </c>
      <c r="N24" s="579">
        <f t="shared" ref="N24" si="3">+L24+M24</f>
        <v>141.8896</v>
      </c>
      <c r="O24" s="580"/>
      <c r="P24" s="575"/>
    </row>
    <row r="25" spans="2:16" ht="58.75" customHeight="1" x14ac:dyDescent="0.3">
      <c r="B25" s="659"/>
      <c r="C25" s="587"/>
      <c r="D25" s="590"/>
      <c r="E25" s="449"/>
      <c r="F25" s="373"/>
      <c r="G25" s="104">
        <v>2</v>
      </c>
      <c r="H25" s="245" t="s">
        <v>586</v>
      </c>
      <c r="I25" s="639"/>
      <c r="J25" s="373"/>
      <c r="K25" s="357"/>
      <c r="L25" s="584"/>
      <c r="M25" s="577"/>
      <c r="N25" s="579"/>
      <c r="O25" s="580"/>
      <c r="P25" s="575"/>
    </row>
    <row r="26" spans="2:16" ht="105.5" customHeight="1" thickBot="1" x14ac:dyDescent="0.35">
      <c r="B26" s="659"/>
      <c r="C26" s="587"/>
      <c r="D26" s="590"/>
      <c r="E26" s="449"/>
      <c r="F26" s="373"/>
      <c r="G26" s="104">
        <v>3</v>
      </c>
      <c r="H26" s="245" t="s">
        <v>587</v>
      </c>
      <c r="I26" s="639"/>
      <c r="J26" s="373"/>
      <c r="K26" s="357"/>
      <c r="L26" s="584"/>
      <c r="M26" s="577"/>
      <c r="N26" s="579"/>
      <c r="O26" s="580"/>
      <c r="P26" s="575"/>
    </row>
    <row r="27" spans="2:16" ht="0.75" hidden="1" customHeight="1" thickBot="1" x14ac:dyDescent="0.35">
      <c r="B27" s="659"/>
      <c r="C27" s="587"/>
      <c r="D27" s="590"/>
      <c r="E27" s="449"/>
      <c r="F27" s="373"/>
      <c r="G27" s="104">
        <v>4</v>
      </c>
      <c r="H27" s="104"/>
      <c r="I27" s="639"/>
      <c r="J27" s="373"/>
      <c r="K27" s="357"/>
      <c r="L27" s="584"/>
      <c r="M27" s="577"/>
      <c r="N27" s="579"/>
      <c r="O27" s="580"/>
      <c r="P27" s="575"/>
    </row>
    <row r="28" spans="2:16" ht="22.5" hidden="1" customHeight="1" thickBot="1" x14ac:dyDescent="0.35">
      <c r="B28" s="659"/>
      <c r="C28" s="587"/>
      <c r="D28" s="590"/>
      <c r="E28" s="449"/>
      <c r="F28" s="373"/>
      <c r="G28" s="104">
        <v>5</v>
      </c>
      <c r="H28" s="104"/>
      <c r="I28" s="639"/>
      <c r="J28" s="373"/>
      <c r="K28" s="357"/>
      <c r="L28" s="584"/>
      <c r="M28" s="577"/>
      <c r="N28" s="579"/>
      <c r="O28" s="580"/>
      <c r="P28" s="575"/>
    </row>
    <row r="29" spans="2:16" ht="22.5" hidden="1" customHeight="1" thickBot="1" x14ac:dyDescent="0.35">
      <c r="B29" s="659"/>
      <c r="C29" s="587"/>
      <c r="D29" s="590"/>
      <c r="E29" s="449"/>
      <c r="F29" s="373"/>
      <c r="G29" s="104">
        <v>6</v>
      </c>
      <c r="H29" s="104"/>
      <c r="I29" s="639"/>
      <c r="J29" s="373"/>
      <c r="K29" s="357"/>
      <c r="L29" s="584"/>
      <c r="M29" s="577"/>
      <c r="N29" s="579"/>
      <c r="O29" s="580"/>
      <c r="P29" s="575"/>
    </row>
    <row r="30" spans="2:16" ht="22.5" hidden="1" customHeight="1" thickBot="1" x14ac:dyDescent="0.35">
      <c r="B30" s="659"/>
      <c r="C30" s="587"/>
      <c r="D30" s="590"/>
      <c r="E30" s="449"/>
      <c r="F30" s="373"/>
      <c r="G30" s="104">
        <v>7</v>
      </c>
      <c r="H30" s="104"/>
      <c r="I30" s="639"/>
      <c r="J30" s="373"/>
      <c r="K30" s="357"/>
      <c r="L30" s="584"/>
      <c r="M30" s="577"/>
      <c r="N30" s="579"/>
      <c r="O30" s="580"/>
      <c r="P30" s="575"/>
    </row>
    <row r="31" spans="2:16" ht="22.5" hidden="1" customHeight="1" thickBot="1" x14ac:dyDescent="0.35">
      <c r="B31" s="660"/>
      <c r="C31" s="588"/>
      <c r="D31" s="591"/>
      <c r="E31" s="450"/>
      <c r="F31" s="374"/>
      <c r="G31" s="105">
        <v>8</v>
      </c>
      <c r="H31" s="105"/>
      <c r="I31" s="640"/>
      <c r="J31" s="374"/>
      <c r="K31" s="358"/>
      <c r="L31" s="584"/>
      <c r="M31" s="577"/>
      <c r="N31" s="579"/>
      <c r="O31" s="580"/>
      <c r="P31" s="575"/>
    </row>
    <row r="32" spans="2:16" ht="59" customHeight="1" x14ac:dyDescent="0.3">
      <c r="B32" s="586" t="str">
        <f>+LEFT(C32,3)</f>
        <v>6.3</v>
      </c>
      <c r="C32" s="586" t="s">
        <v>162</v>
      </c>
      <c r="D32" s="589" t="s">
        <v>163</v>
      </c>
      <c r="E32" s="369" t="s">
        <v>589</v>
      </c>
      <c r="F32" s="372">
        <v>3</v>
      </c>
      <c r="G32" s="282">
        <v>1</v>
      </c>
      <c r="H32" s="291" t="s">
        <v>590</v>
      </c>
      <c r="I32" s="615" t="s">
        <v>774</v>
      </c>
      <c r="J32" s="372">
        <v>3</v>
      </c>
      <c r="K32" s="356" t="str">
        <f t="shared" si="1"/>
        <v>Mantenimiento del control</v>
      </c>
      <c r="L32" s="584">
        <f t="shared" ref="L32" si="4">+IF(K32="",75,IF(K32="Deficiencia de control mayor (diseño y ejecución)",80,IF(K32="Deficiencia de control (diseño o ejecución)",100,IF(K32="Oportunidad de mejora",120,140))))</f>
        <v>140</v>
      </c>
      <c r="M32" s="577">
        <v>1.9754</v>
      </c>
      <c r="N32" s="579">
        <f t="shared" ref="N32" si="5">+L32+M32</f>
        <v>141.97540000000001</v>
      </c>
      <c r="O32" s="580"/>
      <c r="P32" s="575"/>
    </row>
    <row r="33" spans="1:16" ht="71.5" customHeight="1" x14ac:dyDescent="0.3">
      <c r="B33" s="587"/>
      <c r="C33" s="587"/>
      <c r="D33" s="590"/>
      <c r="E33" s="449"/>
      <c r="F33" s="373"/>
      <c r="G33" s="104">
        <v>2</v>
      </c>
      <c r="H33" s="245" t="s">
        <v>591</v>
      </c>
      <c r="I33" s="616"/>
      <c r="J33" s="373"/>
      <c r="K33" s="357"/>
      <c r="L33" s="584"/>
      <c r="M33" s="577"/>
      <c r="N33" s="579"/>
      <c r="O33" s="580"/>
      <c r="P33" s="575"/>
    </row>
    <row r="34" spans="1:16" ht="2.25" hidden="1" customHeight="1" x14ac:dyDescent="0.3">
      <c r="B34" s="587"/>
      <c r="C34" s="587"/>
      <c r="D34" s="590"/>
      <c r="E34" s="449"/>
      <c r="F34" s="373"/>
      <c r="G34" s="104">
        <v>3</v>
      </c>
      <c r="H34" s="104"/>
      <c r="I34" s="616"/>
      <c r="J34" s="373"/>
      <c r="K34" s="357"/>
      <c r="L34" s="584"/>
      <c r="M34" s="577"/>
      <c r="N34" s="579"/>
      <c r="O34" s="580"/>
      <c r="P34" s="575"/>
    </row>
    <row r="35" spans="1:16" ht="22.5" hidden="1" customHeight="1" x14ac:dyDescent="0.3">
      <c r="B35" s="587"/>
      <c r="C35" s="587"/>
      <c r="D35" s="590"/>
      <c r="E35" s="449"/>
      <c r="F35" s="373"/>
      <c r="G35" s="104">
        <v>4</v>
      </c>
      <c r="H35" s="104"/>
      <c r="I35" s="616"/>
      <c r="J35" s="373"/>
      <c r="K35" s="357"/>
      <c r="L35" s="584"/>
      <c r="M35" s="577"/>
      <c r="N35" s="579"/>
      <c r="O35" s="580"/>
      <c r="P35" s="575"/>
    </row>
    <row r="36" spans="1:16" ht="2.25" hidden="1" customHeight="1" x14ac:dyDescent="0.3">
      <c r="B36" s="587"/>
      <c r="C36" s="587"/>
      <c r="D36" s="590"/>
      <c r="E36" s="449"/>
      <c r="F36" s="373"/>
      <c r="G36" s="104">
        <v>5</v>
      </c>
      <c r="H36" s="104"/>
      <c r="I36" s="616"/>
      <c r="J36" s="373"/>
      <c r="K36" s="357"/>
      <c r="L36" s="584"/>
      <c r="M36" s="577"/>
      <c r="N36" s="579"/>
      <c r="O36" s="580"/>
      <c r="P36" s="575"/>
    </row>
    <row r="37" spans="1:16" ht="2.25" customHeight="1" x14ac:dyDescent="0.3">
      <c r="B37" s="587"/>
      <c r="C37" s="587"/>
      <c r="D37" s="590"/>
      <c r="E37" s="449"/>
      <c r="F37" s="373"/>
      <c r="G37" s="104">
        <v>6</v>
      </c>
      <c r="H37" s="104"/>
      <c r="I37" s="616"/>
      <c r="J37" s="373"/>
      <c r="K37" s="357"/>
      <c r="L37" s="584"/>
      <c r="M37" s="577"/>
      <c r="N37" s="579"/>
      <c r="O37" s="580"/>
      <c r="P37" s="575"/>
    </row>
    <row r="38" spans="1:16" ht="22.5" hidden="1" customHeight="1" x14ac:dyDescent="0.3">
      <c r="B38" s="587"/>
      <c r="C38" s="587"/>
      <c r="D38" s="590"/>
      <c r="E38" s="449"/>
      <c r="F38" s="373"/>
      <c r="G38" s="104">
        <v>7</v>
      </c>
      <c r="H38" s="104"/>
      <c r="I38" s="616"/>
      <c r="J38" s="373"/>
      <c r="K38" s="357"/>
      <c r="L38" s="584"/>
      <c r="M38" s="577"/>
      <c r="N38" s="579"/>
      <c r="O38" s="580"/>
      <c r="P38" s="575"/>
    </row>
    <row r="39" spans="1:16" ht="22.5" hidden="1" customHeight="1" thickBot="1" x14ac:dyDescent="0.35">
      <c r="B39" s="588"/>
      <c r="C39" s="588"/>
      <c r="D39" s="591"/>
      <c r="E39" s="450"/>
      <c r="F39" s="374"/>
      <c r="G39" s="105">
        <v>8</v>
      </c>
      <c r="H39" s="105"/>
      <c r="I39" s="617"/>
      <c r="J39" s="374"/>
      <c r="K39" s="358"/>
      <c r="L39" s="584"/>
      <c r="M39" s="577"/>
      <c r="N39" s="579"/>
      <c r="O39" s="580"/>
      <c r="P39" s="575"/>
    </row>
    <row r="40" spans="1:16" ht="22.5" customHeight="1" x14ac:dyDescent="0.3">
      <c r="B40" s="620"/>
      <c r="C40" s="620" t="s">
        <v>497</v>
      </c>
      <c r="D40" s="610" t="s">
        <v>8</v>
      </c>
      <c r="E40" s="566" t="s">
        <v>498</v>
      </c>
      <c r="F40" s="592" t="s">
        <v>499</v>
      </c>
      <c r="G40" s="613" t="s">
        <v>113</v>
      </c>
      <c r="H40" s="614"/>
      <c r="I40" s="614"/>
      <c r="J40" s="592" t="s">
        <v>502</v>
      </c>
      <c r="K40" s="643" t="s">
        <v>124</v>
      </c>
      <c r="L40" s="585"/>
      <c r="M40" s="581"/>
      <c r="N40" s="654"/>
      <c r="O40" s="578"/>
      <c r="P40" s="576"/>
    </row>
    <row r="41" spans="1:16" ht="22.5" customHeight="1" x14ac:dyDescent="0.3">
      <c r="B41" s="621"/>
      <c r="C41" s="621"/>
      <c r="D41" s="611"/>
      <c r="E41" s="598"/>
      <c r="F41" s="592"/>
      <c r="G41" s="600" t="s">
        <v>13</v>
      </c>
      <c r="H41" s="566" t="s">
        <v>15</v>
      </c>
      <c r="I41" s="566" t="s">
        <v>17</v>
      </c>
      <c r="J41" s="592"/>
      <c r="K41" s="643"/>
      <c r="L41" s="585"/>
      <c r="M41" s="581"/>
      <c r="N41" s="654"/>
      <c r="O41" s="578"/>
      <c r="P41" s="576"/>
    </row>
    <row r="42" spans="1:16" ht="51" customHeight="1" thickBot="1" x14ac:dyDescent="0.35">
      <c r="B42" s="622"/>
      <c r="C42" s="622"/>
      <c r="D42" s="612"/>
      <c r="E42" s="599"/>
      <c r="F42" s="593"/>
      <c r="G42" s="601"/>
      <c r="H42" s="567"/>
      <c r="I42" s="567"/>
      <c r="J42" s="593"/>
      <c r="K42" s="644"/>
      <c r="L42" s="585"/>
      <c r="M42" s="581"/>
      <c r="N42" s="654"/>
      <c r="O42" s="578"/>
      <c r="P42" s="576"/>
    </row>
    <row r="43" spans="1:16" ht="21" customHeight="1" x14ac:dyDescent="0.3">
      <c r="B43" s="650" t="str">
        <f>+LEFT(C43,3)</f>
        <v>7.1</v>
      </c>
      <c r="C43" s="586" t="s">
        <v>164</v>
      </c>
      <c r="D43" s="629" t="s">
        <v>159</v>
      </c>
      <c r="E43" s="369" t="s">
        <v>592</v>
      </c>
      <c r="F43" s="372">
        <v>3</v>
      </c>
      <c r="G43" s="106">
        <v>1</v>
      </c>
      <c r="H43" s="227"/>
      <c r="I43" s="377" t="s">
        <v>682</v>
      </c>
      <c r="J43" s="372">
        <v>3</v>
      </c>
      <c r="K43" s="356" t="str">
        <f t="shared" ref="K43:K75" si="6">+IF(OR(ISBLANK(F43),ISBLANK(J43)),"",IF(OR(AND(F43=1,J43=1),AND(F43=1,J43=2),AND(F43=1,J43=3)),"Deficiencia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584">
        <f t="shared" ref="L43:L75" si="7">+IF(K43="",75,IF(K43="Deficiencia de control mayor (diseño y ejecución)",80,IF(K43="Deficiencia de control (diseño o ejecución)",100,IF(K43="Oportunidad de mejora",120,140))))</f>
        <v>140</v>
      </c>
      <c r="M43" s="577">
        <v>2.0895999999999999</v>
      </c>
      <c r="N43" s="579">
        <f>+L43+M43</f>
        <v>142.08959999999999</v>
      </c>
      <c r="O43" s="580"/>
      <c r="P43" s="575"/>
    </row>
    <row r="44" spans="1:16" s="176" customFormat="1" ht="72" customHeight="1" thickBot="1" x14ac:dyDescent="0.35">
      <c r="A44" s="13"/>
      <c r="B44" s="651"/>
      <c r="C44" s="587"/>
      <c r="D44" s="630"/>
      <c r="E44" s="449"/>
      <c r="F44" s="373"/>
      <c r="G44" s="104">
        <v>2</v>
      </c>
      <c r="H44" s="245" t="s">
        <v>593</v>
      </c>
      <c r="I44" s="380"/>
      <c r="J44" s="373"/>
      <c r="K44" s="357"/>
      <c r="L44" s="584"/>
      <c r="M44" s="577"/>
      <c r="N44" s="579"/>
      <c r="O44" s="580"/>
      <c r="P44" s="575"/>
    </row>
    <row r="45" spans="1:16" ht="62.25" hidden="1" customHeight="1" thickBot="1" x14ac:dyDescent="0.35">
      <c r="B45" s="651"/>
      <c r="C45" s="587"/>
      <c r="D45" s="630"/>
      <c r="E45" s="449"/>
      <c r="F45" s="373"/>
      <c r="G45" s="104">
        <v>3</v>
      </c>
      <c r="H45" s="228"/>
      <c r="I45" s="380"/>
      <c r="J45" s="373"/>
      <c r="K45" s="357"/>
      <c r="L45" s="584"/>
      <c r="M45" s="577"/>
      <c r="N45" s="579"/>
      <c r="O45" s="580"/>
      <c r="P45" s="575"/>
    </row>
    <row r="46" spans="1:16" ht="0.75" hidden="1" customHeight="1" thickBot="1" x14ac:dyDescent="0.35">
      <c r="B46" s="651"/>
      <c r="C46" s="587"/>
      <c r="D46" s="630"/>
      <c r="E46" s="449"/>
      <c r="F46" s="373"/>
      <c r="G46" s="104">
        <v>4</v>
      </c>
      <c r="H46" s="104"/>
      <c r="I46" s="380"/>
      <c r="J46" s="373"/>
      <c r="K46" s="357"/>
      <c r="L46" s="584"/>
      <c r="M46" s="577"/>
      <c r="N46" s="579"/>
      <c r="O46" s="580"/>
      <c r="P46" s="575"/>
    </row>
    <row r="47" spans="1:16" ht="22.5" hidden="1" customHeight="1" thickBot="1" x14ac:dyDescent="0.35">
      <c r="B47" s="651"/>
      <c r="C47" s="587"/>
      <c r="D47" s="630"/>
      <c r="E47" s="449"/>
      <c r="F47" s="373"/>
      <c r="G47" s="104">
        <v>5</v>
      </c>
      <c r="H47" s="104"/>
      <c r="I47" s="380"/>
      <c r="J47" s="373"/>
      <c r="K47" s="357"/>
      <c r="L47" s="584"/>
      <c r="M47" s="577"/>
      <c r="N47" s="579"/>
      <c r="O47" s="580"/>
      <c r="P47" s="575"/>
    </row>
    <row r="48" spans="1:16" ht="22.5" hidden="1" customHeight="1" thickBot="1" x14ac:dyDescent="0.35">
      <c r="B48" s="651"/>
      <c r="C48" s="587"/>
      <c r="D48" s="630"/>
      <c r="E48" s="449"/>
      <c r="F48" s="373"/>
      <c r="G48" s="104">
        <v>6</v>
      </c>
      <c r="H48" s="104"/>
      <c r="I48" s="380"/>
      <c r="J48" s="373"/>
      <c r="K48" s="357"/>
      <c r="L48" s="584"/>
      <c r="M48" s="577"/>
      <c r="N48" s="579"/>
      <c r="O48" s="580"/>
      <c r="P48" s="575"/>
    </row>
    <row r="49" spans="2:16" ht="134.25" hidden="1" customHeight="1" thickBot="1" x14ac:dyDescent="0.35">
      <c r="B49" s="651"/>
      <c r="C49" s="587"/>
      <c r="D49" s="630"/>
      <c r="E49" s="449"/>
      <c r="F49" s="373"/>
      <c r="G49" s="104">
        <v>7</v>
      </c>
      <c r="H49" s="104"/>
      <c r="I49" s="380"/>
      <c r="J49" s="373"/>
      <c r="K49" s="357"/>
      <c r="L49" s="584"/>
      <c r="M49" s="577"/>
      <c r="N49" s="579"/>
      <c r="O49" s="580"/>
      <c r="P49" s="575"/>
    </row>
    <row r="50" spans="2:16" ht="115.5" hidden="1" customHeight="1" thickBot="1" x14ac:dyDescent="0.35">
      <c r="B50" s="652"/>
      <c r="C50" s="588"/>
      <c r="D50" s="631"/>
      <c r="E50" s="450"/>
      <c r="F50" s="374"/>
      <c r="G50" s="105">
        <v>8</v>
      </c>
      <c r="H50" s="105"/>
      <c r="I50" s="381"/>
      <c r="J50" s="374"/>
      <c r="K50" s="358"/>
      <c r="L50" s="584"/>
      <c r="M50" s="577"/>
      <c r="N50" s="579"/>
      <c r="O50" s="580"/>
      <c r="P50" s="575"/>
    </row>
    <row r="51" spans="2:16" ht="49" customHeight="1" x14ac:dyDescent="0.3">
      <c r="B51" s="650" t="str">
        <f>+LEFT(C51,3)</f>
        <v>7.2</v>
      </c>
      <c r="C51" s="586" t="s">
        <v>165</v>
      </c>
      <c r="D51" s="589" t="s">
        <v>166</v>
      </c>
      <c r="E51" s="369" t="s">
        <v>594</v>
      </c>
      <c r="F51" s="372">
        <v>3</v>
      </c>
      <c r="G51" s="106">
        <v>1</v>
      </c>
      <c r="H51" s="227" t="s">
        <v>595</v>
      </c>
      <c r="I51" s="377" t="s">
        <v>683</v>
      </c>
      <c r="J51" s="372">
        <v>3</v>
      </c>
      <c r="K51" s="356" t="str">
        <f t="shared" si="6"/>
        <v>Mantenimiento del control</v>
      </c>
      <c r="L51" s="584">
        <f t="shared" si="7"/>
        <v>140</v>
      </c>
      <c r="M51" s="577">
        <v>2.1456</v>
      </c>
      <c r="N51" s="579">
        <f t="shared" ref="N51:N75" si="8">+L51+M51</f>
        <v>142.1456</v>
      </c>
      <c r="O51" s="580"/>
      <c r="P51" s="575"/>
    </row>
    <row r="52" spans="2:16" ht="69.650000000000006" customHeight="1" thickBot="1" x14ac:dyDescent="0.35">
      <c r="B52" s="651"/>
      <c r="C52" s="587"/>
      <c r="D52" s="590"/>
      <c r="E52" s="449"/>
      <c r="F52" s="373"/>
      <c r="G52" s="104">
        <v>2</v>
      </c>
      <c r="H52" s="245" t="s">
        <v>597</v>
      </c>
      <c r="I52" s="380"/>
      <c r="J52" s="373"/>
      <c r="K52" s="357"/>
      <c r="L52" s="584"/>
      <c r="M52" s="577"/>
      <c r="N52" s="579"/>
      <c r="O52" s="580"/>
      <c r="P52" s="575"/>
    </row>
    <row r="53" spans="2:16" ht="38.25" hidden="1" customHeight="1" thickBot="1" x14ac:dyDescent="0.35">
      <c r="B53" s="651"/>
      <c r="C53" s="587"/>
      <c r="D53" s="590"/>
      <c r="E53" s="449"/>
      <c r="F53" s="373"/>
      <c r="G53" s="104">
        <v>3</v>
      </c>
      <c r="H53" s="104"/>
      <c r="I53" s="380"/>
      <c r="J53" s="373"/>
      <c r="K53" s="357"/>
      <c r="L53" s="584"/>
      <c r="M53" s="577"/>
      <c r="N53" s="579"/>
      <c r="O53" s="580"/>
      <c r="P53" s="575"/>
    </row>
    <row r="54" spans="2:16" ht="7.5" hidden="1" customHeight="1" thickBot="1" x14ac:dyDescent="0.35">
      <c r="B54" s="651"/>
      <c r="C54" s="587"/>
      <c r="D54" s="590"/>
      <c r="E54" s="449"/>
      <c r="F54" s="373"/>
      <c r="G54" s="104">
        <v>4</v>
      </c>
      <c r="H54" s="104"/>
      <c r="I54" s="380"/>
      <c r="J54" s="373"/>
      <c r="K54" s="357"/>
      <c r="L54" s="584"/>
      <c r="M54" s="577"/>
      <c r="N54" s="579"/>
      <c r="O54" s="580"/>
      <c r="P54" s="575"/>
    </row>
    <row r="55" spans="2:16" ht="38.25" hidden="1" customHeight="1" thickBot="1" x14ac:dyDescent="0.35">
      <c r="B55" s="651"/>
      <c r="C55" s="587"/>
      <c r="D55" s="590"/>
      <c r="E55" s="449"/>
      <c r="F55" s="373"/>
      <c r="G55" s="104">
        <v>5</v>
      </c>
      <c r="H55" s="104"/>
      <c r="I55" s="380"/>
      <c r="J55" s="373"/>
      <c r="K55" s="357"/>
      <c r="L55" s="584"/>
      <c r="M55" s="577"/>
      <c r="N55" s="579"/>
      <c r="O55" s="580"/>
      <c r="P55" s="575"/>
    </row>
    <row r="56" spans="2:16" ht="38.25" hidden="1" customHeight="1" thickBot="1" x14ac:dyDescent="0.35">
      <c r="B56" s="651"/>
      <c r="C56" s="587"/>
      <c r="D56" s="590"/>
      <c r="E56" s="449"/>
      <c r="F56" s="373"/>
      <c r="G56" s="104">
        <v>6</v>
      </c>
      <c r="H56" s="104"/>
      <c r="I56" s="380"/>
      <c r="J56" s="373"/>
      <c r="K56" s="357"/>
      <c r="L56" s="584"/>
      <c r="M56" s="577"/>
      <c r="N56" s="579"/>
      <c r="O56" s="580"/>
      <c r="P56" s="575"/>
    </row>
    <row r="57" spans="2:16" ht="38.25" hidden="1" customHeight="1" thickBot="1" x14ac:dyDescent="0.35">
      <c r="B57" s="651"/>
      <c r="C57" s="587"/>
      <c r="D57" s="590"/>
      <c r="E57" s="449"/>
      <c r="F57" s="373"/>
      <c r="G57" s="104">
        <v>7</v>
      </c>
      <c r="H57" s="104"/>
      <c r="I57" s="380"/>
      <c r="J57" s="373"/>
      <c r="K57" s="357"/>
      <c r="L57" s="584"/>
      <c r="M57" s="577"/>
      <c r="N57" s="579"/>
      <c r="O57" s="580"/>
      <c r="P57" s="575"/>
    </row>
    <row r="58" spans="2:16" ht="38.25" hidden="1" customHeight="1" thickBot="1" x14ac:dyDescent="0.35">
      <c r="B58" s="652"/>
      <c r="C58" s="618"/>
      <c r="D58" s="591"/>
      <c r="E58" s="450"/>
      <c r="F58" s="374"/>
      <c r="G58" s="158">
        <v>8</v>
      </c>
      <c r="H58" s="158"/>
      <c r="I58" s="381"/>
      <c r="J58" s="374"/>
      <c r="K58" s="358"/>
      <c r="L58" s="584"/>
      <c r="M58" s="577"/>
      <c r="N58" s="579"/>
      <c r="O58" s="580"/>
      <c r="P58" s="575"/>
    </row>
    <row r="59" spans="2:16" s="173" customFormat="1" ht="86" customHeight="1" thickBot="1" x14ac:dyDescent="0.35">
      <c r="B59" s="650" t="str">
        <f>+LEFT(C59,3)</f>
        <v>7.3</v>
      </c>
      <c r="C59" s="623" t="s">
        <v>167</v>
      </c>
      <c r="D59" s="619" t="s">
        <v>166</v>
      </c>
      <c r="E59" s="626" t="s">
        <v>598</v>
      </c>
      <c r="F59" s="372">
        <v>3</v>
      </c>
      <c r="G59" s="172">
        <v>1</v>
      </c>
      <c r="H59" s="258" t="s">
        <v>477</v>
      </c>
      <c r="I59" s="377" t="s">
        <v>684</v>
      </c>
      <c r="J59" s="372">
        <v>3</v>
      </c>
      <c r="K59" s="356" t="str">
        <f t="shared" si="6"/>
        <v>Mantenimiento del control</v>
      </c>
      <c r="L59" s="584">
        <f t="shared" si="7"/>
        <v>140</v>
      </c>
      <c r="M59" s="577">
        <v>2.2364999999999999</v>
      </c>
      <c r="N59" s="579">
        <f t="shared" si="8"/>
        <v>142.23650000000001</v>
      </c>
      <c r="O59" s="580"/>
      <c r="P59" s="575"/>
    </row>
    <row r="60" spans="2:16" ht="27" hidden="1" customHeight="1" x14ac:dyDescent="0.3">
      <c r="B60" s="651"/>
      <c r="C60" s="624"/>
      <c r="D60" s="411"/>
      <c r="E60" s="627"/>
      <c r="F60" s="373"/>
      <c r="G60" s="103">
        <v>2</v>
      </c>
      <c r="H60" s="103"/>
      <c r="I60" s="380"/>
      <c r="J60" s="373"/>
      <c r="K60" s="357"/>
      <c r="L60" s="584"/>
      <c r="M60" s="577"/>
      <c r="N60" s="579"/>
      <c r="O60" s="580"/>
      <c r="P60" s="575"/>
    </row>
    <row r="61" spans="2:16" ht="24" hidden="1" customHeight="1" x14ac:dyDescent="0.3">
      <c r="B61" s="651"/>
      <c r="C61" s="624"/>
      <c r="D61" s="411"/>
      <c r="E61" s="627"/>
      <c r="F61" s="373"/>
      <c r="G61" s="104">
        <v>3</v>
      </c>
      <c r="H61" s="104"/>
      <c r="I61" s="380"/>
      <c r="J61" s="373"/>
      <c r="K61" s="357"/>
      <c r="L61" s="584"/>
      <c r="M61" s="577"/>
      <c r="N61" s="579"/>
      <c r="O61" s="580"/>
      <c r="P61" s="575"/>
    </row>
    <row r="62" spans="2:16" ht="27" hidden="1" customHeight="1" x14ac:dyDescent="0.3">
      <c r="B62" s="651"/>
      <c r="C62" s="624"/>
      <c r="D62" s="411"/>
      <c r="E62" s="627"/>
      <c r="F62" s="373"/>
      <c r="G62" s="104">
        <v>4</v>
      </c>
      <c r="H62" s="104"/>
      <c r="I62" s="380"/>
      <c r="J62" s="373"/>
      <c r="K62" s="357"/>
      <c r="L62" s="584"/>
      <c r="M62" s="577"/>
      <c r="N62" s="579"/>
      <c r="O62" s="580"/>
      <c r="P62" s="575"/>
    </row>
    <row r="63" spans="2:16" ht="27" hidden="1" customHeight="1" x14ac:dyDescent="0.3">
      <c r="B63" s="651"/>
      <c r="C63" s="624"/>
      <c r="D63" s="411"/>
      <c r="E63" s="627"/>
      <c r="F63" s="373"/>
      <c r="G63" s="104">
        <v>5</v>
      </c>
      <c r="H63" s="104"/>
      <c r="I63" s="380"/>
      <c r="J63" s="373"/>
      <c r="K63" s="357"/>
      <c r="L63" s="584"/>
      <c r="M63" s="577"/>
      <c r="N63" s="579"/>
      <c r="O63" s="580"/>
      <c r="P63" s="575"/>
    </row>
    <row r="64" spans="2:16" ht="27" hidden="1" customHeight="1" x14ac:dyDescent="0.3">
      <c r="B64" s="651"/>
      <c r="C64" s="624"/>
      <c r="D64" s="411"/>
      <c r="E64" s="627"/>
      <c r="F64" s="373"/>
      <c r="G64" s="104">
        <v>6</v>
      </c>
      <c r="H64" s="104"/>
      <c r="I64" s="380"/>
      <c r="J64" s="373"/>
      <c r="K64" s="357"/>
      <c r="L64" s="584"/>
      <c r="M64" s="577"/>
      <c r="N64" s="579"/>
      <c r="O64" s="580"/>
      <c r="P64" s="575"/>
    </row>
    <row r="65" spans="2:16" ht="15.5" customHeight="1" x14ac:dyDescent="0.3">
      <c r="B65" s="651"/>
      <c r="C65" s="624"/>
      <c r="D65" s="411"/>
      <c r="E65" s="627"/>
      <c r="F65" s="373"/>
      <c r="G65" s="104">
        <v>7</v>
      </c>
      <c r="H65" s="104"/>
      <c r="I65" s="380"/>
      <c r="J65" s="373"/>
      <c r="K65" s="357"/>
      <c r="L65" s="584"/>
      <c r="M65" s="577"/>
      <c r="N65" s="579"/>
      <c r="O65" s="580"/>
      <c r="P65" s="575"/>
    </row>
    <row r="66" spans="2:16" ht="9" customHeight="1" thickBot="1" x14ac:dyDescent="0.35">
      <c r="B66" s="661"/>
      <c r="C66" s="625"/>
      <c r="D66" s="412"/>
      <c r="E66" s="628"/>
      <c r="F66" s="374"/>
      <c r="G66" s="105">
        <v>8</v>
      </c>
      <c r="H66" s="105"/>
      <c r="I66" s="381"/>
      <c r="J66" s="374"/>
      <c r="K66" s="358"/>
      <c r="L66" s="584"/>
      <c r="M66" s="577"/>
      <c r="N66" s="579"/>
      <c r="O66" s="580"/>
      <c r="P66" s="575"/>
    </row>
    <row r="67" spans="2:16" ht="12.75" customHeight="1" x14ac:dyDescent="0.3">
      <c r="B67" s="651" t="str">
        <f>+LEFT(C67,3)</f>
        <v>7.4</v>
      </c>
      <c r="C67" s="595" t="s">
        <v>168</v>
      </c>
      <c r="D67" s="596" t="s">
        <v>169</v>
      </c>
      <c r="E67" s="445" t="s">
        <v>599</v>
      </c>
      <c r="F67" s="372">
        <v>3</v>
      </c>
      <c r="G67" s="106">
        <v>1</v>
      </c>
      <c r="H67" s="106"/>
      <c r="I67" s="568" t="s">
        <v>685</v>
      </c>
      <c r="J67" s="372">
        <v>3</v>
      </c>
      <c r="K67" s="356" t="str">
        <f t="shared" si="6"/>
        <v>Mantenimiento del control</v>
      </c>
      <c r="L67" s="584">
        <f t="shared" si="7"/>
        <v>140</v>
      </c>
      <c r="M67" s="577">
        <v>2.3896000000000002</v>
      </c>
      <c r="N67" s="579">
        <f t="shared" si="8"/>
        <v>142.3896</v>
      </c>
      <c r="O67" s="580"/>
      <c r="P67" s="575"/>
    </row>
    <row r="68" spans="2:16" ht="8.25" customHeight="1" x14ac:dyDescent="0.3">
      <c r="B68" s="651"/>
      <c r="C68" s="587"/>
      <c r="D68" s="590"/>
      <c r="E68" s="449"/>
      <c r="F68" s="373"/>
      <c r="G68" s="104">
        <v>2</v>
      </c>
      <c r="H68" s="104"/>
      <c r="I68" s="569"/>
      <c r="J68" s="373"/>
      <c r="K68" s="357"/>
      <c r="L68" s="584"/>
      <c r="M68" s="577"/>
      <c r="N68" s="579"/>
      <c r="O68" s="580"/>
      <c r="P68" s="575"/>
    </row>
    <row r="69" spans="2:16" ht="13.5" customHeight="1" x14ac:dyDescent="0.3">
      <c r="B69" s="651"/>
      <c r="C69" s="587"/>
      <c r="D69" s="590"/>
      <c r="E69" s="449"/>
      <c r="F69" s="373"/>
      <c r="G69" s="104">
        <v>3</v>
      </c>
      <c r="H69" s="104"/>
      <c r="I69" s="569"/>
      <c r="J69" s="373"/>
      <c r="K69" s="357"/>
      <c r="L69" s="584"/>
      <c r="M69" s="577"/>
      <c r="N69" s="579"/>
      <c r="O69" s="580"/>
      <c r="P69" s="575"/>
    </row>
    <row r="70" spans="2:16" ht="109.5" customHeight="1" x14ac:dyDescent="0.3">
      <c r="B70" s="651"/>
      <c r="C70" s="587"/>
      <c r="D70" s="590"/>
      <c r="E70" s="449"/>
      <c r="F70" s="373"/>
      <c r="G70" s="104">
        <v>4</v>
      </c>
      <c r="H70" s="245" t="s">
        <v>600</v>
      </c>
      <c r="I70" s="569"/>
      <c r="J70" s="373"/>
      <c r="K70" s="357"/>
      <c r="L70" s="584"/>
      <c r="M70" s="577"/>
      <c r="N70" s="579"/>
      <c r="O70" s="580"/>
      <c r="P70" s="575"/>
    </row>
    <row r="71" spans="2:16" ht="3.75" hidden="1" customHeight="1" thickBot="1" x14ac:dyDescent="0.35">
      <c r="B71" s="651"/>
      <c r="C71" s="587"/>
      <c r="D71" s="590"/>
      <c r="E71" s="449"/>
      <c r="F71" s="373"/>
      <c r="G71" s="104">
        <v>5</v>
      </c>
      <c r="H71" s="104"/>
      <c r="I71" s="569"/>
      <c r="J71" s="373"/>
      <c r="K71" s="357"/>
      <c r="L71" s="584"/>
      <c r="M71" s="577"/>
      <c r="N71" s="579"/>
      <c r="O71" s="580"/>
      <c r="P71" s="575"/>
    </row>
    <row r="72" spans="2:16" ht="27" hidden="1" customHeight="1" thickBot="1" x14ac:dyDescent="0.35">
      <c r="B72" s="651"/>
      <c r="C72" s="587"/>
      <c r="D72" s="590"/>
      <c r="E72" s="449"/>
      <c r="F72" s="373"/>
      <c r="G72" s="104">
        <v>6</v>
      </c>
      <c r="H72" s="104"/>
      <c r="I72" s="569"/>
      <c r="J72" s="373"/>
      <c r="K72" s="357"/>
      <c r="L72" s="584"/>
      <c r="M72" s="577"/>
      <c r="N72" s="579"/>
      <c r="O72" s="580"/>
      <c r="P72" s="575"/>
    </row>
    <row r="73" spans="2:16" ht="27" hidden="1" customHeight="1" thickBot="1" x14ac:dyDescent="0.35">
      <c r="B73" s="651"/>
      <c r="C73" s="587"/>
      <c r="D73" s="590"/>
      <c r="E73" s="449"/>
      <c r="F73" s="373"/>
      <c r="G73" s="104">
        <v>7</v>
      </c>
      <c r="H73" s="104"/>
      <c r="I73" s="569"/>
      <c r="J73" s="373"/>
      <c r="K73" s="357"/>
      <c r="L73" s="584"/>
      <c r="M73" s="577"/>
      <c r="N73" s="579"/>
      <c r="O73" s="580"/>
      <c r="P73" s="575"/>
    </row>
    <row r="74" spans="2:16" ht="7" customHeight="1" thickBot="1" x14ac:dyDescent="0.35">
      <c r="B74" s="652"/>
      <c r="C74" s="588"/>
      <c r="D74" s="597"/>
      <c r="E74" s="450"/>
      <c r="F74" s="374"/>
      <c r="G74" s="105">
        <v>8</v>
      </c>
      <c r="H74" s="105"/>
      <c r="I74" s="570"/>
      <c r="J74" s="374"/>
      <c r="K74" s="358"/>
      <c r="L74" s="584"/>
      <c r="M74" s="577"/>
      <c r="N74" s="579"/>
      <c r="O74" s="580"/>
      <c r="P74" s="575"/>
    </row>
    <row r="75" spans="2:16" ht="128.5" customHeight="1" x14ac:dyDescent="0.3">
      <c r="B75" s="650" t="str">
        <f>+LEFT(C75,3)</f>
        <v>7.5</v>
      </c>
      <c r="C75" s="586" t="s">
        <v>170</v>
      </c>
      <c r="D75" s="590" t="s">
        <v>171</v>
      </c>
      <c r="E75" s="369" t="s">
        <v>601</v>
      </c>
      <c r="F75" s="372">
        <v>3</v>
      </c>
      <c r="G75" s="106">
        <v>1</v>
      </c>
      <c r="H75" s="227" t="s">
        <v>718</v>
      </c>
      <c r="I75" s="557" t="s">
        <v>686</v>
      </c>
      <c r="J75" s="372">
        <v>3</v>
      </c>
      <c r="K75" s="356" t="str">
        <f t="shared" si="6"/>
        <v>Mantenimiento del control</v>
      </c>
      <c r="L75" s="584">
        <f t="shared" si="7"/>
        <v>140</v>
      </c>
      <c r="M75" s="577">
        <v>2.4563000000000001</v>
      </c>
      <c r="N75" s="579">
        <f t="shared" si="8"/>
        <v>142.4563</v>
      </c>
      <c r="O75" s="580"/>
      <c r="P75" s="575"/>
    </row>
    <row r="76" spans="2:16" ht="0.75" hidden="1" customHeight="1" x14ac:dyDescent="0.3">
      <c r="B76" s="651"/>
      <c r="C76" s="587"/>
      <c r="D76" s="590"/>
      <c r="E76" s="449"/>
      <c r="F76" s="373"/>
      <c r="G76" s="104">
        <v>2</v>
      </c>
      <c r="H76" s="104"/>
      <c r="I76" s="558"/>
      <c r="J76" s="373"/>
      <c r="K76" s="357"/>
      <c r="L76" s="584"/>
      <c r="M76" s="577"/>
      <c r="N76" s="579"/>
      <c r="O76" s="580"/>
      <c r="P76" s="575"/>
    </row>
    <row r="77" spans="2:16" ht="27.75" hidden="1" customHeight="1" x14ac:dyDescent="0.3">
      <c r="B77" s="651"/>
      <c r="C77" s="587"/>
      <c r="D77" s="590"/>
      <c r="E77" s="449"/>
      <c r="F77" s="373"/>
      <c r="G77" s="104">
        <v>3</v>
      </c>
      <c r="H77" s="224"/>
      <c r="I77" s="558"/>
      <c r="J77" s="373"/>
      <c r="K77" s="357"/>
      <c r="L77" s="584"/>
      <c r="M77" s="577"/>
      <c r="N77" s="579"/>
      <c r="O77" s="580"/>
      <c r="P77" s="575"/>
    </row>
    <row r="78" spans="2:16" ht="2.25" hidden="1" customHeight="1" x14ac:dyDescent="0.3">
      <c r="B78" s="651"/>
      <c r="C78" s="587"/>
      <c r="D78" s="590"/>
      <c r="E78" s="449"/>
      <c r="F78" s="373"/>
      <c r="G78" s="104">
        <v>4</v>
      </c>
      <c r="H78" s="226"/>
      <c r="I78" s="558"/>
      <c r="J78" s="373"/>
      <c r="K78" s="357"/>
      <c r="L78" s="584"/>
      <c r="M78" s="577"/>
      <c r="N78" s="579"/>
      <c r="O78" s="580"/>
      <c r="P78" s="575"/>
    </row>
    <row r="79" spans="2:16" ht="3" customHeight="1" x14ac:dyDescent="0.3">
      <c r="B79" s="651"/>
      <c r="C79" s="587"/>
      <c r="D79" s="590"/>
      <c r="E79" s="449"/>
      <c r="F79" s="373"/>
      <c r="G79" s="104">
        <v>5</v>
      </c>
      <c r="H79" s="104"/>
      <c r="I79" s="558"/>
      <c r="J79" s="373"/>
      <c r="K79" s="357"/>
      <c r="L79" s="584"/>
      <c r="M79" s="577"/>
      <c r="N79" s="579"/>
      <c r="O79" s="580"/>
      <c r="P79" s="575"/>
    </row>
    <row r="80" spans="2:16" ht="27.75" hidden="1" customHeight="1" x14ac:dyDescent="0.3">
      <c r="B80" s="651"/>
      <c r="C80" s="587"/>
      <c r="D80" s="590"/>
      <c r="E80" s="449"/>
      <c r="F80" s="373"/>
      <c r="G80" s="104">
        <v>6</v>
      </c>
      <c r="H80" s="104"/>
      <c r="I80" s="558"/>
      <c r="J80" s="373"/>
      <c r="K80" s="357"/>
      <c r="L80" s="584"/>
      <c r="M80" s="577"/>
      <c r="N80" s="579"/>
      <c r="O80" s="580"/>
      <c r="P80" s="575"/>
    </row>
    <row r="81" spans="2:16" ht="27.75" hidden="1" customHeight="1" x14ac:dyDescent="0.3">
      <c r="B81" s="651"/>
      <c r="C81" s="587"/>
      <c r="D81" s="590"/>
      <c r="E81" s="449"/>
      <c r="F81" s="373"/>
      <c r="G81" s="104">
        <v>7</v>
      </c>
      <c r="H81" s="104"/>
      <c r="I81" s="558"/>
      <c r="J81" s="373"/>
      <c r="K81" s="357"/>
      <c r="L81" s="584"/>
      <c r="M81" s="577"/>
      <c r="N81" s="579"/>
      <c r="O81" s="580"/>
      <c r="P81" s="575"/>
    </row>
    <row r="82" spans="2:16" ht="27.75" hidden="1" customHeight="1" thickBot="1" x14ac:dyDescent="0.35">
      <c r="B82" s="652"/>
      <c r="C82" s="588"/>
      <c r="D82" s="591"/>
      <c r="E82" s="450"/>
      <c r="F82" s="374"/>
      <c r="G82" s="105">
        <v>8</v>
      </c>
      <c r="H82" s="105"/>
      <c r="I82" s="559"/>
      <c r="J82" s="374"/>
      <c r="K82" s="358"/>
      <c r="L82" s="584"/>
      <c r="M82" s="577"/>
      <c r="N82" s="579"/>
      <c r="O82" s="580"/>
      <c r="P82" s="575"/>
    </row>
    <row r="83" spans="2:16" ht="22.5" customHeight="1" x14ac:dyDescent="0.3">
      <c r="B83" s="607"/>
      <c r="C83" s="607" t="s">
        <v>500</v>
      </c>
      <c r="D83" s="610" t="s">
        <v>8</v>
      </c>
      <c r="E83" s="566" t="s">
        <v>498</v>
      </c>
      <c r="F83" s="592" t="s">
        <v>499</v>
      </c>
      <c r="G83" s="613" t="s">
        <v>113</v>
      </c>
      <c r="H83" s="614"/>
      <c r="I83" s="614"/>
      <c r="J83" s="592" t="s">
        <v>502</v>
      </c>
      <c r="K83" s="643" t="s">
        <v>124</v>
      </c>
      <c r="L83" s="585"/>
      <c r="M83" s="581"/>
      <c r="N83" s="654"/>
      <c r="O83" s="578"/>
      <c r="P83" s="576"/>
    </row>
    <row r="84" spans="2:16" ht="22.5" customHeight="1" x14ac:dyDescent="0.3">
      <c r="B84" s="608"/>
      <c r="C84" s="608"/>
      <c r="D84" s="611"/>
      <c r="E84" s="598"/>
      <c r="F84" s="592"/>
      <c r="G84" s="600" t="s">
        <v>13</v>
      </c>
      <c r="H84" s="566" t="s">
        <v>15</v>
      </c>
      <c r="I84" s="566" t="s">
        <v>17</v>
      </c>
      <c r="J84" s="592"/>
      <c r="K84" s="643"/>
      <c r="L84" s="585"/>
      <c r="M84" s="581"/>
      <c r="N84" s="654"/>
      <c r="O84" s="578"/>
      <c r="P84" s="576"/>
    </row>
    <row r="85" spans="2:16" ht="65.25" customHeight="1" thickBot="1" x14ac:dyDescent="0.35">
      <c r="B85" s="609"/>
      <c r="C85" s="609"/>
      <c r="D85" s="612"/>
      <c r="E85" s="599"/>
      <c r="F85" s="593"/>
      <c r="G85" s="601"/>
      <c r="H85" s="567"/>
      <c r="I85" s="567"/>
      <c r="J85" s="593"/>
      <c r="K85" s="644"/>
      <c r="L85" s="585"/>
      <c r="M85" s="581"/>
      <c r="N85" s="654"/>
      <c r="O85" s="578"/>
      <c r="P85" s="576"/>
    </row>
    <row r="86" spans="2:16" ht="91.5" customHeight="1" thickBot="1" x14ac:dyDescent="0.35">
      <c r="B86" s="650" t="str">
        <f>+LEFT(C86,3)</f>
        <v>8.1</v>
      </c>
      <c r="C86" s="586" t="s">
        <v>172</v>
      </c>
      <c r="D86" s="589" t="s">
        <v>159</v>
      </c>
      <c r="E86" s="369" t="s">
        <v>602</v>
      </c>
      <c r="F86" s="372">
        <v>3</v>
      </c>
      <c r="G86" s="106">
        <v>1</v>
      </c>
      <c r="H86" s="227" t="s">
        <v>603</v>
      </c>
      <c r="I86" s="377" t="s">
        <v>687</v>
      </c>
      <c r="J86" s="372">
        <v>3</v>
      </c>
      <c r="K86" s="356" t="str">
        <f t="shared" ref="K86:K110" si="9">+IF(OR(ISBLANK(F86),ISBLANK(J86)),"",IF(OR(AND(F86=1,J86=1),AND(F86=1,J86=2),AND(F86=1,J86=3)),"Deficiencia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584">
        <f t="shared" ref="L86:L110" si="10">+IF(K86="",75,IF(K86="Deficiencia de control mayor (diseño y ejecución)",80,IF(K86="Deficiencia de control (diseño o ejecución)",100,IF(K86="Oportunidad de mejora",120,140))))</f>
        <v>140</v>
      </c>
      <c r="M86" s="577">
        <v>2.5457999999999998</v>
      </c>
      <c r="N86" s="579">
        <f t="shared" ref="N86:N110" si="11">+L86+M86</f>
        <v>142.54579999999999</v>
      </c>
      <c r="O86" s="580"/>
      <c r="P86" s="575"/>
    </row>
    <row r="87" spans="2:16" ht="33.65" hidden="1" customHeight="1" thickBot="1" x14ac:dyDescent="0.35">
      <c r="B87" s="651"/>
      <c r="C87" s="587"/>
      <c r="D87" s="590"/>
      <c r="E87" s="449"/>
      <c r="F87" s="373"/>
      <c r="G87" s="104">
        <v>2</v>
      </c>
      <c r="H87" s="124"/>
      <c r="I87" s="380"/>
      <c r="J87" s="373"/>
      <c r="K87" s="357"/>
      <c r="L87" s="584"/>
      <c r="M87" s="577"/>
      <c r="N87" s="579"/>
      <c r="O87" s="580"/>
      <c r="P87" s="575"/>
    </row>
    <row r="88" spans="2:16" ht="0.75" hidden="1" customHeight="1" thickBot="1" x14ac:dyDescent="0.35">
      <c r="B88" s="651"/>
      <c r="C88" s="587"/>
      <c r="D88" s="590"/>
      <c r="E88" s="449"/>
      <c r="F88" s="373"/>
      <c r="G88" s="104">
        <v>3</v>
      </c>
      <c r="H88" s="104"/>
      <c r="I88" s="380"/>
      <c r="J88" s="373"/>
      <c r="K88" s="357"/>
      <c r="L88" s="584"/>
      <c r="M88" s="577"/>
      <c r="N88" s="579"/>
      <c r="O88" s="580"/>
      <c r="P88" s="575"/>
    </row>
    <row r="89" spans="2:16" ht="28.5" hidden="1" customHeight="1" thickBot="1" x14ac:dyDescent="0.35">
      <c r="B89" s="651"/>
      <c r="C89" s="587"/>
      <c r="D89" s="590"/>
      <c r="E89" s="449"/>
      <c r="F89" s="373"/>
      <c r="G89" s="104">
        <v>4</v>
      </c>
      <c r="H89" s="104"/>
      <c r="I89" s="380"/>
      <c r="J89" s="373"/>
      <c r="K89" s="357"/>
      <c r="L89" s="584"/>
      <c r="M89" s="577"/>
      <c r="N89" s="579"/>
      <c r="O89" s="580"/>
      <c r="P89" s="575"/>
    </row>
    <row r="90" spans="2:16" ht="28.5" hidden="1" customHeight="1" thickBot="1" x14ac:dyDescent="0.35">
      <c r="B90" s="651"/>
      <c r="C90" s="587"/>
      <c r="D90" s="590"/>
      <c r="E90" s="449"/>
      <c r="F90" s="373"/>
      <c r="G90" s="104">
        <v>5</v>
      </c>
      <c r="H90" s="104"/>
      <c r="I90" s="380"/>
      <c r="J90" s="373"/>
      <c r="K90" s="357"/>
      <c r="L90" s="584"/>
      <c r="M90" s="577"/>
      <c r="N90" s="579"/>
      <c r="O90" s="580"/>
      <c r="P90" s="575"/>
    </row>
    <row r="91" spans="2:16" ht="28.5" hidden="1" customHeight="1" thickBot="1" x14ac:dyDescent="0.35">
      <c r="B91" s="651"/>
      <c r="C91" s="587"/>
      <c r="D91" s="590"/>
      <c r="E91" s="449"/>
      <c r="F91" s="373"/>
      <c r="G91" s="104">
        <v>6</v>
      </c>
      <c r="H91" s="104"/>
      <c r="I91" s="380"/>
      <c r="J91" s="373"/>
      <c r="K91" s="357"/>
      <c r="L91" s="584"/>
      <c r="M91" s="577"/>
      <c r="N91" s="579"/>
      <c r="O91" s="580"/>
      <c r="P91" s="575"/>
    </row>
    <row r="92" spans="2:16" ht="28.5" hidden="1" customHeight="1" thickBot="1" x14ac:dyDescent="0.35">
      <c r="B92" s="651"/>
      <c r="C92" s="587"/>
      <c r="D92" s="590"/>
      <c r="E92" s="449"/>
      <c r="F92" s="373"/>
      <c r="G92" s="104">
        <v>7</v>
      </c>
      <c r="H92" s="104"/>
      <c r="I92" s="380"/>
      <c r="J92" s="373"/>
      <c r="K92" s="357"/>
      <c r="L92" s="584"/>
      <c r="M92" s="577"/>
      <c r="N92" s="579"/>
      <c r="O92" s="580"/>
      <c r="P92" s="575"/>
    </row>
    <row r="93" spans="2:16" ht="28.5" hidden="1" customHeight="1" thickBot="1" x14ac:dyDescent="0.35">
      <c r="B93" s="652"/>
      <c r="C93" s="588"/>
      <c r="D93" s="591"/>
      <c r="E93" s="450"/>
      <c r="F93" s="374"/>
      <c r="G93" s="105">
        <v>8</v>
      </c>
      <c r="H93" s="105"/>
      <c r="I93" s="381"/>
      <c r="J93" s="374"/>
      <c r="K93" s="358"/>
      <c r="L93" s="584"/>
      <c r="M93" s="577"/>
      <c r="N93" s="579"/>
      <c r="O93" s="580"/>
      <c r="P93" s="575"/>
    </row>
    <row r="94" spans="2:16" ht="76.5" customHeight="1" thickBot="1" x14ac:dyDescent="0.35">
      <c r="B94" s="650" t="str">
        <f>+LEFT(C94,3)</f>
        <v>8.2</v>
      </c>
      <c r="C94" s="586" t="s">
        <v>173</v>
      </c>
      <c r="D94" s="589" t="s">
        <v>174</v>
      </c>
      <c r="E94" s="369" t="s">
        <v>604</v>
      </c>
      <c r="F94" s="372">
        <v>3</v>
      </c>
      <c r="G94" s="106">
        <v>1</v>
      </c>
      <c r="H94" s="227" t="s">
        <v>605</v>
      </c>
      <c r="I94" s="377" t="s">
        <v>719</v>
      </c>
      <c r="J94" s="372">
        <v>3</v>
      </c>
      <c r="K94" s="645" t="str">
        <f t="shared" si="9"/>
        <v>Mantenimiento del control</v>
      </c>
      <c r="L94" s="584">
        <f t="shared" si="10"/>
        <v>140</v>
      </c>
      <c r="M94" s="577">
        <v>2.6320999999999999</v>
      </c>
      <c r="N94" s="579">
        <f t="shared" si="11"/>
        <v>142.63210000000001</v>
      </c>
      <c r="O94" s="580"/>
      <c r="P94" s="575"/>
    </row>
    <row r="95" spans="2:16" ht="0.75" hidden="1" customHeight="1" thickBot="1" x14ac:dyDescent="0.35">
      <c r="B95" s="651"/>
      <c r="C95" s="587"/>
      <c r="D95" s="590"/>
      <c r="E95" s="449"/>
      <c r="F95" s="373"/>
      <c r="G95" s="104">
        <v>2</v>
      </c>
      <c r="H95" s="104"/>
      <c r="I95" s="380"/>
      <c r="J95" s="373"/>
      <c r="K95" s="646"/>
      <c r="L95" s="584"/>
      <c r="M95" s="577"/>
      <c r="N95" s="579"/>
      <c r="O95" s="580"/>
      <c r="P95" s="575"/>
    </row>
    <row r="96" spans="2:16" ht="28.5" hidden="1" customHeight="1" thickBot="1" x14ac:dyDescent="0.35">
      <c r="B96" s="651"/>
      <c r="C96" s="587"/>
      <c r="D96" s="590"/>
      <c r="E96" s="449"/>
      <c r="F96" s="373"/>
      <c r="G96" s="104">
        <v>3</v>
      </c>
      <c r="H96" s="104"/>
      <c r="I96" s="380"/>
      <c r="J96" s="373"/>
      <c r="K96" s="646"/>
      <c r="L96" s="584"/>
      <c r="M96" s="577"/>
      <c r="N96" s="579"/>
      <c r="O96" s="580"/>
      <c r="P96" s="575"/>
    </row>
    <row r="97" spans="2:16" ht="28.5" hidden="1" customHeight="1" thickBot="1" x14ac:dyDescent="0.35">
      <c r="B97" s="651"/>
      <c r="C97" s="587"/>
      <c r="D97" s="590"/>
      <c r="E97" s="449"/>
      <c r="F97" s="373"/>
      <c r="G97" s="104">
        <v>4</v>
      </c>
      <c r="H97" s="104"/>
      <c r="I97" s="380"/>
      <c r="J97" s="373"/>
      <c r="K97" s="646"/>
      <c r="L97" s="584"/>
      <c r="M97" s="577"/>
      <c r="N97" s="579"/>
      <c r="O97" s="580"/>
      <c r="P97" s="575"/>
    </row>
    <row r="98" spans="2:16" ht="28.5" hidden="1" customHeight="1" thickBot="1" x14ac:dyDescent="0.35">
      <c r="B98" s="651"/>
      <c r="C98" s="587"/>
      <c r="D98" s="590"/>
      <c r="E98" s="449"/>
      <c r="F98" s="373"/>
      <c r="G98" s="104">
        <v>5</v>
      </c>
      <c r="H98" s="104"/>
      <c r="I98" s="380"/>
      <c r="J98" s="373"/>
      <c r="K98" s="646"/>
      <c r="L98" s="584"/>
      <c r="M98" s="577"/>
      <c r="N98" s="579"/>
      <c r="O98" s="580"/>
      <c r="P98" s="575"/>
    </row>
    <row r="99" spans="2:16" ht="28.5" hidden="1" customHeight="1" thickBot="1" x14ac:dyDescent="0.35">
      <c r="B99" s="651"/>
      <c r="C99" s="587"/>
      <c r="D99" s="590"/>
      <c r="E99" s="449"/>
      <c r="F99" s="373"/>
      <c r="G99" s="104">
        <v>6</v>
      </c>
      <c r="H99" s="104"/>
      <c r="I99" s="380"/>
      <c r="J99" s="373"/>
      <c r="K99" s="646"/>
      <c r="L99" s="584"/>
      <c r="M99" s="577"/>
      <c r="N99" s="579"/>
      <c r="O99" s="580"/>
      <c r="P99" s="575"/>
    </row>
    <row r="100" spans="2:16" ht="28.5" hidden="1" customHeight="1" thickBot="1" x14ac:dyDescent="0.35">
      <c r="B100" s="651"/>
      <c r="C100" s="587"/>
      <c r="D100" s="590"/>
      <c r="E100" s="449"/>
      <c r="F100" s="373"/>
      <c r="G100" s="104">
        <v>7</v>
      </c>
      <c r="H100" s="104"/>
      <c r="I100" s="380"/>
      <c r="J100" s="373"/>
      <c r="K100" s="646"/>
      <c r="L100" s="584"/>
      <c r="M100" s="577"/>
      <c r="N100" s="579"/>
      <c r="O100" s="580"/>
      <c r="P100" s="575"/>
    </row>
    <row r="101" spans="2:16" ht="28.5" hidden="1" customHeight="1" thickBot="1" x14ac:dyDescent="0.35">
      <c r="B101" s="652"/>
      <c r="C101" s="588"/>
      <c r="D101" s="591"/>
      <c r="E101" s="450"/>
      <c r="F101" s="374"/>
      <c r="G101" s="105">
        <v>8</v>
      </c>
      <c r="H101" s="105"/>
      <c r="I101" s="381"/>
      <c r="J101" s="374"/>
      <c r="K101" s="647"/>
      <c r="L101" s="584"/>
      <c r="M101" s="577"/>
      <c r="N101" s="579"/>
      <c r="O101" s="580"/>
      <c r="P101" s="575"/>
    </row>
    <row r="102" spans="2:16" ht="69" customHeight="1" x14ac:dyDescent="0.3">
      <c r="B102" s="650" t="str">
        <f>+LEFT(C102,3)</f>
        <v>8.3</v>
      </c>
      <c r="C102" s="586" t="s">
        <v>175</v>
      </c>
      <c r="D102" s="589" t="s">
        <v>176</v>
      </c>
      <c r="E102" s="369" t="s">
        <v>606</v>
      </c>
      <c r="F102" s="372">
        <v>3</v>
      </c>
      <c r="G102" s="106">
        <v>1</v>
      </c>
      <c r="H102" s="227" t="s">
        <v>607</v>
      </c>
      <c r="I102" s="377" t="s">
        <v>688</v>
      </c>
      <c r="J102" s="372">
        <v>3</v>
      </c>
      <c r="K102" s="356" t="str">
        <f t="shared" si="9"/>
        <v>Mantenimiento del control</v>
      </c>
      <c r="L102" s="584">
        <f t="shared" si="10"/>
        <v>140</v>
      </c>
      <c r="M102" s="577">
        <v>2.7456</v>
      </c>
      <c r="N102" s="579">
        <f t="shared" si="11"/>
        <v>142.7456</v>
      </c>
      <c r="O102" s="580"/>
      <c r="P102" s="575"/>
    </row>
    <row r="103" spans="2:16" ht="2.25" customHeight="1" thickBot="1" x14ac:dyDescent="0.35">
      <c r="B103" s="651"/>
      <c r="C103" s="587"/>
      <c r="D103" s="590"/>
      <c r="E103" s="449"/>
      <c r="F103" s="373"/>
      <c r="G103" s="104">
        <v>2</v>
      </c>
      <c r="H103" s="104"/>
      <c r="I103" s="380"/>
      <c r="J103" s="373"/>
      <c r="K103" s="357"/>
      <c r="L103" s="584"/>
      <c r="M103" s="577"/>
      <c r="N103" s="579"/>
      <c r="O103" s="580"/>
      <c r="P103" s="575"/>
    </row>
    <row r="104" spans="2:16" ht="28.5" hidden="1" customHeight="1" thickBot="1" x14ac:dyDescent="0.35">
      <c r="B104" s="651"/>
      <c r="C104" s="587"/>
      <c r="D104" s="590"/>
      <c r="E104" s="449"/>
      <c r="F104" s="373"/>
      <c r="G104" s="104">
        <v>3</v>
      </c>
      <c r="H104" s="104"/>
      <c r="I104" s="380"/>
      <c r="J104" s="373"/>
      <c r="K104" s="357"/>
      <c r="L104" s="584"/>
      <c r="M104" s="577"/>
      <c r="N104" s="579"/>
      <c r="O104" s="580"/>
      <c r="P104" s="575"/>
    </row>
    <row r="105" spans="2:16" ht="28.5" hidden="1" customHeight="1" thickBot="1" x14ac:dyDescent="0.35">
      <c r="B105" s="651"/>
      <c r="C105" s="587"/>
      <c r="D105" s="590"/>
      <c r="E105" s="449"/>
      <c r="F105" s="373"/>
      <c r="G105" s="104">
        <v>4</v>
      </c>
      <c r="H105" s="104"/>
      <c r="I105" s="380"/>
      <c r="J105" s="373"/>
      <c r="K105" s="357"/>
      <c r="L105" s="584"/>
      <c r="M105" s="577"/>
      <c r="N105" s="579"/>
      <c r="O105" s="580"/>
      <c r="P105" s="575"/>
    </row>
    <row r="106" spans="2:16" ht="28.5" hidden="1" customHeight="1" thickBot="1" x14ac:dyDescent="0.35">
      <c r="B106" s="651"/>
      <c r="C106" s="587"/>
      <c r="D106" s="590"/>
      <c r="E106" s="449"/>
      <c r="F106" s="373"/>
      <c r="G106" s="104">
        <v>5</v>
      </c>
      <c r="H106" s="104"/>
      <c r="I106" s="380"/>
      <c r="J106" s="373"/>
      <c r="K106" s="357"/>
      <c r="L106" s="584"/>
      <c r="M106" s="577"/>
      <c r="N106" s="579"/>
      <c r="O106" s="580"/>
      <c r="P106" s="575"/>
    </row>
    <row r="107" spans="2:16" ht="28.5" hidden="1" customHeight="1" thickBot="1" x14ac:dyDescent="0.35">
      <c r="B107" s="651"/>
      <c r="C107" s="587"/>
      <c r="D107" s="590"/>
      <c r="E107" s="449"/>
      <c r="F107" s="373"/>
      <c r="G107" s="104">
        <v>6</v>
      </c>
      <c r="H107" s="104"/>
      <c r="I107" s="380"/>
      <c r="J107" s="373"/>
      <c r="K107" s="357"/>
      <c r="L107" s="584"/>
      <c r="M107" s="577"/>
      <c r="N107" s="579"/>
      <c r="O107" s="580"/>
      <c r="P107" s="575"/>
    </row>
    <row r="108" spans="2:16" ht="28.5" hidden="1" customHeight="1" thickBot="1" x14ac:dyDescent="0.35">
      <c r="B108" s="651"/>
      <c r="C108" s="587"/>
      <c r="D108" s="590"/>
      <c r="E108" s="449"/>
      <c r="F108" s="373"/>
      <c r="G108" s="104">
        <v>7</v>
      </c>
      <c r="H108" s="104"/>
      <c r="I108" s="380"/>
      <c r="J108" s="373"/>
      <c r="K108" s="357"/>
      <c r="L108" s="584"/>
      <c r="M108" s="577"/>
      <c r="N108" s="579"/>
      <c r="O108" s="580"/>
      <c r="P108" s="575"/>
    </row>
    <row r="109" spans="2:16" ht="28.5" hidden="1" customHeight="1" thickBot="1" x14ac:dyDescent="0.35">
      <c r="B109" s="652"/>
      <c r="C109" s="588"/>
      <c r="D109" s="591"/>
      <c r="E109" s="450"/>
      <c r="F109" s="374"/>
      <c r="G109" s="105">
        <v>8</v>
      </c>
      <c r="H109" s="105"/>
      <c r="I109" s="381"/>
      <c r="J109" s="374"/>
      <c r="K109" s="358"/>
      <c r="L109" s="584"/>
      <c r="M109" s="577"/>
      <c r="N109" s="579"/>
      <c r="O109" s="580"/>
      <c r="P109" s="575"/>
    </row>
    <row r="110" spans="2:16" ht="75.5" customHeight="1" x14ac:dyDescent="0.3">
      <c r="B110" s="650" t="str">
        <f>+LEFT(C110,3)</f>
        <v>8.4</v>
      </c>
      <c r="C110" s="586" t="s">
        <v>177</v>
      </c>
      <c r="D110" s="589" t="s">
        <v>174</v>
      </c>
      <c r="E110" s="369" t="s">
        <v>608</v>
      </c>
      <c r="F110" s="372">
        <v>3</v>
      </c>
      <c r="G110" s="106">
        <v>1</v>
      </c>
      <c r="H110" s="227" t="s">
        <v>609</v>
      </c>
      <c r="I110" s="560" t="s">
        <v>689</v>
      </c>
      <c r="J110" s="372">
        <v>3</v>
      </c>
      <c r="K110" s="356" t="str">
        <f t="shared" si="9"/>
        <v>Mantenimiento del control</v>
      </c>
      <c r="L110" s="584">
        <f t="shared" si="10"/>
        <v>140</v>
      </c>
      <c r="M110" s="577">
        <v>2.8744999999999998</v>
      </c>
      <c r="N110" s="579">
        <f t="shared" si="11"/>
        <v>142.87450000000001</v>
      </c>
      <c r="O110" s="580"/>
      <c r="P110" s="575"/>
    </row>
    <row r="111" spans="2:16" ht="2.25" hidden="1" customHeight="1" x14ac:dyDescent="0.3">
      <c r="B111" s="651"/>
      <c r="C111" s="587"/>
      <c r="D111" s="590"/>
      <c r="E111" s="449"/>
      <c r="F111" s="373"/>
      <c r="G111" s="104">
        <v>2</v>
      </c>
      <c r="H111" s="104"/>
      <c r="I111" s="571"/>
      <c r="J111" s="373"/>
      <c r="K111" s="357"/>
      <c r="L111" s="584"/>
      <c r="M111" s="577"/>
      <c r="N111" s="579"/>
      <c r="O111" s="580"/>
      <c r="P111" s="575"/>
    </row>
    <row r="112" spans="2:16" ht="30" hidden="1" customHeight="1" x14ac:dyDescent="0.3">
      <c r="B112" s="651"/>
      <c r="C112" s="587"/>
      <c r="D112" s="590"/>
      <c r="E112" s="449"/>
      <c r="F112" s="373"/>
      <c r="G112" s="104">
        <v>3</v>
      </c>
      <c r="H112" s="104"/>
      <c r="I112" s="571"/>
      <c r="J112" s="373"/>
      <c r="K112" s="357"/>
      <c r="L112" s="584"/>
      <c r="M112" s="577"/>
      <c r="N112" s="579"/>
      <c r="O112" s="580"/>
      <c r="P112" s="575"/>
    </row>
    <row r="113" spans="2:16" ht="2.25" hidden="1" customHeight="1" x14ac:dyDescent="0.3">
      <c r="B113" s="651"/>
      <c r="C113" s="587"/>
      <c r="D113" s="590"/>
      <c r="E113" s="449"/>
      <c r="F113" s="373"/>
      <c r="G113" s="104">
        <v>4</v>
      </c>
      <c r="H113" s="104"/>
      <c r="I113" s="571"/>
      <c r="J113" s="373"/>
      <c r="K113" s="357"/>
      <c r="L113" s="584"/>
      <c r="M113" s="577"/>
      <c r="N113" s="579"/>
      <c r="O113" s="580"/>
      <c r="P113" s="575"/>
    </row>
    <row r="114" spans="2:16" ht="30" hidden="1" customHeight="1" x14ac:dyDescent="0.3">
      <c r="B114" s="651"/>
      <c r="C114" s="587"/>
      <c r="D114" s="590"/>
      <c r="E114" s="449"/>
      <c r="F114" s="373"/>
      <c r="G114" s="104">
        <v>5</v>
      </c>
      <c r="H114" s="104"/>
      <c r="I114" s="571"/>
      <c r="J114" s="373"/>
      <c r="K114" s="357"/>
      <c r="L114" s="584"/>
      <c r="M114" s="577"/>
      <c r="N114" s="579"/>
      <c r="O114" s="580"/>
      <c r="P114" s="575"/>
    </row>
    <row r="115" spans="2:16" ht="30" hidden="1" customHeight="1" x14ac:dyDescent="0.3">
      <c r="B115" s="651"/>
      <c r="C115" s="587"/>
      <c r="D115" s="590"/>
      <c r="E115" s="449"/>
      <c r="F115" s="373"/>
      <c r="G115" s="104">
        <v>6</v>
      </c>
      <c r="H115" s="104"/>
      <c r="I115" s="571"/>
      <c r="J115" s="373"/>
      <c r="K115" s="357"/>
      <c r="L115" s="584"/>
      <c r="M115" s="577"/>
      <c r="N115" s="579"/>
      <c r="O115" s="580"/>
      <c r="P115" s="575"/>
    </row>
    <row r="116" spans="2:16" ht="30" hidden="1" customHeight="1" x14ac:dyDescent="0.3">
      <c r="B116" s="651"/>
      <c r="C116" s="587"/>
      <c r="D116" s="590"/>
      <c r="E116" s="449"/>
      <c r="F116" s="373"/>
      <c r="G116" s="104">
        <v>7</v>
      </c>
      <c r="H116" s="104"/>
      <c r="I116" s="571"/>
      <c r="J116" s="373"/>
      <c r="K116" s="357"/>
      <c r="L116" s="584"/>
      <c r="M116" s="577"/>
      <c r="N116" s="579"/>
      <c r="O116" s="580"/>
      <c r="P116" s="575"/>
    </row>
    <row r="117" spans="2:16" ht="49.5" hidden="1" customHeight="1" thickBot="1" x14ac:dyDescent="0.35">
      <c r="B117" s="652"/>
      <c r="C117" s="588"/>
      <c r="D117" s="591"/>
      <c r="E117" s="450"/>
      <c r="F117" s="374"/>
      <c r="G117" s="105">
        <v>8</v>
      </c>
      <c r="H117" s="105"/>
      <c r="I117" s="572"/>
      <c r="J117" s="374"/>
      <c r="K117" s="358"/>
      <c r="L117" s="584"/>
      <c r="M117" s="577"/>
      <c r="N117" s="579"/>
      <c r="O117" s="580"/>
      <c r="P117" s="575"/>
    </row>
    <row r="118" spans="2:16" ht="22.5" customHeight="1" x14ac:dyDescent="0.3">
      <c r="B118" s="621"/>
      <c r="C118" s="608" t="s">
        <v>501</v>
      </c>
      <c r="D118" s="610" t="s">
        <v>8</v>
      </c>
      <c r="E118" s="566" t="s">
        <v>498</v>
      </c>
      <c r="F118" s="592" t="s">
        <v>499</v>
      </c>
      <c r="G118" s="613" t="s">
        <v>113</v>
      </c>
      <c r="H118" s="614"/>
      <c r="I118" s="614"/>
      <c r="J118" s="592" t="s">
        <v>502</v>
      </c>
      <c r="K118" s="643" t="s">
        <v>124</v>
      </c>
      <c r="L118" s="585"/>
      <c r="M118" s="581"/>
      <c r="N118" s="654"/>
      <c r="O118" s="578"/>
      <c r="P118" s="576"/>
    </row>
    <row r="119" spans="2:16" ht="22.5" customHeight="1" x14ac:dyDescent="0.3">
      <c r="B119" s="621"/>
      <c r="C119" s="608"/>
      <c r="D119" s="611"/>
      <c r="E119" s="598"/>
      <c r="F119" s="592"/>
      <c r="G119" s="600" t="s">
        <v>13</v>
      </c>
      <c r="H119" s="566" t="s">
        <v>15</v>
      </c>
      <c r="I119" s="566" t="s">
        <v>17</v>
      </c>
      <c r="J119" s="592"/>
      <c r="K119" s="643"/>
      <c r="L119" s="585"/>
      <c r="M119" s="581"/>
      <c r="N119" s="654"/>
      <c r="O119" s="578"/>
      <c r="P119" s="576"/>
    </row>
    <row r="120" spans="2:16" ht="38.5" customHeight="1" thickBot="1" x14ac:dyDescent="0.35">
      <c r="B120" s="622"/>
      <c r="C120" s="609"/>
      <c r="D120" s="612"/>
      <c r="E120" s="599"/>
      <c r="F120" s="593"/>
      <c r="G120" s="601"/>
      <c r="H120" s="567"/>
      <c r="I120" s="567"/>
      <c r="J120" s="593"/>
      <c r="K120" s="644"/>
      <c r="L120" s="585"/>
      <c r="M120" s="581"/>
      <c r="N120" s="654"/>
      <c r="O120" s="578"/>
      <c r="P120" s="576"/>
    </row>
    <row r="121" spans="2:16" ht="83" customHeight="1" thickBot="1" x14ac:dyDescent="0.35">
      <c r="B121" s="650" t="str">
        <f>+LEFT(C121,3)</f>
        <v>9.1</v>
      </c>
      <c r="C121" s="586" t="s">
        <v>178</v>
      </c>
      <c r="D121" s="589" t="s">
        <v>179</v>
      </c>
      <c r="E121" s="369" t="s">
        <v>610</v>
      </c>
      <c r="F121" s="372">
        <v>3</v>
      </c>
      <c r="G121" s="106">
        <v>1</v>
      </c>
      <c r="H121" s="227" t="s">
        <v>721</v>
      </c>
      <c r="I121" s="557" t="s">
        <v>720</v>
      </c>
      <c r="J121" s="372">
        <v>3</v>
      </c>
      <c r="K121" s="356" t="str">
        <f t="shared" ref="K121:K153" si="12">+IF(OR(ISBLANK(F121),ISBLANK(J121)),"",IF(OR(AND(F121=1,J121=1),AND(F121=1,J121=2),AND(F121=1,J121=3)),"Deficiencia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584">
        <f t="shared" ref="L121:L153" si="13">+IF(K121="",75,IF(K121="Deficiencia de control mayor (diseño y ejecución)",80,IF(K121="Deficiencia de control (diseño o ejecución)",100,IF(K121="Oportunidad de mejora",120,140))))</f>
        <v>140</v>
      </c>
      <c r="M121" s="577">
        <v>2.9634999999999998</v>
      </c>
      <c r="N121" s="579">
        <f t="shared" ref="N121:N153" si="14">+L121+M121</f>
        <v>142.96350000000001</v>
      </c>
      <c r="O121" s="580"/>
      <c r="P121" s="575"/>
    </row>
    <row r="122" spans="2:16" ht="0.75" hidden="1" customHeight="1" thickBot="1" x14ac:dyDescent="0.35">
      <c r="B122" s="651"/>
      <c r="C122" s="587"/>
      <c r="D122" s="590"/>
      <c r="E122" s="449"/>
      <c r="F122" s="373"/>
      <c r="G122" s="104">
        <v>2</v>
      </c>
      <c r="H122" s="104"/>
      <c r="I122" s="573"/>
      <c r="J122" s="373"/>
      <c r="K122" s="357"/>
      <c r="L122" s="584"/>
      <c r="M122" s="577"/>
      <c r="N122" s="579"/>
      <c r="O122" s="580"/>
      <c r="P122" s="575"/>
    </row>
    <row r="123" spans="2:16" ht="114.75" hidden="1" customHeight="1" thickBot="1" x14ac:dyDescent="0.35">
      <c r="B123" s="651"/>
      <c r="C123" s="587"/>
      <c r="D123" s="590"/>
      <c r="E123" s="449"/>
      <c r="F123" s="373"/>
      <c r="G123" s="104">
        <v>3</v>
      </c>
      <c r="H123" s="104"/>
      <c r="I123" s="573"/>
      <c r="J123" s="373"/>
      <c r="K123" s="357"/>
      <c r="L123" s="584"/>
      <c r="M123" s="577"/>
      <c r="N123" s="579"/>
      <c r="O123" s="580"/>
      <c r="P123" s="575"/>
    </row>
    <row r="124" spans="2:16" ht="17.25" hidden="1" customHeight="1" thickBot="1" x14ac:dyDescent="0.35">
      <c r="B124" s="651"/>
      <c r="C124" s="587"/>
      <c r="D124" s="590"/>
      <c r="E124" s="449"/>
      <c r="F124" s="373"/>
      <c r="G124" s="104">
        <v>4</v>
      </c>
      <c r="H124" s="104"/>
      <c r="I124" s="573"/>
      <c r="J124" s="373"/>
      <c r="K124" s="357"/>
      <c r="L124" s="584"/>
      <c r="M124" s="577"/>
      <c r="N124" s="579"/>
      <c r="O124" s="580"/>
      <c r="P124" s="575"/>
    </row>
    <row r="125" spans="2:16" ht="17.25" hidden="1" customHeight="1" thickBot="1" x14ac:dyDescent="0.35">
      <c r="B125" s="651"/>
      <c r="C125" s="587"/>
      <c r="D125" s="590"/>
      <c r="E125" s="449"/>
      <c r="F125" s="373"/>
      <c r="G125" s="104">
        <v>5</v>
      </c>
      <c r="H125" s="104"/>
      <c r="I125" s="573"/>
      <c r="J125" s="373"/>
      <c r="K125" s="357"/>
      <c r="L125" s="584"/>
      <c r="M125" s="577"/>
      <c r="N125" s="579"/>
      <c r="O125" s="580"/>
      <c r="P125" s="575"/>
    </row>
    <row r="126" spans="2:16" ht="17.25" hidden="1" customHeight="1" thickBot="1" x14ac:dyDescent="0.35">
      <c r="B126" s="651"/>
      <c r="C126" s="587"/>
      <c r="D126" s="590"/>
      <c r="E126" s="449"/>
      <c r="F126" s="373"/>
      <c r="G126" s="104">
        <v>6</v>
      </c>
      <c r="H126" s="104"/>
      <c r="I126" s="573"/>
      <c r="J126" s="373"/>
      <c r="K126" s="357"/>
      <c r="L126" s="584"/>
      <c r="M126" s="577"/>
      <c r="N126" s="579"/>
      <c r="O126" s="580"/>
      <c r="P126" s="575"/>
    </row>
    <row r="127" spans="2:16" ht="17.25" hidden="1" customHeight="1" thickBot="1" x14ac:dyDescent="0.35">
      <c r="B127" s="651"/>
      <c r="C127" s="587"/>
      <c r="D127" s="590"/>
      <c r="E127" s="449"/>
      <c r="F127" s="373"/>
      <c r="G127" s="104">
        <v>7</v>
      </c>
      <c r="H127" s="104"/>
      <c r="I127" s="573"/>
      <c r="J127" s="373"/>
      <c r="K127" s="357"/>
      <c r="L127" s="584"/>
      <c r="M127" s="577"/>
      <c r="N127" s="579"/>
      <c r="O127" s="580"/>
      <c r="P127" s="575"/>
    </row>
    <row r="128" spans="2:16" ht="42.75" hidden="1" customHeight="1" thickBot="1" x14ac:dyDescent="0.35">
      <c r="B128" s="652"/>
      <c r="C128" s="588"/>
      <c r="D128" s="591"/>
      <c r="E128" s="450"/>
      <c r="F128" s="374"/>
      <c r="G128" s="105">
        <v>8</v>
      </c>
      <c r="H128" s="105"/>
      <c r="I128" s="574"/>
      <c r="J128" s="374"/>
      <c r="K128" s="358"/>
      <c r="L128" s="584"/>
      <c r="M128" s="577"/>
      <c r="N128" s="579"/>
      <c r="O128" s="580"/>
      <c r="P128" s="575"/>
    </row>
    <row r="129" spans="2:16" ht="71.5" customHeight="1" x14ac:dyDescent="0.3">
      <c r="B129" s="650" t="str">
        <f>+LEFT(C129,3)</f>
        <v>9.2</v>
      </c>
      <c r="C129" s="586" t="s">
        <v>180</v>
      </c>
      <c r="D129" s="589" t="s">
        <v>181</v>
      </c>
      <c r="E129" s="369" t="s">
        <v>611</v>
      </c>
      <c r="F129" s="372">
        <v>3</v>
      </c>
      <c r="G129" s="106">
        <v>1</v>
      </c>
      <c r="H129" s="227" t="s">
        <v>612</v>
      </c>
      <c r="I129" s="557" t="s">
        <v>690</v>
      </c>
      <c r="J129" s="372">
        <v>3</v>
      </c>
      <c r="K129" s="356" t="str">
        <f t="shared" si="12"/>
        <v>Mantenimiento del control</v>
      </c>
      <c r="L129" s="584">
        <f t="shared" si="13"/>
        <v>140</v>
      </c>
      <c r="M129" s="577">
        <v>3.0125000000000002</v>
      </c>
      <c r="N129" s="579">
        <f t="shared" si="14"/>
        <v>143.01249999999999</v>
      </c>
      <c r="O129" s="580"/>
      <c r="P129" s="575"/>
    </row>
    <row r="130" spans="2:16" ht="9" hidden="1" customHeight="1" x14ac:dyDescent="0.3">
      <c r="B130" s="651"/>
      <c r="C130" s="587"/>
      <c r="D130" s="590"/>
      <c r="E130" s="449"/>
      <c r="F130" s="373"/>
      <c r="G130" s="104">
        <v>2</v>
      </c>
      <c r="H130" s="124"/>
      <c r="I130" s="558"/>
      <c r="J130" s="373"/>
      <c r="K130" s="357"/>
      <c r="L130" s="584"/>
      <c r="M130" s="577"/>
      <c r="N130" s="579"/>
      <c r="O130" s="580"/>
      <c r="P130" s="575"/>
    </row>
    <row r="131" spans="2:16" ht="0.75" customHeight="1" thickBot="1" x14ac:dyDescent="0.35">
      <c r="B131" s="651"/>
      <c r="C131" s="587"/>
      <c r="D131" s="590"/>
      <c r="E131" s="449"/>
      <c r="F131" s="373"/>
      <c r="G131" s="104">
        <v>3</v>
      </c>
      <c r="H131" s="104"/>
      <c r="I131" s="558"/>
      <c r="J131" s="373"/>
      <c r="K131" s="357"/>
      <c r="L131" s="584"/>
      <c r="M131" s="577"/>
      <c r="N131" s="579"/>
      <c r="O131" s="580"/>
      <c r="P131" s="575"/>
    </row>
    <row r="132" spans="2:16" ht="22.5" hidden="1" customHeight="1" thickBot="1" x14ac:dyDescent="0.35">
      <c r="B132" s="651"/>
      <c r="C132" s="587"/>
      <c r="D132" s="590"/>
      <c r="E132" s="449"/>
      <c r="F132" s="373"/>
      <c r="G132" s="104">
        <v>4</v>
      </c>
      <c r="H132" s="104"/>
      <c r="I132" s="558"/>
      <c r="J132" s="373"/>
      <c r="K132" s="357"/>
      <c r="L132" s="584"/>
      <c r="M132" s="577"/>
      <c r="N132" s="579"/>
      <c r="O132" s="580"/>
      <c r="P132" s="575"/>
    </row>
    <row r="133" spans="2:16" ht="22.5" hidden="1" customHeight="1" thickBot="1" x14ac:dyDescent="0.35">
      <c r="B133" s="651"/>
      <c r="C133" s="587"/>
      <c r="D133" s="590"/>
      <c r="E133" s="449"/>
      <c r="F133" s="373"/>
      <c r="G133" s="104">
        <v>5</v>
      </c>
      <c r="H133" s="104"/>
      <c r="I133" s="558"/>
      <c r="J133" s="373"/>
      <c r="K133" s="357"/>
      <c r="L133" s="584"/>
      <c r="M133" s="577"/>
      <c r="N133" s="579"/>
      <c r="O133" s="580"/>
      <c r="P133" s="575"/>
    </row>
    <row r="134" spans="2:16" ht="22.5" hidden="1" customHeight="1" thickBot="1" x14ac:dyDescent="0.35">
      <c r="B134" s="651"/>
      <c r="C134" s="587"/>
      <c r="D134" s="590"/>
      <c r="E134" s="449"/>
      <c r="F134" s="373"/>
      <c r="G134" s="104">
        <v>6</v>
      </c>
      <c r="H134" s="104"/>
      <c r="I134" s="558"/>
      <c r="J134" s="373"/>
      <c r="K134" s="357"/>
      <c r="L134" s="584"/>
      <c r="M134" s="577"/>
      <c r="N134" s="579"/>
      <c r="O134" s="580"/>
      <c r="P134" s="575"/>
    </row>
    <row r="135" spans="2:16" ht="22.5" hidden="1" customHeight="1" thickBot="1" x14ac:dyDescent="0.35">
      <c r="B135" s="651"/>
      <c r="C135" s="587"/>
      <c r="D135" s="590"/>
      <c r="E135" s="449"/>
      <c r="F135" s="373"/>
      <c r="G135" s="104">
        <v>7</v>
      </c>
      <c r="H135" s="104"/>
      <c r="I135" s="558"/>
      <c r="J135" s="373"/>
      <c r="K135" s="357"/>
      <c r="L135" s="584"/>
      <c r="M135" s="577"/>
      <c r="N135" s="579"/>
      <c r="O135" s="580"/>
      <c r="P135" s="575"/>
    </row>
    <row r="136" spans="2:16" ht="22.5" hidden="1" customHeight="1" thickBot="1" x14ac:dyDescent="0.35">
      <c r="B136" s="652"/>
      <c r="C136" s="588"/>
      <c r="D136" s="591"/>
      <c r="E136" s="450"/>
      <c r="F136" s="374"/>
      <c r="G136" s="105">
        <v>8</v>
      </c>
      <c r="H136" s="105"/>
      <c r="I136" s="559"/>
      <c r="J136" s="374"/>
      <c r="K136" s="358"/>
      <c r="L136" s="584"/>
      <c r="M136" s="577"/>
      <c r="N136" s="579"/>
      <c r="O136" s="580"/>
      <c r="P136" s="575"/>
    </row>
    <row r="137" spans="2:16" ht="89" customHeight="1" x14ac:dyDescent="0.3">
      <c r="B137" s="650" t="str">
        <f>+LEFT(C137,3)</f>
        <v>9.3</v>
      </c>
      <c r="C137" s="586" t="s">
        <v>182</v>
      </c>
      <c r="D137" s="594" t="s">
        <v>174</v>
      </c>
      <c r="E137" s="369" t="s">
        <v>613</v>
      </c>
      <c r="F137" s="372">
        <v>3</v>
      </c>
      <c r="G137" s="106">
        <v>1</v>
      </c>
      <c r="H137" s="227" t="s">
        <v>457</v>
      </c>
      <c r="I137" s="557" t="s">
        <v>691</v>
      </c>
      <c r="J137" s="372">
        <v>3</v>
      </c>
      <c r="K137" s="356" t="str">
        <f t="shared" si="12"/>
        <v>Mantenimiento del control</v>
      </c>
      <c r="L137" s="584">
        <f t="shared" si="13"/>
        <v>140</v>
      </c>
      <c r="M137" s="577">
        <v>3.1236000000000002</v>
      </c>
      <c r="N137" s="579">
        <f t="shared" si="14"/>
        <v>143.12360000000001</v>
      </c>
      <c r="O137" s="580"/>
      <c r="P137" s="575"/>
    </row>
    <row r="138" spans="2:16" ht="6" hidden="1" customHeight="1" x14ac:dyDescent="0.3">
      <c r="B138" s="651"/>
      <c r="C138" s="587"/>
      <c r="D138" s="590"/>
      <c r="E138" s="449"/>
      <c r="F138" s="373"/>
      <c r="G138" s="104">
        <v>2</v>
      </c>
      <c r="H138" s="104"/>
      <c r="I138" s="558"/>
      <c r="J138" s="373"/>
      <c r="K138" s="357"/>
      <c r="L138" s="584"/>
      <c r="M138" s="577"/>
      <c r="N138" s="579"/>
      <c r="O138" s="580"/>
      <c r="P138" s="575"/>
    </row>
    <row r="139" spans="2:16" ht="0.75" customHeight="1" thickBot="1" x14ac:dyDescent="0.35">
      <c r="B139" s="651"/>
      <c r="C139" s="587"/>
      <c r="D139" s="590"/>
      <c r="E139" s="449"/>
      <c r="F139" s="373"/>
      <c r="G139" s="104">
        <v>3</v>
      </c>
      <c r="H139" s="104"/>
      <c r="I139" s="558"/>
      <c r="J139" s="373"/>
      <c r="K139" s="357"/>
      <c r="L139" s="584"/>
      <c r="M139" s="577"/>
      <c r="N139" s="579"/>
      <c r="O139" s="580"/>
      <c r="P139" s="575"/>
    </row>
    <row r="140" spans="2:16" ht="22.5" hidden="1" customHeight="1" thickBot="1" x14ac:dyDescent="0.35">
      <c r="B140" s="651"/>
      <c r="C140" s="587"/>
      <c r="D140" s="590"/>
      <c r="E140" s="449"/>
      <c r="F140" s="373"/>
      <c r="G140" s="104">
        <v>4</v>
      </c>
      <c r="H140" s="104"/>
      <c r="I140" s="558"/>
      <c r="J140" s="373"/>
      <c r="K140" s="357"/>
      <c r="L140" s="584"/>
      <c r="M140" s="577"/>
      <c r="N140" s="579"/>
      <c r="O140" s="580"/>
      <c r="P140" s="575"/>
    </row>
    <row r="141" spans="2:16" ht="22.5" hidden="1" customHeight="1" thickBot="1" x14ac:dyDescent="0.35">
      <c r="B141" s="651"/>
      <c r="C141" s="587"/>
      <c r="D141" s="590"/>
      <c r="E141" s="449"/>
      <c r="F141" s="373"/>
      <c r="G141" s="104">
        <v>5</v>
      </c>
      <c r="H141" s="104"/>
      <c r="I141" s="558"/>
      <c r="J141" s="373"/>
      <c r="K141" s="357"/>
      <c r="L141" s="584"/>
      <c r="M141" s="577"/>
      <c r="N141" s="579"/>
      <c r="O141" s="580"/>
      <c r="P141" s="575"/>
    </row>
    <row r="142" spans="2:16" ht="22.5" hidden="1" customHeight="1" thickBot="1" x14ac:dyDescent="0.35">
      <c r="B142" s="651"/>
      <c r="C142" s="587"/>
      <c r="D142" s="590"/>
      <c r="E142" s="449"/>
      <c r="F142" s="373"/>
      <c r="G142" s="104">
        <v>6</v>
      </c>
      <c r="H142" s="104"/>
      <c r="I142" s="558"/>
      <c r="J142" s="373"/>
      <c r="K142" s="357"/>
      <c r="L142" s="584"/>
      <c r="M142" s="577"/>
      <c r="N142" s="579"/>
      <c r="O142" s="580"/>
      <c r="P142" s="575"/>
    </row>
    <row r="143" spans="2:16" ht="22.5" hidden="1" customHeight="1" thickBot="1" x14ac:dyDescent="0.35">
      <c r="B143" s="651"/>
      <c r="C143" s="587"/>
      <c r="D143" s="590"/>
      <c r="E143" s="449"/>
      <c r="F143" s="373"/>
      <c r="G143" s="104">
        <v>7</v>
      </c>
      <c r="H143" s="104"/>
      <c r="I143" s="558"/>
      <c r="J143" s="373"/>
      <c r="K143" s="357"/>
      <c r="L143" s="584"/>
      <c r="M143" s="577"/>
      <c r="N143" s="579"/>
      <c r="O143" s="580"/>
      <c r="P143" s="575"/>
    </row>
    <row r="144" spans="2:16" ht="22.5" hidden="1" customHeight="1" thickBot="1" x14ac:dyDescent="0.35">
      <c r="B144" s="652"/>
      <c r="C144" s="588"/>
      <c r="D144" s="591"/>
      <c r="E144" s="450"/>
      <c r="F144" s="374"/>
      <c r="G144" s="105">
        <v>8</v>
      </c>
      <c r="H144" s="105"/>
      <c r="I144" s="559"/>
      <c r="J144" s="374"/>
      <c r="K144" s="358"/>
      <c r="L144" s="584"/>
      <c r="M144" s="577"/>
      <c r="N144" s="579"/>
      <c r="O144" s="580"/>
      <c r="P144" s="575"/>
    </row>
    <row r="145" spans="2:16" ht="88" customHeight="1" x14ac:dyDescent="0.3">
      <c r="B145" s="650" t="str">
        <f>+LEFT(C145,3)</f>
        <v>9.4</v>
      </c>
      <c r="C145" s="586" t="s">
        <v>183</v>
      </c>
      <c r="D145" s="594" t="s">
        <v>181</v>
      </c>
      <c r="E145" s="369" t="s">
        <v>722</v>
      </c>
      <c r="F145" s="372">
        <v>3</v>
      </c>
      <c r="G145" s="106">
        <v>1</v>
      </c>
      <c r="H145" s="227" t="s">
        <v>478</v>
      </c>
      <c r="I145" s="560" t="s">
        <v>692</v>
      </c>
      <c r="J145" s="372">
        <v>3</v>
      </c>
      <c r="K145" s="356" t="str">
        <f t="shared" si="12"/>
        <v>Mantenimiento del control</v>
      </c>
      <c r="L145" s="584">
        <f t="shared" si="13"/>
        <v>140</v>
      </c>
      <c r="M145" s="577">
        <v>3.2456</v>
      </c>
      <c r="N145" s="579">
        <f t="shared" si="14"/>
        <v>143.2456</v>
      </c>
      <c r="O145" s="580"/>
      <c r="P145" s="575"/>
    </row>
    <row r="146" spans="2:16" ht="1.5" customHeight="1" thickBot="1" x14ac:dyDescent="0.35">
      <c r="B146" s="651"/>
      <c r="C146" s="587"/>
      <c r="D146" s="590"/>
      <c r="E146" s="449"/>
      <c r="F146" s="373"/>
      <c r="G146" s="104">
        <v>2</v>
      </c>
      <c r="H146" s="104"/>
      <c r="I146" s="561"/>
      <c r="J146" s="373"/>
      <c r="K146" s="357"/>
      <c r="L146" s="584"/>
      <c r="M146" s="577"/>
      <c r="N146" s="579"/>
      <c r="O146" s="580"/>
      <c r="P146" s="575"/>
    </row>
    <row r="147" spans="2:16" ht="22.5" hidden="1" customHeight="1" thickBot="1" x14ac:dyDescent="0.35">
      <c r="B147" s="651"/>
      <c r="C147" s="587"/>
      <c r="D147" s="590"/>
      <c r="E147" s="449"/>
      <c r="F147" s="373"/>
      <c r="G147" s="104">
        <v>3</v>
      </c>
      <c r="H147" s="104"/>
      <c r="I147" s="561"/>
      <c r="J147" s="373"/>
      <c r="K147" s="357"/>
      <c r="L147" s="584"/>
      <c r="M147" s="577"/>
      <c r="N147" s="579"/>
      <c r="O147" s="580"/>
      <c r="P147" s="575"/>
    </row>
    <row r="148" spans="2:16" ht="22.5" hidden="1" customHeight="1" thickBot="1" x14ac:dyDescent="0.35">
      <c r="B148" s="651"/>
      <c r="C148" s="587"/>
      <c r="D148" s="590"/>
      <c r="E148" s="449"/>
      <c r="F148" s="373"/>
      <c r="G148" s="104">
        <v>4</v>
      </c>
      <c r="H148" s="104"/>
      <c r="I148" s="561"/>
      <c r="J148" s="373"/>
      <c r="K148" s="357"/>
      <c r="L148" s="584"/>
      <c r="M148" s="577"/>
      <c r="N148" s="579"/>
      <c r="O148" s="580"/>
      <c r="P148" s="575"/>
    </row>
    <row r="149" spans="2:16" ht="22.5" hidden="1" customHeight="1" thickBot="1" x14ac:dyDescent="0.35">
      <c r="B149" s="651"/>
      <c r="C149" s="587"/>
      <c r="D149" s="590"/>
      <c r="E149" s="449"/>
      <c r="F149" s="373"/>
      <c r="G149" s="104">
        <v>5</v>
      </c>
      <c r="H149" s="104"/>
      <c r="I149" s="561"/>
      <c r="J149" s="373"/>
      <c r="K149" s="357"/>
      <c r="L149" s="584"/>
      <c r="M149" s="577"/>
      <c r="N149" s="579"/>
      <c r="O149" s="580"/>
      <c r="P149" s="575"/>
    </row>
    <row r="150" spans="2:16" ht="22.5" hidden="1" customHeight="1" thickBot="1" x14ac:dyDescent="0.35">
      <c r="B150" s="651"/>
      <c r="C150" s="587"/>
      <c r="D150" s="590"/>
      <c r="E150" s="449"/>
      <c r="F150" s="373"/>
      <c r="G150" s="104">
        <v>6</v>
      </c>
      <c r="H150" s="104"/>
      <c r="I150" s="561"/>
      <c r="J150" s="373"/>
      <c r="K150" s="357"/>
      <c r="L150" s="584"/>
      <c r="M150" s="577"/>
      <c r="N150" s="579"/>
      <c r="O150" s="580"/>
      <c r="P150" s="575"/>
    </row>
    <row r="151" spans="2:16" ht="22.5" hidden="1" customHeight="1" thickBot="1" x14ac:dyDescent="0.35">
      <c r="B151" s="651"/>
      <c r="C151" s="587"/>
      <c r="D151" s="590"/>
      <c r="E151" s="449"/>
      <c r="F151" s="373"/>
      <c r="G151" s="104">
        <v>7</v>
      </c>
      <c r="H151" s="104"/>
      <c r="I151" s="561"/>
      <c r="J151" s="373"/>
      <c r="K151" s="357"/>
      <c r="L151" s="584"/>
      <c r="M151" s="577"/>
      <c r="N151" s="579"/>
      <c r="O151" s="580"/>
      <c r="P151" s="575"/>
    </row>
    <row r="152" spans="2:16" ht="22.5" hidden="1" customHeight="1" thickBot="1" x14ac:dyDescent="0.35">
      <c r="B152" s="652"/>
      <c r="C152" s="588"/>
      <c r="D152" s="591"/>
      <c r="E152" s="450"/>
      <c r="F152" s="374"/>
      <c r="G152" s="105">
        <v>8</v>
      </c>
      <c r="H152" s="105"/>
      <c r="I152" s="562"/>
      <c r="J152" s="374"/>
      <c r="K152" s="358"/>
      <c r="L152" s="584"/>
      <c r="M152" s="577"/>
      <c r="N152" s="579"/>
      <c r="O152" s="580"/>
      <c r="P152" s="575"/>
    </row>
    <row r="153" spans="2:16" s="128" customFormat="1" ht="117" customHeight="1" x14ac:dyDescent="0.3">
      <c r="B153" s="650" t="str">
        <f>+LEFT(C153,3)</f>
        <v>9.5</v>
      </c>
      <c r="C153" s="586" t="s">
        <v>184</v>
      </c>
      <c r="D153" s="594" t="s">
        <v>185</v>
      </c>
      <c r="E153" s="369" t="s">
        <v>479</v>
      </c>
      <c r="F153" s="372">
        <v>3</v>
      </c>
      <c r="G153" s="127">
        <v>1</v>
      </c>
      <c r="H153" s="262" t="s">
        <v>614</v>
      </c>
      <c r="I153" s="563" t="s">
        <v>693</v>
      </c>
      <c r="J153" s="372">
        <v>3</v>
      </c>
      <c r="K153" s="356" t="str">
        <f t="shared" si="12"/>
        <v>Mantenimiento del control</v>
      </c>
      <c r="L153" s="584">
        <f t="shared" si="13"/>
        <v>140</v>
      </c>
      <c r="M153" s="577">
        <v>3.3654000000000002</v>
      </c>
      <c r="N153" s="579">
        <f t="shared" si="14"/>
        <v>143.36539999999999</v>
      </c>
      <c r="O153" s="580"/>
      <c r="P153" s="575"/>
    </row>
    <row r="154" spans="2:16" ht="1.5" hidden="1" customHeight="1" x14ac:dyDescent="0.3">
      <c r="B154" s="651"/>
      <c r="C154" s="587"/>
      <c r="D154" s="590"/>
      <c r="E154" s="449"/>
      <c r="F154" s="373"/>
      <c r="G154" s="103">
        <v>2</v>
      </c>
      <c r="H154" s="259"/>
      <c r="I154" s="564"/>
      <c r="J154" s="373"/>
      <c r="K154" s="357"/>
      <c r="L154" s="584"/>
      <c r="M154" s="577"/>
      <c r="N154" s="579"/>
      <c r="O154" s="580"/>
      <c r="P154" s="575"/>
    </row>
    <row r="155" spans="2:16" ht="17.25" hidden="1" customHeight="1" x14ac:dyDescent="0.3">
      <c r="B155" s="651"/>
      <c r="C155" s="587"/>
      <c r="D155" s="590"/>
      <c r="E155" s="449"/>
      <c r="F155" s="373"/>
      <c r="G155" s="104">
        <v>3</v>
      </c>
      <c r="H155" s="260"/>
      <c r="I155" s="564"/>
      <c r="J155" s="373"/>
      <c r="K155" s="357"/>
      <c r="L155" s="584"/>
      <c r="M155" s="577"/>
      <c r="N155" s="579"/>
      <c r="O155" s="580"/>
      <c r="P155" s="575"/>
    </row>
    <row r="156" spans="2:16" ht="15.75" hidden="1" customHeight="1" x14ac:dyDescent="0.3">
      <c r="B156" s="651"/>
      <c r="C156" s="587"/>
      <c r="D156" s="590"/>
      <c r="E156" s="449"/>
      <c r="F156" s="373"/>
      <c r="G156" s="104">
        <v>4</v>
      </c>
      <c r="H156" s="260"/>
      <c r="I156" s="564"/>
      <c r="J156" s="373"/>
      <c r="K156" s="357"/>
      <c r="L156" s="584"/>
      <c r="M156" s="577"/>
      <c r="N156" s="579"/>
      <c r="O156" s="580"/>
      <c r="P156" s="575"/>
    </row>
    <row r="157" spans="2:16" ht="10.5" hidden="1" customHeight="1" x14ac:dyDescent="0.3">
      <c r="B157" s="651"/>
      <c r="C157" s="587"/>
      <c r="D157" s="590"/>
      <c r="E157" s="449"/>
      <c r="F157" s="373"/>
      <c r="G157" s="104">
        <v>5</v>
      </c>
      <c r="H157" s="260"/>
      <c r="I157" s="564"/>
      <c r="J157" s="373"/>
      <c r="K157" s="357"/>
      <c r="L157" s="584"/>
      <c r="M157" s="577"/>
      <c r="N157" s="579"/>
      <c r="O157" s="580"/>
      <c r="P157" s="575"/>
    </row>
    <row r="158" spans="2:16" ht="15.75" hidden="1" customHeight="1" x14ac:dyDescent="0.3">
      <c r="B158" s="651"/>
      <c r="C158" s="587"/>
      <c r="D158" s="590"/>
      <c r="E158" s="449"/>
      <c r="F158" s="373"/>
      <c r="G158" s="104">
        <v>6</v>
      </c>
      <c r="H158" s="260"/>
      <c r="I158" s="564"/>
      <c r="J158" s="373"/>
      <c r="K158" s="357"/>
      <c r="L158" s="584"/>
      <c r="M158" s="577"/>
      <c r="N158" s="579"/>
      <c r="O158" s="580"/>
      <c r="P158" s="575"/>
    </row>
    <row r="159" spans="2:16" ht="16.5" hidden="1" customHeight="1" x14ac:dyDescent="0.3">
      <c r="B159" s="651"/>
      <c r="C159" s="587"/>
      <c r="D159" s="590"/>
      <c r="E159" s="449"/>
      <c r="F159" s="373"/>
      <c r="G159" s="104">
        <v>7</v>
      </c>
      <c r="H159" s="260"/>
      <c r="I159" s="564"/>
      <c r="J159" s="373"/>
      <c r="K159" s="357"/>
      <c r="L159" s="584"/>
      <c r="M159" s="577"/>
      <c r="N159" s="579"/>
      <c r="O159" s="580"/>
      <c r="P159" s="575"/>
    </row>
    <row r="160" spans="2:16" ht="0.75" customHeight="1" thickBot="1" x14ac:dyDescent="0.35">
      <c r="B160" s="652"/>
      <c r="C160" s="588"/>
      <c r="D160" s="591"/>
      <c r="E160" s="450"/>
      <c r="F160" s="374"/>
      <c r="G160" s="105">
        <v>8</v>
      </c>
      <c r="H160" s="261"/>
      <c r="I160" s="565"/>
      <c r="J160" s="374"/>
      <c r="K160" s="358"/>
      <c r="L160" s="584"/>
      <c r="M160" s="577"/>
      <c r="N160" s="579"/>
      <c r="O160" s="580"/>
      <c r="P160" s="575"/>
    </row>
  </sheetData>
  <sheetProtection password="D72A" sheet="1" objects="1" scenarios="1" formatCells="0" formatColumns="0" formatRows="0"/>
  <mergeCells count="286">
    <mergeCell ref="N137:N144"/>
    <mergeCell ref="N145:N152"/>
    <mergeCell ref="N153:N160"/>
    <mergeCell ref="N75:N82"/>
    <mergeCell ref="N83:N85"/>
    <mergeCell ref="N86:N93"/>
    <mergeCell ref="N94:N101"/>
    <mergeCell ref="N102:N109"/>
    <mergeCell ref="N110:N117"/>
    <mergeCell ref="N118:N120"/>
    <mergeCell ref="N121:N128"/>
    <mergeCell ref="N129:N136"/>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B145:B152"/>
    <mergeCell ref="B153:B160"/>
    <mergeCell ref="B86:B93"/>
    <mergeCell ref="B94:B101"/>
    <mergeCell ref="B121:B128"/>
    <mergeCell ref="B129:B136"/>
    <mergeCell ref="B75:B82"/>
    <mergeCell ref="B83:B85"/>
    <mergeCell ref="B102:B109"/>
    <mergeCell ref="B110:B117"/>
    <mergeCell ref="B118:B120"/>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F59:F66"/>
    <mergeCell ref="G41:G42"/>
    <mergeCell ref="C51:C58"/>
    <mergeCell ref="D40:D42"/>
    <mergeCell ref="D59:D66"/>
    <mergeCell ref="C40:C42"/>
    <mergeCell ref="C59:C66"/>
    <mergeCell ref="E59:E66"/>
    <mergeCell ref="D43:D50"/>
    <mergeCell ref="D51:D58"/>
    <mergeCell ref="E51:E58"/>
    <mergeCell ref="F51:F58"/>
    <mergeCell ref="F32:F39"/>
    <mergeCell ref="D32:D39"/>
    <mergeCell ref="I41:I42"/>
    <mergeCell ref="C43:C50"/>
    <mergeCell ref="E43:E50"/>
    <mergeCell ref="G40:I40"/>
    <mergeCell ref="F40:F42"/>
    <mergeCell ref="F43:F50"/>
    <mergeCell ref="E40:E42"/>
    <mergeCell ref="I32:I39"/>
    <mergeCell ref="I43:I50"/>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L75:L82"/>
    <mergeCell ref="L83:L85"/>
    <mergeCell ref="L86:L93"/>
    <mergeCell ref="L94:L101"/>
    <mergeCell ref="L102:L109"/>
    <mergeCell ref="L110:L117"/>
    <mergeCell ref="L118:L120"/>
    <mergeCell ref="L121:L128"/>
    <mergeCell ref="L129:L136"/>
    <mergeCell ref="L13:L15"/>
    <mergeCell ref="L16:L23"/>
    <mergeCell ref="L24:L31"/>
    <mergeCell ref="L32:L39"/>
    <mergeCell ref="L40:L42"/>
    <mergeCell ref="L43:L50"/>
    <mergeCell ref="L51:L58"/>
    <mergeCell ref="L59:L66"/>
    <mergeCell ref="L67:L74"/>
    <mergeCell ref="M13:M15"/>
    <mergeCell ref="M16:M23"/>
    <mergeCell ref="M24:M31"/>
    <mergeCell ref="M32:M39"/>
    <mergeCell ref="M40:M42"/>
    <mergeCell ref="M43:M50"/>
    <mergeCell ref="M51:M58"/>
    <mergeCell ref="M59:M66"/>
    <mergeCell ref="M67:M74"/>
    <mergeCell ref="M75:M82"/>
    <mergeCell ref="M83:M85"/>
    <mergeCell ref="M86:M93"/>
    <mergeCell ref="M94:M101"/>
    <mergeCell ref="M102:M109"/>
    <mergeCell ref="M110:M117"/>
    <mergeCell ref="M118:M120"/>
    <mergeCell ref="M121:M128"/>
    <mergeCell ref="M129:M136"/>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P13:P15"/>
    <mergeCell ref="P16:P23"/>
    <mergeCell ref="P24:P31"/>
    <mergeCell ref="P32:P39"/>
    <mergeCell ref="P40:P42"/>
    <mergeCell ref="P43:P50"/>
    <mergeCell ref="P51:P58"/>
    <mergeCell ref="P59:P66"/>
    <mergeCell ref="P67:P74"/>
    <mergeCell ref="P137:P144"/>
    <mergeCell ref="P145:P152"/>
    <mergeCell ref="P153:P160"/>
    <mergeCell ref="P75:P82"/>
    <mergeCell ref="P83:P85"/>
    <mergeCell ref="P86:P93"/>
    <mergeCell ref="P94:P101"/>
    <mergeCell ref="P102:P109"/>
    <mergeCell ref="P110:P117"/>
    <mergeCell ref="P118:P120"/>
    <mergeCell ref="P121:P128"/>
    <mergeCell ref="P129:P13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O198"/>
  <sheetViews>
    <sheetView showGridLines="0" topLeftCell="F15" zoomScale="81" zoomScaleNormal="81" workbookViewId="0">
      <selection activeCell="H64" sqref="H64"/>
    </sheetView>
  </sheetViews>
  <sheetFormatPr baseColWidth="10" defaultColWidth="3.08984375" defaultRowHeight="22.5" customHeight="1" x14ac:dyDescent="0.3"/>
  <cols>
    <col min="1" max="1" width="2.54296875" style="13" customWidth="1"/>
    <col min="2" max="2" width="4.453125" style="13" hidden="1" customWidth="1"/>
    <col min="3" max="4" width="42.54296875" style="13" customWidth="1"/>
    <col min="5" max="5" width="104.08984375" style="13" customWidth="1"/>
    <col min="6" max="6" width="7.453125" style="13" customWidth="1"/>
    <col min="7" max="7" width="3.54296875" style="13" bestFit="1" customWidth="1"/>
    <col min="8" max="8" width="69.6328125" style="13" customWidth="1"/>
    <col min="9" max="9" width="112.7265625" style="13" customWidth="1"/>
    <col min="10" max="10" width="7.453125" style="13" customWidth="1"/>
    <col min="11" max="11" width="26" style="13" customWidth="1"/>
    <col min="12" max="13" width="8" style="75" customWidth="1"/>
    <col min="14" max="14" width="12" style="75" customWidth="1"/>
    <col min="15" max="15" width="3.08984375" style="46" customWidth="1"/>
    <col min="16" max="16363" width="3.08984375" style="13" customWidth="1"/>
    <col min="16364" max="16384" width="3.08984375" style="13"/>
  </cols>
  <sheetData>
    <row r="1" spans="3:11" ht="9.9" customHeight="1" x14ac:dyDescent="0.3"/>
    <row r="2" spans="3:11" ht="9.9" customHeight="1" x14ac:dyDescent="0.3"/>
    <row r="3" spans="3:11" ht="9.9" customHeight="1" x14ac:dyDescent="0.3"/>
    <row r="4" spans="3:11" ht="9.9" customHeight="1" x14ac:dyDescent="0.3"/>
    <row r="5" spans="3:11" ht="9.9" customHeight="1" x14ac:dyDescent="0.3"/>
    <row r="6" spans="3:11" ht="9.9" customHeight="1" x14ac:dyDescent="0.3"/>
    <row r="7" spans="3:11" ht="9.9" customHeight="1" x14ac:dyDescent="0.3"/>
    <row r="8" spans="3:11" ht="9.9" customHeight="1" x14ac:dyDescent="0.3"/>
    <row r="9" spans="3:11" ht="9.9" customHeight="1" x14ac:dyDescent="0.3"/>
    <row r="10" spans="3:11" ht="9.9" customHeight="1" x14ac:dyDescent="0.3"/>
    <row r="11" spans="3:11" ht="9.9" customHeight="1" x14ac:dyDescent="0.3"/>
    <row r="12" spans="3:11" ht="31.5" customHeight="1" x14ac:dyDescent="0.3"/>
    <row r="13" spans="3:11" ht="24.75" customHeight="1" x14ac:dyDescent="0.3"/>
    <row r="14" spans="3:11" ht="20.25" customHeight="1" x14ac:dyDescent="0.3"/>
    <row r="15" spans="3:11" ht="20.149999999999999" customHeight="1" x14ac:dyDescent="0.3">
      <c r="C15" s="715" t="s">
        <v>186</v>
      </c>
      <c r="D15" s="715"/>
      <c r="E15" s="715"/>
      <c r="F15" s="715"/>
      <c r="G15" s="715"/>
      <c r="H15" s="715"/>
      <c r="I15" s="715"/>
      <c r="J15" s="715"/>
      <c r="K15" s="715"/>
    </row>
    <row r="16" spans="3:11" ht="37.65" customHeight="1" x14ac:dyDescent="0.3">
      <c r="C16" s="642" t="s">
        <v>187</v>
      </c>
      <c r="D16" s="642"/>
      <c r="E16" s="642"/>
      <c r="F16" s="642"/>
      <c r="G16" s="642"/>
      <c r="H16" s="642"/>
      <c r="I16" s="642"/>
      <c r="J16" s="642"/>
      <c r="K16" s="642"/>
    </row>
    <row r="17" spans="2:14" ht="9.9" customHeight="1" thickBot="1" x14ac:dyDescent="0.35">
      <c r="C17" s="14"/>
      <c r="D17" s="14"/>
      <c r="F17" s="15"/>
      <c r="H17" s="244"/>
    </row>
    <row r="18" spans="2:14" ht="36.75" customHeight="1" x14ac:dyDescent="0.3">
      <c r="B18" s="736" t="s">
        <v>111</v>
      </c>
      <c r="C18" s="732" t="s">
        <v>188</v>
      </c>
      <c r="D18" s="703" t="s">
        <v>8</v>
      </c>
      <c r="E18" s="703" t="s">
        <v>189</v>
      </c>
      <c r="F18" s="728" t="s">
        <v>156</v>
      </c>
      <c r="G18" s="735" t="s">
        <v>113</v>
      </c>
      <c r="H18" s="735"/>
      <c r="I18" s="735"/>
      <c r="J18" s="728" t="s">
        <v>190</v>
      </c>
      <c r="K18" s="718" t="s">
        <v>124</v>
      </c>
      <c r="L18" s="582"/>
      <c r="M18" s="582"/>
      <c r="N18" s="582"/>
    </row>
    <row r="19" spans="2:14" ht="29.25" customHeight="1" x14ac:dyDescent="0.3">
      <c r="B19" s="737"/>
      <c r="C19" s="733"/>
      <c r="D19" s="704"/>
      <c r="E19" s="704"/>
      <c r="F19" s="729"/>
      <c r="G19" s="727" t="s">
        <v>13</v>
      </c>
      <c r="H19" s="704" t="s">
        <v>15</v>
      </c>
      <c r="I19" s="704" t="s">
        <v>17</v>
      </c>
      <c r="J19" s="729"/>
      <c r="K19" s="719"/>
      <c r="L19" s="582"/>
      <c r="M19" s="582"/>
      <c r="N19" s="582"/>
    </row>
    <row r="20" spans="2:14" ht="63.75" customHeight="1" thickBot="1" x14ac:dyDescent="0.35">
      <c r="B20" s="738"/>
      <c r="C20" s="734"/>
      <c r="D20" s="705"/>
      <c r="E20" s="705"/>
      <c r="F20" s="730"/>
      <c r="G20" s="714"/>
      <c r="H20" s="714"/>
      <c r="I20" s="714"/>
      <c r="J20" s="730"/>
      <c r="K20" s="720"/>
      <c r="L20" s="582"/>
      <c r="M20" s="582"/>
      <c r="N20" s="582"/>
    </row>
    <row r="21" spans="2:14" ht="138.5" customHeight="1" thickBot="1" x14ac:dyDescent="0.35">
      <c r="B21" s="475" t="str">
        <f>+LEFT(C21,4)</f>
        <v>10.1</v>
      </c>
      <c r="C21" s="725" t="s">
        <v>191</v>
      </c>
      <c r="D21" s="590" t="s">
        <v>181</v>
      </c>
      <c r="E21" s="445" t="s">
        <v>480</v>
      </c>
      <c r="F21" s="726">
        <v>3</v>
      </c>
      <c r="G21" s="230">
        <v>1</v>
      </c>
      <c r="H21" s="229" t="s">
        <v>481</v>
      </c>
      <c r="I21" s="380" t="s">
        <v>723</v>
      </c>
      <c r="J21" s="731">
        <v>3</v>
      </c>
      <c r="K21" s="721" t="str">
        <f t="shared" ref="K21" si="0">+IF(OR(ISBLANK(F21),ISBLANK(J21)),"",IF(OR(AND(F21=1,J21=1),AND(F21=1,J21=2),AND(F21=1,J21=3)),"Deficiencia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668">
        <f>+IF(K21="",152,IF(K21="Deficiencia de control mayor (diseño y ejecución)",160,IF(K21="Deficiencia de control (diseño o ejecución)",180,IF(K21="Oportunidad de mejora",200,220))))</f>
        <v>220</v>
      </c>
      <c r="M21" s="577">
        <v>3.4569000000000001</v>
      </c>
      <c r="N21" s="577">
        <f>+L21+M21</f>
        <v>223.45689999999999</v>
      </c>
    </row>
    <row r="22" spans="2:14" ht="14.25" hidden="1" customHeight="1" thickBot="1" x14ac:dyDescent="0.35">
      <c r="B22" s="476"/>
      <c r="C22" s="431"/>
      <c r="D22" s="590"/>
      <c r="E22" s="449"/>
      <c r="F22" s="373"/>
      <c r="G22" s="224">
        <v>2</v>
      </c>
      <c r="H22" s="224"/>
      <c r="I22" s="380"/>
      <c r="J22" s="354"/>
      <c r="K22" s="357"/>
      <c r="L22" s="668"/>
      <c r="M22" s="577"/>
      <c r="N22" s="577"/>
    </row>
    <row r="23" spans="2:14" ht="1.5" hidden="1" customHeight="1" thickBot="1" x14ac:dyDescent="0.35">
      <c r="B23" s="476"/>
      <c r="C23" s="431"/>
      <c r="D23" s="590"/>
      <c r="E23" s="449"/>
      <c r="F23" s="373"/>
      <c r="G23" s="224">
        <v>3</v>
      </c>
      <c r="H23" s="224"/>
      <c r="I23" s="380"/>
      <c r="J23" s="354"/>
      <c r="K23" s="357"/>
      <c r="L23" s="668"/>
      <c r="M23" s="577"/>
      <c r="N23" s="577"/>
    </row>
    <row r="24" spans="2:14" ht="39.75" hidden="1" customHeight="1" thickBot="1" x14ac:dyDescent="0.35">
      <c r="B24" s="476"/>
      <c r="C24" s="431"/>
      <c r="D24" s="590"/>
      <c r="E24" s="449"/>
      <c r="F24" s="373"/>
      <c r="G24" s="224">
        <v>4</v>
      </c>
      <c r="H24" s="224"/>
      <c r="I24" s="380"/>
      <c r="J24" s="354"/>
      <c r="K24" s="357"/>
      <c r="L24" s="668"/>
      <c r="M24" s="577"/>
      <c r="N24" s="577"/>
    </row>
    <row r="25" spans="2:14" ht="36.75" hidden="1" customHeight="1" thickBot="1" x14ac:dyDescent="0.35">
      <c r="B25" s="476"/>
      <c r="C25" s="431"/>
      <c r="D25" s="590"/>
      <c r="E25" s="449"/>
      <c r="F25" s="373"/>
      <c r="G25" s="224">
        <v>5</v>
      </c>
      <c r="H25" s="224"/>
      <c r="I25" s="380"/>
      <c r="J25" s="354"/>
      <c r="K25" s="357"/>
      <c r="L25" s="668"/>
      <c r="M25" s="577"/>
      <c r="N25" s="577"/>
    </row>
    <row r="26" spans="2:14" ht="37.5" hidden="1" customHeight="1" thickBot="1" x14ac:dyDescent="0.35">
      <c r="B26" s="476"/>
      <c r="C26" s="431"/>
      <c r="D26" s="590"/>
      <c r="E26" s="449"/>
      <c r="F26" s="373"/>
      <c r="G26" s="224">
        <v>6</v>
      </c>
      <c r="H26" s="224"/>
      <c r="I26" s="380"/>
      <c r="J26" s="354"/>
      <c r="K26" s="357"/>
      <c r="L26" s="668"/>
      <c r="M26" s="577"/>
      <c r="N26" s="577"/>
    </row>
    <row r="27" spans="2:14" ht="37.5" hidden="1" customHeight="1" thickBot="1" x14ac:dyDescent="0.35">
      <c r="B27" s="476"/>
      <c r="C27" s="431"/>
      <c r="D27" s="590"/>
      <c r="E27" s="449"/>
      <c r="F27" s="373"/>
      <c r="G27" s="224">
        <v>7</v>
      </c>
      <c r="H27" s="224"/>
      <c r="I27" s="380"/>
      <c r="J27" s="354"/>
      <c r="K27" s="357"/>
      <c r="L27" s="668"/>
      <c r="M27" s="577"/>
      <c r="N27" s="577"/>
    </row>
    <row r="28" spans="2:14" ht="45" hidden="1" customHeight="1" thickBot="1" x14ac:dyDescent="0.35">
      <c r="B28" s="477"/>
      <c r="C28" s="432"/>
      <c r="D28" s="591"/>
      <c r="E28" s="450"/>
      <c r="F28" s="374"/>
      <c r="G28" s="225">
        <v>8</v>
      </c>
      <c r="H28" s="225"/>
      <c r="I28" s="381"/>
      <c r="J28" s="355"/>
      <c r="K28" s="358"/>
      <c r="L28" s="668"/>
      <c r="M28" s="577"/>
      <c r="N28" s="577"/>
    </row>
    <row r="29" spans="2:14" ht="96" customHeight="1" thickBot="1" x14ac:dyDescent="0.35">
      <c r="B29" s="475" t="str">
        <f>+LEFT(C29,4)</f>
        <v>10.2</v>
      </c>
      <c r="C29" s="430" t="s">
        <v>192</v>
      </c>
      <c r="D29" s="589" t="s">
        <v>181</v>
      </c>
      <c r="E29" s="369" t="s">
        <v>482</v>
      </c>
      <c r="F29" s="372">
        <v>3</v>
      </c>
      <c r="G29" s="223">
        <v>1</v>
      </c>
      <c r="H29" s="264" t="s">
        <v>458</v>
      </c>
      <c r="I29" s="377" t="s">
        <v>724</v>
      </c>
      <c r="J29" s="353">
        <v>3</v>
      </c>
      <c r="K29" s="356" t="str">
        <f t="shared" ref="K29:K37" si="1">+IF(OR(ISBLANK(F29),ISBLANK(J29)),"",IF(OR(AND(F29=1,J29=1),AND(F29=1,J29=2),AND(F29=1,J29=3)),"Deficiencia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668">
        <f t="shared" ref="L29" si="2">+IF(K29="",152,IF(K29="Deficiencia de control mayor (diseño y ejecución)",160,IF(K29="Deficiencia de control (diseño o ejecución)",180,IF(K29="Oportunidad de mejora",200,220))))</f>
        <v>220</v>
      </c>
      <c r="M29" s="577">
        <v>3.5478000000000001</v>
      </c>
      <c r="N29" s="577">
        <f>+L29+M29</f>
        <v>223.5478</v>
      </c>
    </row>
    <row r="30" spans="2:14" ht="6" hidden="1" customHeight="1" thickBot="1" x14ac:dyDescent="0.35">
      <c r="B30" s="476"/>
      <c r="C30" s="431"/>
      <c r="D30" s="590"/>
      <c r="E30" s="449"/>
      <c r="F30" s="373"/>
      <c r="G30" s="224">
        <v>2</v>
      </c>
      <c r="H30" s="224"/>
      <c r="I30" s="380"/>
      <c r="J30" s="354"/>
      <c r="K30" s="357"/>
      <c r="L30" s="668"/>
      <c r="M30" s="577"/>
      <c r="N30" s="577"/>
    </row>
    <row r="31" spans="2:14" ht="21" hidden="1" customHeight="1" thickBot="1" x14ac:dyDescent="0.35">
      <c r="B31" s="476"/>
      <c r="C31" s="431"/>
      <c r="D31" s="590"/>
      <c r="E31" s="449"/>
      <c r="F31" s="373"/>
      <c r="G31" s="224">
        <v>3</v>
      </c>
      <c r="H31" s="224"/>
      <c r="I31" s="380"/>
      <c r="J31" s="354"/>
      <c r="K31" s="357"/>
      <c r="L31" s="668"/>
      <c r="M31" s="577"/>
      <c r="N31" s="577"/>
    </row>
    <row r="32" spans="2:14" ht="21" hidden="1" customHeight="1" thickBot="1" x14ac:dyDescent="0.35">
      <c r="B32" s="476"/>
      <c r="C32" s="431"/>
      <c r="D32" s="590"/>
      <c r="E32" s="449"/>
      <c r="F32" s="373"/>
      <c r="G32" s="224">
        <v>4</v>
      </c>
      <c r="H32" s="224"/>
      <c r="I32" s="380"/>
      <c r="J32" s="354"/>
      <c r="K32" s="357"/>
      <c r="L32" s="668"/>
      <c r="M32" s="577"/>
      <c r="N32" s="577"/>
    </row>
    <row r="33" spans="2:14" ht="21" hidden="1" customHeight="1" thickBot="1" x14ac:dyDescent="0.35">
      <c r="B33" s="476"/>
      <c r="C33" s="431"/>
      <c r="D33" s="590"/>
      <c r="E33" s="449"/>
      <c r="F33" s="373"/>
      <c r="G33" s="224">
        <v>5</v>
      </c>
      <c r="H33" s="224"/>
      <c r="I33" s="380"/>
      <c r="J33" s="354"/>
      <c r="K33" s="357"/>
      <c r="L33" s="668"/>
      <c r="M33" s="577"/>
      <c r="N33" s="577"/>
    </row>
    <row r="34" spans="2:14" ht="21" hidden="1" customHeight="1" thickBot="1" x14ac:dyDescent="0.35">
      <c r="B34" s="476"/>
      <c r="C34" s="431"/>
      <c r="D34" s="590"/>
      <c r="E34" s="449"/>
      <c r="F34" s="373"/>
      <c r="G34" s="224">
        <v>6</v>
      </c>
      <c r="H34" s="224"/>
      <c r="I34" s="380"/>
      <c r="J34" s="354"/>
      <c r="K34" s="357"/>
      <c r="L34" s="668"/>
      <c r="M34" s="577"/>
      <c r="N34" s="577"/>
    </row>
    <row r="35" spans="2:14" ht="25.5" hidden="1" customHeight="1" thickBot="1" x14ac:dyDescent="0.35">
      <c r="B35" s="476"/>
      <c r="C35" s="431"/>
      <c r="D35" s="590"/>
      <c r="E35" s="449"/>
      <c r="F35" s="373"/>
      <c r="G35" s="224">
        <v>7</v>
      </c>
      <c r="H35" s="224"/>
      <c r="I35" s="380"/>
      <c r="J35" s="354"/>
      <c r="K35" s="357"/>
      <c r="L35" s="668"/>
      <c r="M35" s="577"/>
      <c r="N35" s="577"/>
    </row>
    <row r="36" spans="2:14" ht="44.5" hidden="1" customHeight="1" thickBot="1" x14ac:dyDescent="0.35">
      <c r="B36" s="477"/>
      <c r="C36" s="432"/>
      <c r="D36" s="591"/>
      <c r="E36" s="450"/>
      <c r="F36" s="374"/>
      <c r="G36" s="225">
        <v>8</v>
      </c>
      <c r="H36" s="225"/>
      <c r="I36" s="381"/>
      <c r="J36" s="355"/>
      <c r="K36" s="358"/>
      <c r="L36" s="668"/>
      <c r="M36" s="577"/>
      <c r="N36" s="577"/>
    </row>
    <row r="37" spans="2:14" ht="344" customHeight="1" thickBot="1" x14ac:dyDescent="0.35">
      <c r="B37" s="475" t="str">
        <f>+LEFT(C37,4)</f>
        <v>10.3</v>
      </c>
      <c r="C37" s="430" t="s">
        <v>193</v>
      </c>
      <c r="D37" s="589" t="s">
        <v>194</v>
      </c>
      <c r="E37" s="369" t="s">
        <v>616</v>
      </c>
      <c r="F37" s="372">
        <v>3</v>
      </c>
      <c r="G37" s="223">
        <v>1</v>
      </c>
      <c r="H37" s="227" t="s">
        <v>617</v>
      </c>
      <c r="I37" s="638" t="s">
        <v>725</v>
      </c>
      <c r="J37" s="353">
        <v>3</v>
      </c>
      <c r="K37" s="356" t="str">
        <f t="shared" si="1"/>
        <v>Mantenimiento del control</v>
      </c>
      <c r="L37" s="668">
        <f t="shared" ref="L37" si="3">+IF(K37="",152,IF(K37="Deficiencia de control mayor (diseño y ejecución)",160,IF(K37="Deficiencia de control (diseño o ejecución)",180,IF(K37="Oportunidad de mejora",200,220))))</f>
        <v>220</v>
      </c>
      <c r="M37" s="577">
        <v>3.6457999999999999</v>
      </c>
      <c r="N37" s="577">
        <f>+L37+M37</f>
        <v>223.64580000000001</v>
      </c>
    </row>
    <row r="38" spans="2:14" ht="41.25" hidden="1" customHeight="1" thickBot="1" x14ac:dyDescent="0.35">
      <c r="B38" s="476"/>
      <c r="C38" s="431"/>
      <c r="D38" s="590"/>
      <c r="E38" s="449"/>
      <c r="F38" s="373"/>
      <c r="G38" s="224">
        <v>2</v>
      </c>
      <c r="H38" s="224"/>
      <c r="I38" s="639"/>
      <c r="J38" s="354"/>
      <c r="K38" s="357"/>
      <c r="L38" s="668"/>
      <c r="M38" s="577"/>
      <c r="N38" s="577"/>
    </row>
    <row r="39" spans="2:14" ht="21" hidden="1" customHeight="1" thickBot="1" x14ac:dyDescent="0.35">
      <c r="B39" s="476"/>
      <c r="C39" s="431"/>
      <c r="D39" s="590"/>
      <c r="E39" s="449"/>
      <c r="F39" s="373"/>
      <c r="G39" s="224">
        <v>3</v>
      </c>
      <c r="H39" s="224"/>
      <c r="I39" s="639"/>
      <c r="J39" s="354"/>
      <c r="K39" s="357"/>
      <c r="L39" s="668"/>
      <c r="M39" s="577"/>
      <c r="N39" s="577"/>
    </row>
    <row r="40" spans="2:14" ht="21" hidden="1" customHeight="1" thickBot="1" x14ac:dyDescent="0.35">
      <c r="B40" s="476"/>
      <c r="C40" s="431"/>
      <c r="D40" s="590"/>
      <c r="E40" s="449"/>
      <c r="F40" s="373"/>
      <c r="G40" s="224">
        <v>4</v>
      </c>
      <c r="H40" s="224"/>
      <c r="I40" s="639"/>
      <c r="J40" s="354"/>
      <c r="K40" s="357"/>
      <c r="L40" s="668"/>
      <c r="M40" s="577"/>
      <c r="N40" s="577"/>
    </row>
    <row r="41" spans="2:14" ht="21" hidden="1" customHeight="1" thickBot="1" x14ac:dyDescent="0.35">
      <c r="B41" s="476"/>
      <c r="C41" s="431"/>
      <c r="D41" s="590"/>
      <c r="E41" s="449"/>
      <c r="F41" s="373"/>
      <c r="G41" s="224">
        <v>5</v>
      </c>
      <c r="H41" s="224"/>
      <c r="I41" s="639"/>
      <c r="J41" s="354"/>
      <c r="K41" s="357"/>
      <c r="L41" s="668"/>
      <c r="M41" s="577"/>
      <c r="N41" s="577"/>
    </row>
    <row r="42" spans="2:14" ht="21" hidden="1" customHeight="1" thickBot="1" x14ac:dyDescent="0.35">
      <c r="B42" s="476"/>
      <c r="C42" s="431"/>
      <c r="D42" s="590"/>
      <c r="E42" s="449"/>
      <c r="F42" s="373"/>
      <c r="G42" s="224">
        <v>6</v>
      </c>
      <c r="H42" s="224"/>
      <c r="I42" s="639"/>
      <c r="J42" s="354"/>
      <c r="K42" s="357"/>
      <c r="L42" s="668"/>
      <c r="M42" s="577"/>
      <c r="N42" s="577"/>
    </row>
    <row r="43" spans="2:14" ht="21" hidden="1" customHeight="1" thickBot="1" x14ac:dyDescent="0.35">
      <c r="B43" s="476"/>
      <c r="C43" s="431"/>
      <c r="D43" s="590"/>
      <c r="E43" s="449"/>
      <c r="F43" s="373"/>
      <c r="G43" s="224">
        <v>7</v>
      </c>
      <c r="H43" s="224"/>
      <c r="I43" s="639"/>
      <c r="J43" s="354"/>
      <c r="K43" s="357"/>
      <c r="L43" s="668"/>
      <c r="M43" s="577"/>
      <c r="N43" s="577"/>
    </row>
    <row r="44" spans="2:14" ht="21" hidden="1" customHeight="1" thickBot="1" x14ac:dyDescent="0.35">
      <c r="B44" s="477"/>
      <c r="C44" s="432"/>
      <c r="D44" s="591"/>
      <c r="E44" s="450"/>
      <c r="F44" s="374"/>
      <c r="G44" s="225">
        <v>8</v>
      </c>
      <c r="H44" s="225"/>
      <c r="I44" s="640"/>
      <c r="J44" s="355"/>
      <c r="K44" s="358"/>
      <c r="L44" s="668"/>
      <c r="M44" s="577"/>
      <c r="N44" s="577"/>
    </row>
    <row r="45" spans="2:14" ht="27" customHeight="1" x14ac:dyDescent="0.3">
      <c r="B45" s="739"/>
      <c r="C45" s="671" t="s">
        <v>505</v>
      </c>
      <c r="D45" s="674" t="s">
        <v>8</v>
      </c>
      <c r="E45" s="677" t="s">
        <v>506</v>
      </c>
      <c r="F45" s="680" t="s">
        <v>499</v>
      </c>
      <c r="G45" s="683" t="s">
        <v>113</v>
      </c>
      <c r="H45" s="684"/>
      <c r="I45" s="684"/>
      <c r="J45" s="680" t="s">
        <v>507</v>
      </c>
      <c r="K45" s="722" t="s">
        <v>124</v>
      </c>
      <c r="L45" s="581"/>
      <c r="M45" s="581"/>
      <c r="N45" s="581"/>
    </row>
    <row r="46" spans="2:14" ht="33" customHeight="1" x14ac:dyDescent="0.3">
      <c r="B46" s="739"/>
      <c r="C46" s="672"/>
      <c r="D46" s="675"/>
      <c r="E46" s="678"/>
      <c r="F46" s="681"/>
      <c r="G46" s="685" t="s">
        <v>13</v>
      </c>
      <c r="H46" s="687" t="s">
        <v>15</v>
      </c>
      <c r="I46" s="687" t="s">
        <v>17</v>
      </c>
      <c r="J46" s="681"/>
      <c r="K46" s="723"/>
      <c r="L46" s="581"/>
      <c r="M46" s="581"/>
      <c r="N46" s="581"/>
    </row>
    <row r="47" spans="2:14" ht="46.5" customHeight="1" thickBot="1" x14ac:dyDescent="0.35">
      <c r="B47" s="740"/>
      <c r="C47" s="673"/>
      <c r="D47" s="676"/>
      <c r="E47" s="679"/>
      <c r="F47" s="682"/>
      <c r="G47" s="686"/>
      <c r="H47" s="688"/>
      <c r="I47" s="688"/>
      <c r="J47" s="682"/>
      <c r="K47" s="724"/>
      <c r="L47" s="581"/>
      <c r="M47" s="581"/>
      <c r="N47" s="581"/>
    </row>
    <row r="48" spans="2:14" ht="101.4" customHeight="1" x14ac:dyDescent="0.3">
      <c r="B48" s="475" t="str">
        <f>+LEFT(C48,4)</f>
        <v>11.1</v>
      </c>
      <c r="C48" s="430" t="s">
        <v>195</v>
      </c>
      <c r="D48" s="689" t="s">
        <v>196</v>
      </c>
      <c r="E48" s="377" t="s">
        <v>727</v>
      </c>
      <c r="F48" s="353">
        <v>3</v>
      </c>
      <c r="G48" s="223">
        <v>1</v>
      </c>
      <c r="H48" s="254" t="s">
        <v>618</v>
      </c>
      <c r="I48" s="665" t="s">
        <v>726</v>
      </c>
      <c r="J48" s="353">
        <v>3</v>
      </c>
      <c r="K48" s="356" t="str">
        <f t="shared" ref="K48:K72" si="4">+IF(OR(ISBLANK(F48),ISBLANK(J48)),"",IF(OR(AND(F48=1,J48=1),AND(F48=1,J48=2),AND(F48=1,J48=3)),"Deficiencia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668">
        <f t="shared" ref="L48" si="5">+IF(K48="",152,IF(K48="Deficiencia de control mayor (diseño y ejecución)",160,IF(K48="Deficiencia de control (diseño o ejecución)",180,IF(K48="Oportunidad de mejora",200,220))))</f>
        <v>220</v>
      </c>
      <c r="M48" s="577">
        <v>3.7896000000000001</v>
      </c>
      <c r="N48" s="577">
        <f>+L48+M48</f>
        <v>223.78960000000001</v>
      </c>
    </row>
    <row r="49" spans="1:15" ht="26.25" hidden="1" customHeight="1" thickBot="1" x14ac:dyDescent="0.35">
      <c r="B49" s="476"/>
      <c r="C49" s="431"/>
      <c r="D49" s="690"/>
      <c r="E49" s="380"/>
      <c r="F49" s="354"/>
      <c r="G49" s="224">
        <v>2</v>
      </c>
      <c r="H49" s="125"/>
      <c r="I49" s="666"/>
      <c r="J49" s="354"/>
      <c r="K49" s="357"/>
      <c r="L49" s="668"/>
      <c r="M49" s="577"/>
      <c r="N49" s="577"/>
    </row>
    <row r="50" spans="1:15" ht="136.5" hidden="1" customHeight="1" thickBot="1" x14ac:dyDescent="0.35">
      <c r="B50" s="476"/>
      <c r="C50" s="431"/>
      <c r="D50" s="690"/>
      <c r="E50" s="380"/>
      <c r="F50" s="354"/>
      <c r="G50" s="224">
        <v>3</v>
      </c>
      <c r="H50" s="125"/>
      <c r="I50" s="666"/>
      <c r="J50" s="354"/>
      <c r="K50" s="357"/>
      <c r="L50" s="668"/>
      <c r="M50" s="577"/>
      <c r="N50" s="577"/>
    </row>
    <row r="51" spans="1:15" ht="1.5" hidden="1" customHeight="1" thickBot="1" x14ac:dyDescent="0.35">
      <c r="B51" s="476"/>
      <c r="C51" s="431"/>
      <c r="D51" s="690"/>
      <c r="E51" s="380"/>
      <c r="F51" s="354"/>
      <c r="G51" s="224">
        <v>4</v>
      </c>
      <c r="H51" s="247"/>
      <c r="I51" s="666"/>
      <c r="J51" s="354"/>
      <c r="K51" s="357"/>
      <c r="L51" s="668"/>
      <c r="M51" s="577"/>
      <c r="N51" s="577"/>
    </row>
    <row r="52" spans="1:15" ht="21" hidden="1" customHeight="1" thickBot="1" x14ac:dyDescent="0.35">
      <c r="B52" s="476"/>
      <c r="C52" s="431"/>
      <c r="D52" s="690"/>
      <c r="E52" s="380"/>
      <c r="F52" s="354"/>
      <c r="G52" s="224">
        <v>5</v>
      </c>
      <c r="H52" s="247"/>
      <c r="I52" s="666"/>
      <c r="J52" s="354"/>
      <c r="K52" s="357"/>
      <c r="L52" s="668"/>
      <c r="M52" s="577"/>
      <c r="N52" s="577"/>
    </row>
    <row r="53" spans="1:15" ht="21" hidden="1" customHeight="1" thickBot="1" x14ac:dyDescent="0.35">
      <c r="B53" s="476"/>
      <c r="C53" s="431"/>
      <c r="D53" s="690"/>
      <c r="E53" s="380"/>
      <c r="F53" s="354"/>
      <c r="G53" s="224">
        <v>6</v>
      </c>
      <c r="H53" s="247"/>
      <c r="I53" s="666"/>
      <c r="J53" s="354"/>
      <c r="K53" s="357"/>
      <c r="L53" s="668"/>
      <c r="M53" s="577"/>
      <c r="N53" s="577"/>
    </row>
    <row r="54" spans="1:15" ht="21" hidden="1" customHeight="1" thickBot="1" x14ac:dyDescent="0.35">
      <c r="B54" s="476"/>
      <c r="C54" s="431"/>
      <c r="D54" s="690"/>
      <c r="E54" s="380"/>
      <c r="F54" s="354"/>
      <c r="G54" s="224">
        <v>7</v>
      </c>
      <c r="H54" s="247"/>
      <c r="I54" s="666"/>
      <c r="J54" s="354"/>
      <c r="K54" s="357"/>
      <c r="L54" s="668"/>
      <c r="M54" s="577"/>
      <c r="N54" s="577"/>
    </row>
    <row r="55" spans="1:15" ht="88" customHeight="1" thickBot="1" x14ac:dyDescent="0.35">
      <c r="B55" s="477"/>
      <c r="C55" s="432"/>
      <c r="D55" s="691"/>
      <c r="E55" s="381"/>
      <c r="F55" s="355"/>
      <c r="G55" s="225">
        <v>8</v>
      </c>
      <c r="H55" s="248"/>
      <c r="I55" s="667"/>
      <c r="J55" s="355"/>
      <c r="K55" s="358"/>
      <c r="L55" s="668"/>
      <c r="M55" s="577"/>
      <c r="N55" s="577"/>
    </row>
    <row r="56" spans="1:15" ht="50.4" customHeight="1" x14ac:dyDescent="0.3">
      <c r="B56" s="475" t="str">
        <f>+LEFT(C56,4)</f>
        <v>11.2</v>
      </c>
      <c r="C56" s="430" t="s">
        <v>197</v>
      </c>
      <c r="D56" s="689" t="s">
        <v>196</v>
      </c>
      <c r="E56" s="369" t="s">
        <v>619</v>
      </c>
      <c r="F56" s="353">
        <v>3</v>
      </c>
      <c r="G56" s="223">
        <v>1</v>
      </c>
      <c r="H56" s="227" t="s">
        <v>431</v>
      </c>
      <c r="I56" s="557" t="s">
        <v>694</v>
      </c>
      <c r="J56" s="353">
        <v>3</v>
      </c>
      <c r="K56" s="356" t="str">
        <f t="shared" si="4"/>
        <v>Mantenimiento del control</v>
      </c>
      <c r="L56" s="668">
        <f t="shared" ref="L56" si="6">+IF(K56="",152,IF(K56="Deficiencia de control mayor (diseño y ejecución)",160,IF(K56="Deficiencia de control (diseño o ejecución)",180,IF(K56="Oportunidad de mejora",200,220))))</f>
        <v>220</v>
      </c>
      <c r="M56" s="577">
        <v>3.8456000000000001</v>
      </c>
      <c r="N56" s="577">
        <f>+L56+M56</f>
        <v>223.84559999999999</v>
      </c>
    </row>
    <row r="57" spans="1:15" s="178" customFormat="1" ht="78.5" customHeight="1" thickBot="1" x14ac:dyDescent="0.3">
      <c r="A57" s="53"/>
      <c r="B57" s="476"/>
      <c r="C57" s="431"/>
      <c r="D57" s="690"/>
      <c r="E57" s="449"/>
      <c r="F57" s="354"/>
      <c r="G57" s="224">
        <v>2</v>
      </c>
      <c r="H57" s="245" t="s">
        <v>432</v>
      </c>
      <c r="I57" s="558"/>
      <c r="J57" s="354"/>
      <c r="K57" s="357"/>
      <c r="L57" s="668"/>
      <c r="M57" s="577"/>
      <c r="N57" s="577"/>
      <c r="O57" s="177"/>
    </row>
    <row r="58" spans="1:15" ht="21.75" hidden="1" customHeight="1" thickBot="1" x14ac:dyDescent="0.35">
      <c r="B58" s="476"/>
      <c r="C58" s="431"/>
      <c r="D58" s="690"/>
      <c r="E58" s="449"/>
      <c r="F58" s="354"/>
      <c r="G58" s="224">
        <v>3</v>
      </c>
      <c r="H58" s="224"/>
      <c r="I58" s="558"/>
      <c r="J58" s="354"/>
      <c r="K58" s="357"/>
      <c r="L58" s="668"/>
      <c r="M58" s="577"/>
      <c r="N58" s="577"/>
    </row>
    <row r="59" spans="1:15" ht="21.75" hidden="1" customHeight="1" thickBot="1" x14ac:dyDescent="0.35">
      <c r="B59" s="476"/>
      <c r="C59" s="431"/>
      <c r="D59" s="690"/>
      <c r="E59" s="449"/>
      <c r="F59" s="354"/>
      <c r="G59" s="224">
        <v>4</v>
      </c>
      <c r="H59" s="224"/>
      <c r="I59" s="558"/>
      <c r="J59" s="354"/>
      <c r="K59" s="357"/>
      <c r="L59" s="668"/>
      <c r="M59" s="577"/>
      <c r="N59" s="577"/>
    </row>
    <row r="60" spans="1:15" ht="21.75" hidden="1" customHeight="1" thickBot="1" x14ac:dyDescent="0.35">
      <c r="B60" s="476"/>
      <c r="C60" s="431"/>
      <c r="D60" s="690"/>
      <c r="E60" s="449"/>
      <c r="F60" s="354"/>
      <c r="G60" s="224">
        <v>5</v>
      </c>
      <c r="H60" s="224"/>
      <c r="I60" s="558"/>
      <c r="J60" s="354"/>
      <c r="K60" s="357"/>
      <c r="L60" s="668"/>
      <c r="M60" s="577"/>
      <c r="N60" s="577"/>
    </row>
    <row r="61" spans="1:15" ht="21.75" hidden="1" customHeight="1" thickBot="1" x14ac:dyDescent="0.35">
      <c r="B61" s="476"/>
      <c r="C61" s="431"/>
      <c r="D61" s="690"/>
      <c r="E61" s="449"/>
      <c r="F61" s="354"/>
      <c r="G61" s="224">
        <v>6</v>
      </c>
      <c r="H61" s="224"/>
      <c r="I61" s="558"/>
      <c r="J61" s="354"/>
      <c r="K61" s="357"/>
      <c r="L61" s="668"/>
      <c r="M61" s="577"/>
      <c r="N61" s="577"/>
    </row>
    <row r="62" spans="1:15" ht="21.75" hidden="1" customHeight="1" thickBot="1" x14ac:dyDescent="0.35">
      <c r="B62" s="476"/>
      <c r="C62" s="431"/>
      <c r="D62" s="690"/>
      <c r="E62" s="449"/>
      <c r="F62" s="354"/>
      <c r="G62" s="224">
        <v>7</v>
      </c>
      <c r="H62" s="224"/>
      <c r="I62" s="558"/>
      <c r="J62" s="354"/>
      <c r="K62" s="357"/>
      <c r="L62" s="668"/>
      <c r="M62" s="577"/>
      <c r="N62" s="577"/>
    </row>
    <row r="63" spans="1:15" ht="21.75" hidden="1" customHeight="1" thickBot="1" x14ac:dyDescent="0.35">
      <c r="B63" s="477"/>
      <c r="C63" s="432"/>
      <c r="D63" s="691"/>
      <c r="E63" s="450"/>
      <c r="F63" s="355"/>
      <c r="G63" s="225">
        <v>8</v>
      </c>
      <c r="H63" s="225"/>
      <c r="I63" s="559"/>
      <c r="J63" s="355"/>
      <c r="K63" s="358"/>
      <c r="L63" s="668"/>
      <c r="M63" s="577"/>
      <c r="N63" s="577"/>
    </row>
    <row r="64" spans="1:15" ht="235.5" customHeight="1" x14ac:dyDescent="0.3">
      <c r="B64" s="475" t="str">
        <f>+LEFT(C64,4)</f>
        <v>11.3</v>
      </c>
      <c r="C64" s="430" t="s">
        <v>198</v>
      </c>
      <c r="D64" s="689" t="s">
        <v>199</v>
      </c>
      <c r="E64" s="369" t="s">
        <v>728</v>
      </c>
      <c r="F64" s="353">
        <v>3</v>
      </c>
      <c r="G64" s="223">
        <v>1</v>
      </c>
      <c r="H64" s="227" t="s">
        <v>620</v>
      </c>
      <c r="I64" s="638" t="s">
        <v>729</v>
      </c>
      <c r="J64" s="353">
        <v>3</v>
      </c>
      <c r="K64" s="356" t="str">
        <f t="shared" si="4"/>
        <v>Mantenimiento del control</v>
      </c>
      <c r="L64" s="668">
        <f t="shared" ref="L64" si="7">+IF(K64="",152,IF(K64="Deficiencia de control mayor (diseño y ejecución)",160,IF(K64="Deficiencia de control (diseño o ejecución)",180,IF(K64="Oportunidad de mejora",200,220))))</f>
        <v>220</v>
      </c>
      <c r="M64" s="577">
        <v>3.9653999999999998</v>
      </c>
      <c r="N64" s="577">
        <f>+L64+M64</f>
        <v>223.96539999999999</v>
      </c>
    </row>
    <row r="65" spans="2:14" ht="21.75" hidden="1" customHeight="1" x14ac:dyDescent="0.3">
      <c r="B65" s="476"/>
      <c r="C65" s="431"/>
      <c r="D65" s="690"/>
      <c r="E65" s="449"/>
      <c r="F65" s="354"/>
      <c r="G65" s="224">
        <v>2</v>
      </c>
      <c r="H65" s="224"/>
      <c r="I65" s="639"/>
      <c r="J65" s="354"/>
      <c r="K65" s="357"/>
      <c r="L65" s="668"/>
      <c r="M65" s="577"/>
      <c r="N65" s="577"/>
    </row>
    <row r="66" spans="2:14" ht="0.75" customHeight="1" thickBot="1" x14ac:dyDescent="0.35">
      <c r="B66" s="476"/>
      <c r="C66" s="431"/>
      <c r="D66" s="690"/>
      <c r="E66" s="449"/>
      <c r="F66" s="354"/>
      <c r="G66" s="224">
        <v>3</v>
      </c>
      <c r="H66" s="224"/>
      <c r="I66" s="639"/>
      <c r="J66" s="354"/>
      <c r="K66" s="357"/>
      <c r="L66" s="668"/>
      <c r="M66" s="577"/>
      <c r="N66" s="577"/>
    </row>
    <row r="67" spans="2:14" ht="21.75" hidden="1" customHeight="1" thickBot="1" x14ac:dyDescent="0.35">
      <c r="B67" s="476"/>
      <c r="C67" s="431"/>
      <c r="D67" s="690"/>
      <c r="E67" s="449"/>
      <c r="F67" s="354"/>
      <c r="G67" s="224">
        <v>4</v>
      </c>
      <c r="H67" s="224"/>
      <c r="I67" s="639"/>
      <c r="J67" s="354"/>
      <c r="K67" s="357"/>
      <c r="L67" s="668"/>
      <c r="M67" s="577"/>
      <c r="N67" s="577"/>
    </row>
    <row r="68" spans="2:14" ht="21.75" hidden="1" customHeight="1" thickBot="1" x14ac:dyDescent="0.35">
      <c r="B68" s="476"/>
      <c r="C68" s="431"/>
      <c r="D68" s="690"/>
      <c r="E68" s="449"/>
      <c r="F68" s="354"/>
      <c r="G68" s="224">
        <v>5</v>
      </c>
      <c r="H68" s="224"/>
      <c r="I68" s="639"/>
      <c r="J68" s="354"/>
      <c r="K68" s="357"/>
      <c r="L68" s="668"/>
      <c r="M68" s="577"/>
      <c r="N68" s="577"/>
    </row>
    <row r="69" spans="2:14" ht="21.75" hidden="1" customHeight="1" thickBot="1" x14ac:dyDescent="0.35">
      <c r="B69" s="476"/>
      <c r="C69" s="431"/>
      <c r="D69" s="690"/>
      <c r="E69" s="449"/>
      <c r="F69" s="354"/>
      <c r="G69" s="224">
        <v>6</v>
      </c>
      <c r="H69" s="224"/>
      <c r="I69" s="639"/>
      <c r="J69" s="354"/>
      <c r="K69" s="357"/>
      <c r="L69" s="668"/>
      <c r="M69" s="577"/>
      <c r="N69" s="577"/>
    </row>
    <row r="70" spans="2:14" ht="21.75" hidden="1" customHeight="1" thickBot="1" x14ac:dyDescent="0.35">
      <c r="B70" s="476"/>
      <c r="C70" s="431"/>
      <c r="D70" s="690"/>
      <c r="E70" s="449"/>
      <c r="F70" s="354"/>
      <c r="G70" s="224">
        <v>7</v>
      </c>
      <c r="H70" s="224"/>
      <c r="I70" s="639"/>
      <c r="J70" s="354"/>
      <c r="K70" s="357"/>
      <c r="L70" s="668"/>
      <c r="M70" s="577"/>
      <c r="N70" s="577"/>
    </row>
    <row r="71" spans="2:14" ht="61.5" hidden="1" customHeight="1" thickBot="1" x14ac:dyDescent="0.35">
      <c r="B71" s="477"/>
      <c r="C71" s="432"/>
      <c r="D71" s="691"/>
      <c r="E71" s="450"/>
      <c r="F71" s="355"/>
      <c r="G71" s="225">
        <v>8</v>
      </c>
      <c r="H71" s="225"/>
      <c r="I71" s="640"/>
      <c r="J71" s="355"/>
      <c r="K71" s="358"/>
      <c r="L71" s="668"/>
      <c r="M71" s="577"/>
      <c r="N71" s="577"/>
    </row>
    <row r="72" spans="2:14" ht="76.75" customHeight="1" x14ac:dyDescent="0.3">
      <c r="B72" s="475" t="str">
        <f>+LEFT(C72,4)</f>
        <v>11.4</v>
      </c>
      <c r="C72" s="430" t="s">
        <v>200</v>
      </c>
      <c r="D72" s="689" t="s">
        <v>201</v>
      </c>
      <c r="E72" s="369" t="s">
        <v>621</v>
      </c>
      <c r="F72" s="353">
        <v>3</v>
      </c>
      <c r="G72" s="223">
        <v>1</v>
      </c>
      <c r="H72" s="227" t="s">
        <v>622</v>
      </c>
      <c r="I72" s="557" t="s">
        <v>695</v>
      </c>
      <c r="J72" s="353">
        <v>3</v>
      </c>
      <c r="K72" s="356" t="str">
        <f t="shared" si="4"/>
        <v>Mantenimiento del control</v>
      </c>
      <c r="L72" s="668">
        <f t="shared" ref="L72" si="8">+IF(K72="",152,IF(K72="Deficiencia de control mayor (diseño y ejecución)",160,IF(K72="Deficiencia de control (diseño o ejecución)",180,IF(K72="Oportunidad de mejora",200,220))))</f>
        <v>220</v>
      </c>
      <c r="M72" s="577">
        <v>4.0122999999999998</v>
      </c>
      <c r="N72" s="577">
        <f>+L72+M72</f>
        <v>224.01230000000001</v>
      </c>
    </row>
    <row r="73" spans="2:14" ht="16.5" hidden="1" customHeight="1" x14ac:dyDescent="0.3">
      <c r="B73" s="476"/>
      <c r="C73" s="431"/>
      <c r="D73" s="690"/>
      <c r="E73" s="449"/>
      <c r="F73" s="354"/>
      <c r="G73" s="224">
        <v>2</v>
      </c>
      <c r="H73" s="175"/>
      <c r="I73" s="558"/>
      <c r="J73" s="354"/>
      <c r="K73" s="357"/>
      <c r="L73" s="668"/>
      <c r="M73" s="577"/>
      <c r="N73" s="577"/>
    </row>
    <row r="74" spans="2:14" ht="14.25" hidden="1" customHeight="1" x14ac:dyDescent="0.3">
      <c r="B74" s="476"/>
      <c r="C74" s="431"/>
      <c r="D74" s="690"/>
      <c r="E74" s="449"/>
      <c r="F74" s="354"/>
      <c r="G74" s="224">
        <v>3</v>
      </c>
      <c r="H74" s="175"/>
      <c r="I74" s="558"/>
      <c r="J74" s="354"/>
      <c r="K74" s="357"/>
      <c r="L74" s="668"/>
      <c r="M74" s="577"/>
      <c r="N74" s="577"/>
    </row>
    <row r="75" spans="2:14" ht="17" customHeight="1" thickBot="1" x14ac:dyDescent="0.35">
      <c r="B75" s="476"/>
      <c r="C75" s="431"/>
      <c r="D75" s="690"/>
      <c r="E75" s="449"/>
      <c r="F75" s="354"/>
      <c r="G75" s="224">
        <v>4</v>
      </c>
      <c r="H75" s="175"/>
      <c r="I75" s="558"/>
      <c r="J75" s="354"/>
      <c r="K75" s="357"/>
      <c r="L75" s="668"/>
      <c r="M75" s="577"/>
      <c r="N75" s="577"/>
    </row>
    <row r="76" spans="2:14" ht="17.25" hidden="1" customHeight="1" thickBot="1" x14ac:dyDescent="0.35">
      <c r="B76" s="476"/>
      <c r="C76" s="431"/>
      <c r="D76" s="690"/>
      <c r="E76" s="449"/>
      <c r="F76" s="354"/>
      <c r="G76" s="224">
        <v>5</v>
      </c>
      <c r="H76" s="224"/>
      <c r="I76" s="558"/>
      <c r="J76" s="354"/>
      <c r="K76" s="357"/>
      <c r="L76" s="668"/>
      <c r="M76" s="577"/>
      <c r="N76" s="577"/>
    </row>
    <row r="77" spans="2:14" ht="17.25" hidden="1" customHeight="1" thickBot="1" x14ac:dyDescent="0.35">
      <c r="B77" s="476"/>
      <c r="C77" s="431"/>
      <c r="D77" s="690"/>
      <c r="E77" s="449"/>
      <c r="F77" s="354"/>
      <c r="G77" s="224">
        <v>6</v>
      </c>
      <c r="H77" s="224"/>
      <c r="I77" s="558"/>
      <c r="J77" s="354"/>
      <c r="K77" s="357"/>
      <c r="L77" s="668"/>
      <c r="M77" s="577"/>
      <c r="N77" s="577"/>
    </row>
    <row r="78" spans="2:14" ht="17.25" hidden="1" customHeight="1" thickBot="1" x14ac:dyDescent="0.35">
      <c r="B78" s="476"/>
      <c r="C78" s="431"/>
      <c r="D78" s="690"/>
      <c r="E78" s="449"/>
      <c r="F78" s="354"/>
      <c r="G78" s="224">
        <v>7</v>
      </c>
      <c r="H78" s="224"/>
      <c r="I78" s="558"/>
      <c r="J78" s="354"/>
      <c r="K78" s="357"/>
      <c r="L78" s="668"/>
      <c r="M78" s="577"/>
      <c r="N78" s="577"/>
    </row>
    <row r="79" spans="2:14" ht="17.25" hidden="1" customHeight="1" thickBot="1" x14ac:dyDescent="0.35">
      <c r="B79" s="477"/>
      <c r="C79" s="432"/>
      <c r="D79" s="691"/>
      <c r="E79" s="450"/>
      <c r="F79" s="355"/>
      <c r="G79" s="225">
        <v>8</v>
      </c>
      <c r="H79" s="225"/>
      <c r="I79" s="559"/>
      <c r="J79" s="355"/>
      <c r="K79" s="358"/>
      <c r="L79" s="668"/>
      <c r="M79" s="577"/>
      <c r="N79" s="577"/>
    </row>
    <row r="80" spans="2:14" s="137" customFormat="1" ht="22.5" customHeight="1" x14ac:dyDescent="0.3">
      <c r="B80" s="695"/>
      <c r="C80" s="695" t="s">
        <v>511</v>
      </c>
      <c r="D80" s="692" t="s">
        <v>8</v>
      </c>
      <c r="E80" s="697" t="s">
        <v>512</v>
      </c>
      <c r="F80" s="706" t="s">
        <v>503</v>
      </c>
      <c r="G80" s="710" t="s">
        <v>113</v>
      </c>
      <c r="H80" s="711"/>
      <c r="I80" s="711"/>
      <c r="J80" s="706" t="s">
        <v>504</v>
      </c>
      <c r="K80" s="716" t="s">
        <v>124</v>
      </c>
      <c r="L80" s="669"/>
      <c r="M80" s="669"/>
      <c r="N80" s="669"/>
    </row>
    <row r="81" spans="2:14" s="137" customFormat="1" ht="22.5" customHeight="1" x14ac:dyDescent="0.3">
      <c r="B81" s="695"/>
      <c r="C81" s="695"/>
      <c r="D81" s="693"/>
      <c r="E81" s="698"/>
      <c r="F81" s="706"/>
      <c r="G81" s="708" t="s">
        <v>13</v>
      </c>
      <c r="H81" s="712" t="s">
        <v>15</v>
      </c>
      <c r="I81" s="712" t="s">
        <v>17</v>
      </c>
      <c r="J81" s="706"/>
      <c r="K81" s="716"/>
      <c r="L81" s="669"/>
      <c r="M81" s="669"/>
      <c r="N81" s="669"/>
    </row>
    <row r="82" spans="2:14" s="137" customFormat="1" ht="75" customHeight="1" thickBot="1" x14ac:dyDescent="0.35">
      <c r="B82" s="696"/>
      <c r="C82" s="696"/>
      <c r="D82" s="694"/>
      <c r="E82" s="699"/>
      <c r="F82" s="707"/>
      <c r="G82" s="709"/>
      <c r="H82" s="713"/>
      <c r="I82" s="713"/>
      <c r="J82" s="707"/>
      <c r="K82" s="717"/>
      <c r="L82" s="669"/>
      <c r="M82" s="669"/>
      <c r="N82" s="669"/>
    </row>
    <row r="83" spans="2:14" ht="88.25" customHeight="1" x14ac:dyDescent="0.3">
      <c r="B83" s="475" t="str">
        <f>+LEFT(C83,4)</f>
        <v>12.1</v>
      </c>
      <c r="C83" s="430" t="s">
        <v>202</v>
      </c>
      <c r="D83" s="689" t="s">
        <v>203</v>
      </c>
      <c r="E83" s="369" t="s">
        <v>732</v>
      </c>
      <c r="F83" s="353">
        <v>3</v>
      </c>
      <c r="G83" s="223">
        <v>1</v>
      </c>
      <c r="H83" s="227" t="s">
        <v>731</v>
      </c>
      <c r="I83" s="638" t="s">
        <v>730</v>
      </c>
      <c r="J83" s="353">
        <v>3</v>
      </c>
      <c r="K83" s="356" t="str">
        <f t="shared" ref="K83:K115" si="9">+IF(OR(ISBLANK(F83),ISBLANK(J83)),"",IF(OR(AND(F83=1,J83=1),AND(F83=1,J83=2),AND(F83=1,J83=3)),"Deficiencia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668">
        <f t="shared" ref="L83" si="10">+IF(K83="",152,IF(K83="Deficiencia de control mayor (diseño y ejecución)",160,IF(K83="Deficiencia de control (diseño o ejecución)",180,IF(K83="Oportunidad de mejora",200,220))))</f>
        <v>220</v>
      </c>
      <c r="M83" s="577">
        <v>4.1235999999999997</v>
      </c>
      <c r="N83" s="577">
        <f>+L83+M83</f>
        <v>224.12360000000001</v>
      </c>
    </row>
    <row r="84" spans="2:14" ht="78" customHeight="1" x14ac:dyDescent="0.3">
      <c r="B84" s="476"/>
      <c r="C84" s="431"/>
      <c r="D84" s="690"/>
      <c r="E84" s="449"/>
      <c r="F84" s="354"/>
      <c r="G84" s="224">
        <v>2</v>
      </c>
      <c r="H84" s="245" t="s">
        <v>459</v>
      </c>
      <c r="I84" s="639"/>
      <c r="J84" s="354"/>
      <c r="K84" s="357"/>
      <c r="L84" s="668"/>
      <c r="M84" s="577"/>
      <c r="N84" s="577"/>
    </row>
    <row r="85" spans="2:14" ht="28.5" hidden="1" customHeight="1" x14ac:dyDescent="0.3">
      <c r="B85" s="476"/>
      <c r="C85" s="431"/>
      <c r="D85" s="690"/>
      <c r="E85" s="449"/>
      <c r="F85" s="354"/>
      <c r="G85" s="224">
        <v>3</v>
      </c>
      <c r="H85" s="224"/>
      <c r="I85" s="639"/>
      <c r="J85" s="354"/>
      <c r="K85" s="357"/>
      <c r="L85" s="668"/>
      <c r="M85" s="577"/>
      <c r="N85" s="577"/>
    </row>
    <row r="86" spans="2:14" ht="68.5" customHeight="1" thickBot="1" x14ac:dyDescent="0.35">
      <c r="B86" s="476"/>
      <c r="C86" s="431"/>
      <c r="D86" s="690"/>
      <c r="E86" s="449"/>
      <c r="F86" s="354"/>
      <c r="G86" s="224">
        <v>3</v>
      </c>
      <c r="H86" s="245" t="s">
        <v>430</v>
      </c>
      <c r="I86" s="639"/>
      <c r="J86" s="354"/>
      <c r="K86" s="357"/>
      <c r="L86" s="668"/>
      <c r="M86" s="577"/>
      <c r="N86" s="577"/>
    </row>
    <row r="87" spans="2:14" ht="5.25" hidden="1" customHeight="1" thickBot="1" x14ac:dyDescent="0.35">
      <c r="B87" s="476"/>
      <c r="C87" s="431"/>
      <c r="D87" s="690"/>
      <c r="E87" s="449"/>
      <c r="F87" s="354"/>
      <c r="G87" s="224">
        <v>5</v>
      </c>
      <c r="H87" s="224"/>
      <c r="I87" s="639"/>
      <c r="J87" s="354"/>
      <c r="K87" s="357"/>
      <c r="L87" s="668"/>
      <c r="M87" s="577"/>
      <c r="N87" s="577"/>
    </row>
    <row r="88" spans="2:14" ht="2.25" hidden="1" customHeight="1" thickBot="1" x14ac:dyDescent="0.35">
      <c r="B88" s="476"/>
      <c r="C88" s="431"/>
      <c r="D88" s="690"/>
      <c r="E88" s="449"/>
      <c r="F88" s="354"/>
      <c r="G88" s="224">
        <v>6</v>
      </c>
      <c r="H88" s="224"/>
      <c r="I88" s="639"/>
      <c r="J88" s="354"/>
      <c r="K88" s="357"/>
      <c r="L88" s="668"/>
      <c r="M88" s="577"/>
      <c r="N88" s="577"/>
    </row>
    <row r="89" spans="2:14" ht="28.5" hidden="1" customHeight="1" thickBot="1" x14ac:dyDescent="0.35">
      <c r="B89" s="476"/>
      <c r="C89" s="431"/>
      <c r="D89" s="690"/>
      <c r="E89" s="449"/>
      <c r="F89" s="354"/>
      <c r="G89" s="224">
        <v>7</v>
      </c>
      <c r="H89" s="224"/>
      <c r="I89" s="639"/>
      <c r="J89" s="354"/>
      <c r="K89" s="357"/>
      <c r="L89" s="668"/>
      <c r="M89" s="577"/>
      <c r="N89" s="577"/>
    </row>
    <row r="90" spans="2:14" ht="117" hidden="1" customHeight="1" thickBot="1" x14ac:dyDescent="0.35">
      <c r="B90" s="477"/>
      <c r="C90" s="432"/>
      <c r="D90" s="691"/>
      <c r="E90" s="450"/>
      <c r="F90" s="355"/>
      <c r="G90" s="225">
        <v>8</v>
      </c>
      <c r="H90" s="225"/>
      <c r="I90" s="640"/>
      <c r="J90" s="355"/>
      <c r="K90" s="358"/>
      <c r="L90" s="668"/>
      <c r="M90" s="577"/>
      <c r="N90" s="577"/>
    </row>
    <row r="91" spans="2:14" ht="97.5" customHeight="1" thickBot="1" x14ac:dyDescent="0.35">
      <c r="B91" s="475" t="str">
        <f>+LEFT(C91,4)</f>
        <v>12.2</v>
      </c>
      <c r="C91" s="430" t="s">
        <v>204</v>
      </c>
      <c r="D91" s="689" t="s">
        <v>205</v>
      </c>
      <c r="E91" s="369" t="s">
        <v>623</v>
      </c>
      <c r="F91" s="353">
        <v>3</v>
      </c>
      <c r="G91" s="223">
        <v>1</v>
      </c>
      <c r="H91" s="254" t="s">
        <v>624</v>
      </c>
      <c r="I91" s="377" t="s">
        <v>696</v>
      </c>
      <c r="J91" s="353">
        <v>3</v>
      </c>
      <c r="K91" s="356" t="str">
        <f t="shared" si="9"/>
        <v>Mantenimiento del control</v>
      </c>
      <c r="L91" s="668">
        <f t="shared" ref="L91" si="11">+IF(K91="",152,IF(K91="Deficiencia de control mayor (diseño y ejecución)",160,IF(K91="Deficiencia de control (diseño o ejecución)",180,IF(K91="Oportunidad de mejora",200,220))))</f>
        <v>220</v>
      </c>
      <c r="M91" s="577">
        <v>4.2365000000000004</v>
      </c>
      <c r="N91" s="670">
        <f>+L91+M91</f>
        <v>224.23650000000001</v>
      </c>
    </row>
    <row r="92" spans="2:14" ht="17.25" hidden="1" customHeight="1" thickBot="1" x14ac:dyDescent="0.35">
      <c r="B92" s="476"/>
      <c r="C92" s="431"/>
      <c r="D92" s="690"/>
      <c r="E92" s="449"/>
      <c r="F92" s="354"/>
      <c r="G92" s="224">
        <v>2</v>
      </c>
      <c r="H92" s="224"/>
      <c r="I92" s="380"/>
      <c r="J92" s="354"/>
      <c r="K92" s="357"/>
      <c r="L92" s="668"/>
      <c r="M92" s="577"/>
      <c r="N92" s="670"/>
    </row>
    <row r="93" spans="2:14" ht="17.25" hidden="1" customHeight="1" thickBot="1" x14ac:dyDescent="0.35">
      <c r="B93" s="476"/>
      <c r="C93" s="431"/>
      <c r="D93" s="690"/>
      <c r="E93" s="449"/>
      <c r="F93" s="354"/>
      <c r="G93" s="224">
        <v>3</v>
      </c>
      <c r="H93" s="224"/>
      <c r="I93" s="380"/>
      <c r="J93" s="354"/>
      <c r="K93" s="357"/>
      <c r="L93" s="668"/>
      <c r="M93" s="577"/>
      <c r="N93" s="670"/>
    </row>
    <row r="94" spans="2:14" ht="17.25" hidden="1" customHeight="1" thickBot="1" x14ac:dyDescent="0.35">
      <c r="B94" s="476"/>
      <c r="C94" s="431"/>
      <c r="D94" s="690"/>
      <c r="E94" s="449"/>
      <c r="F94" s="354"/>
      <c r="G94" s="224">
        <v>4</v>
      </c>
      <c r="H94" s="224"/>
      <c r="I94" s="380"/>
      <c r="J94" s="354"/>
      <c r="K94" s="357"/>
      <c r="L94" s="668"/>
      <c r="M94" s="577"/>
      <c r="N94" s="670"/>
    </row>
    <row r="95" spans="2:14" ht="17.25" hidden="1" customHeight="1" thickBot="1" x14ac:dyDescent="0.35">
      <c r="B95" s="476"/>
      <c r="C95" s="431"/>
      <c r="D95" s="690"/>
      <c r="E95" s="449"/>
      <c r="F95" s="354"/>
      <c r="G95" s="224">
        <v>5</v>
      </c>
      <c r="H95" s="224"/>
      <c r="I95" s="380"/>
      <c r="J95" s="354"/>
      <c r="K95" s="357"/>
      <c r="L95" s="668"/>
      <c r="M95" s="577"/>
      <c r="N95" s="670"/>
    </row>
    <row r="96" spans="2:14" ht="17.25" hidden="1" customHeight="1" thickBot="1" x14ac:dyDescent="0.35">
      <c r="B96" s="476"/>
      <c r="C96" s="431"/>
      <c r="D96" s="690"/>
      <c r="E96" s="449"/>
      <c r="F96" s="354"/>
      <c r="G96" s="224">
        <v>6</v>
      </c>
      <c r="H96" s="224"/>
      <c r="I96" s="380"/>
      <c r="J96" s="354"/>
      <c r="K96" s="357"/>
      <c r="L96" s="668"/>
      <c r="M96" s="577"/>
      <c r="N96" s="670"/>
    </row>
    <row r="97" spans="2:15" ht="17.25" hidden="1" customHeight="1" thickBot="1" x14ac:dyDescent="0.35">
      <c r="B97" s="476"/>
      <c r="C97" s="431"/>
      <c r="D97" s="690"/>
      <c r="E97" s="449"/>
      <c r="F97" s="354"/>
      <c r="G97" s="224">
        <v>7</v>
      </c>
      <c r="H97" s="224"/>
      <c r="I97" s="380"/>
      <c r="J97" s="354"/>
      <c r="K97" s="357"/>
      <c r="L97" s="668"/>
      <c r="M97" s="577"/>
      <c r="N97" s="670"/>
    </row>
    <row r="98" spans="2:15" ht="28.5" hidden="1" customHeight="1" thickBot="1" x14ac:dyDescent="0.35">
      <c r="B98" s="477"/>
      <c r="C98" s="432"/>
      <c r="D98" s="691"/>
      <c r="E98" s="450"/>
      <c r="F98" s="355"/>
      <c r="G98" s="225">
        <v>8</v>
      </c>
      <c r="H98" s="225"/>
      <c r="I98" s="381"/>
      <c r="J98" s="355"/>
      <c r="K98" s="358"/>
      <c r="L98" s="668"/>
      <c r="M98" s="577"/>
      <c r="N98" s="670"/>
    </row>
    <row r="99" spans="2:15" ht="11.25" customHeight="1" x14ac:dyDescent="0.3">
      <c r="B99" s="475" t="str">
        <f>+LEFT(C99,4)</f>
        <v>12.3</v>
      </c>
      <c r="C99" s="700" t="s">
        <v>206</v>
      </c>
      <c r="D99" s="689" t="s">
        <v>207</v>
      </c>
      <c r="E99" s="377" t="s">
        <v>625</v>
      </c>
      <c r="F99" s="353">
        <v>3</v>
      </c>
      <c r="G99" s="223">
        <v>1</v>
      </c>
      <c r="H99" s="138"/>
      <c r="I99" s="741" t="s">
        <v>697</v>
      </c>
      <c r="J99" s="353">
        <v>3</v>
      </c>
      <c r="K99" s="356" t="str">
        <f t="shared" si="9"/>
        <v>Mantenimiento del control</v>
      </c>
      <c r="L99" s="668">
        <f t="shared" ref="L99" si="12">+IF(K99="",152,IF(K99="Deficiencia de control mayor (diseño y ejecución)",160,IF(K99="Deficiencia de control (diseño o ejecución)",180,IF(K99="Oportunidad de mejora",200,220))))</f>
        <v>220</v>
      </c>
      <c r="M99" s="577">
        <v>4.2365599999999999</v>
      </c>
      <c r="N99" s="670">
        <f>+L99+M99</f>
        <v>224.23656</v>
      </c>
    </row>
    <row r="100" spans="2:15" s="128" customFormat="1" ht="82" customHeight="1" x14ac:dyDescent="0.3">
      <c r="B100" s="476"/>
      <c r="C100" s="701"/>
      <c r="D100" s="690"/>
      <c r="E100" s="380"/>
      <c r="F100" s="354"/>
      <c r="G100" s="190">
        <v>2</v>
      </c>
      <c r="H100" s="265" t="s">
        <v>626</v>
      </c>
      <c r="I100" s="439"/>
      <c r="J100" s="354"/>
      <c r="K100" s="357"/>
      <c r="L100" s="668"/>
      <c r="M100" s="577"/>
      <c r="N100" s="670"/>
      <c r="O100" s="133"/>
    </row>
    <row r="101" spans="2:15" ht="15.75" hidden="1" customHeight="1" thickBot="1" x14ac:dyDescent="0.35">
      <c r="B101" s="476"/>
      <c r="C101" s="701"/>
      <c r="D101" s="690"/>
      <c r="E101" s="380"/>
      <c r="F101" s="354"/>
      <c r="G101" s="230">
        <v>3</v>
      </c>
      <c r="H101" s="229"/>
      <c r="I101" s="439"/>
      <c r="J101" s="354"/>
      <c r="K101" s="357"/>
      <c r="L101" s="668"/>
      <c r="M101" s="577"/>
      <c r="N101" s="670"/>
    </row>
    <row r="102" spans="2:15" ht="1.5" hidden="1" customHeight="1" thickBot="1" x14ac:dyDescent="0.35">
      <c r="B102" s="476"/>
      <c r="C102" s="701"/>
      <c r="D102" s="690"/>
      <c r="E102" s="380"/>
      <c r="F102" s="354"/>
      <c r="G102" s="224">
        <v>4</v>
      </c>
      <c r="H102" s="224"/>
      <c r="I102" s="439"/>
      <c r="J102" s="354"/>
      <c r="K102" s="357"/>
      <c r="L102" s="668"/>
      <c r="M102" s="577"/>
      <c r="N102" s="670"/>
    </row>
    <row r="103" spans="2:15" ht="17.25" hidden="1" customHeight="1" thickBot="1" x14ac:dyDescent="0.35">
      <c r="B103" s="476"/>
      <c r="C103" s="701"/>
      <c r="D103" s="690"/>
      <c r="E103" s="380"/>
      <c r="F103" s="354"/>
      <c r="G103" s="224">
        <v>5</v>
      </c>
      <c r="H103" s="224"/>
      <c r="I103" s="439"/>
      <c r="J103" s="354"/>
      <c r="K103" s="357"/>
      <c r="L103" s="668"/>
      <c r="M103" s="577"/>
      <c r="N103" s="670"/>
    </row>
    <row r="104" spans="2:15" ht="17.25" hidden="1" customHeight="1" thickBot="1" x14ac:dyDescent="0.35">
      <c r="B104" s="476"/>
      <c r="C104" s="701"/>
      <c r="D104" s="690"/>
      <c r="E104" s="380"/>
      <c r="F104" s="354"/>
      <c r="G104" s="224">
        <v>6</v>
      </c>
      <c r="H104" s="224"/>
      <c r="I104" s="439"/>
      <c r="J104" s="354"/>
      <c r="K104" s="357"/>
      <c r="L104" s="668"/>
      <c r="M104" s="577"/>
      <c r="N104" s="670"/>
    </row>
    <row r="105" spans="2:15" ht="17.25" hidden="1" customHeight="1" thickBot="1" x14ac:dyDescent="0.35">
      <c r="B105" s="476"/>
      <c r="C105" s="701"/>
      <c r="D105" s="690"/>
      <c r="E105" s="380"/>
      <c r="F105" s="354"/>
      <c r="G105" s="224">
        <v>7</v>
      </c>
      <c r="H105" s="224"/>
      <c r="I105" s="439"/>
      <c r="J105" s="354"/>
      <c r="K105" s="357"/>
      <c r="L105" s="668"/>
      <c r="M105" s="577"/>
      <c r="N105" s="670"/>
    </row>
    <row r="106" spans="2:15" ht="18.5" customHeight="1" thickBot="1" x14ac:dyDescent="0.35">
      <c r="B106" s="477"/>
      <c r="C106" s="702"/>
      <c r="D106" s="691"/>
      <c r="E106" s="381"/>
      <c r="F106" s="355"/>
      <c r="G106" s="225">
        <v>8</v>
      </c>
      <c r="H106" s="225"/>
      <c r="I106" s="742"/>
      <c r="J106" s="355"/>
      <c r="K106" s="358"/>
      <c r="L106" s="668"/>
      <c r="M106" s="577"/>
      <c r="N106" s="670"/>
    </row>
    <row r="107" spans="2:15" ht="104.5" customHeight="1" x14ac:dyDescent="0.3">
      <c r="B107" s="475" t="str">
        <f>+LEFT(C107,4)</f>
        <v>12.4</v>
      </c>
      <c r="C107" s="700" t="s">
        <v>208</v>
      </c>
      <c r="D107" s="689" t="s">
        <v>209</v>
      </c>
      <c r="E107" s="377" t="s">
        <v>460</v>
      </c>
      <c r="F107" s="353">
        <v>3</v>
      </c>
      <c r="G107" s="246">
        <v>1</v>
      </c>
      <c r="H107" s="254" t="s">
        <v>433</v>
      </c>
      <c r="I107" s="558" t="s">
        <v>698</v>
      </c>
      <c r="J107" s="743">
        <v>3</v>
      </c>
      <c r="K107" s="356" t="str">
        <f t="shared" si="9"/>
        <v>Mantenimiento del control</v>
      </c>
      <c r="L107" s="668">
        <f t="shared" ref="L107" si="13">+IF(K107="",152,IF(K107="Deficiencia de control mayor (diseño y ejecución)",160,IF(K107="Deficiencia de control (diseño o ejecución)",180,IF(K107="Oportunidad de mejora",200,220))))</f>
        <v>220</v>
      </c>
      <c r="M107" s="577">
        <v>4.2365680000000001</v>
      </c>
      <c r="N107" s="670">
        <f>+L107+M107</f>
        <v>224.23656800000001</v>
      </c>
    </row>
    <row r="108" spans="2:15" ht="2.25" customHeight="1" thickBot="1" x14ac:dyDescent="0.35">
      <c r="B108" s="476"/>
      <c r="C108" s="701"/>
      <c r="D108" s="690"/>
      <c r="E108" s="380"/>
      <c r="F108" s="354"/>
      <c r="G108" s="224">
        <v>2</v>
      </c>
      <c r="H108" s="224"/>
      <c r="I108" s="558"/>
      <c r="J108" s="744"/>
      <c r="K108" s="357"/>
      <c r="L108" s="668"/>
      <c r="M108" s="577"/>
      <c r="N108" s="670"/>
    </row>
    <row r="109" spans="2:15" ht="17.25" hidden="1" customHeight="1" thickBot="1" x14ac:dyDescent="0.35">
      <c r="B109" s="476"/>
      <c r="C109" s="701"/>
      <c r="D109" s="690"/>
      <c r="E109" s="380"/>
      <c r="F109" s="354"/>
      <c r="G109" s="224">
        <v>3</v>
      </c>
      <c r="H109" s="224"/>
      <c r="I109" s="558"/>
      <c r="J109" s="744"/>
      <c r="K109" s="357"/>
      <c r="L109" s="668"/>
      <c r="M109" s="577"/>
      <c r="N109" s="670"/>
    </row>
    <row r="110" spans="2:15" ht="17.25" hidden="1" customHeight="1" thickBot="1" x14ac:dyDescent="0.35">
      <c r="B110" s="476"/>
      <c r="C110" s="701"/>
      <c r="D110" s="690"/>
      <c r="E110" s="380"/>
      <c r="F110" s="354"/>
      <c r="G110" s="224">
        <v>4</v>
      </c>
      <c r="H110" s="224"/>
      <c r="I110" s="558"/>
      <c r="J110" s="744"/>
      <c r="K110" s="357"/>
      <c r="L110" s="668"/>
      <c r="M110" s="577"/>
      <c r="N110" s="670"/>
    </row>
    <row r="111" spans="2:15" ht="17.25" hidden="1" customHeight="1" thickBot="1" x14ac:dyDescent="0.35">
      <c r="B111" s="476"/>
      <c r="C111" s="701"/>
      <c r="D111" s="690"/>
      <c r="E111" s="380"/>
      <c r="F111" s="354"/>
      <c r="G111" s="224">
        <v>5</v>
      </c>
      <c r="H111" s="224"/>
      <c r="I111" s="558"/>
      <c r="J111" s="744"/>
      <c r="K111" s="357"/>
      <c r="L111" s="668"/>
      <c r="M111" s="577"/>
      <c r="N111" s="670"/>
    </row>
    <row r="112" spans="2:15" ht="17.25" hidden="1" customHeight="1" thickBot="1" x14ac:dyDescent="0.35">
      <c r="B112" s="476"/>
      <c r="C112" s="701"/>
      <c r="D112" s="690"/>
      <c r="E112" s="380"/>
      <c r="F112" s="354"/>
      <c r="G112" s="224">
        <v>6</v>
      </c>
      <c r="H112" s="224"/>
      <c r="I112" s="558"/>
      <c r="J112" s="744"/>
      <c r="K112" s="357"/>
      <c r="L112" s="668"/>
      <c r="M112" s="577"/>
      <c r="N112" s="670"/>
    </row>
    <row r="113" spans="2:14" ht="17.25" hidden="1" customHeight="1" thickBot="1" x14ac:dyDescent="0.35">
      <c r="B113" s="476"/>
      <c r="C113" s="701"/>
      <c r="D113" s="690"/>
      <c r="E113" s="380"/>
      <c r="F113" s="354"/>
      <c r="G113" s="224">
        <v>7</v>
      </c>
      <c r="H113" s="224"/>
      <c r="I113" s="558"/>
      <c r="J113" s="744"/>
      <c r="K113" s="357"/>
      <c r="L113" s="668"/>
      <c r="M113" s="577"/>
      <c r="N113" s="670"/>
    </row>
    <row r="114" spans="2:14" ht="17.25" hidden="1" customHeight="1" thickBot="1" x14ac:dyDescent="0.35">
      <c r="B114" s="477"/>
      <c r="C114" s="702"/>
      <c r="D114" s="691"/>
      <c r="E114" s="381"/>
      <c r="F114" s="355"/>
      <c r="G114" s="225">
        <v>8</v>
      </c>
      <c r="H114" s="225"/>
      <c r="I114" s="559"/>
      <c r="J114" s="745"/>
      <c r="K114" s="358"/>
      <c r="L114" s="668"/>
      <c r="M114" s="577"/>
      <c r="N114" s="670"/>
    </row>
    <row r="115" spans="2:14" ht="79" customHeight="1" x14ac:dyDescent="0.3">
      <c r="B115" s="475" t="str">
        <f>+LEFT(C115,4)</f>
        <v>12.5</v>
      </c>
      <c r="C115" s="430" t="s">
        <v>210</v>
      </c>
      <c r="D115" s="689" t="s">
        <v>211</v>
      </c>
      <c r="E115" s="369" t="s">
        <v>627</v>
      </c>
      <c r="F115" s="353">
        <v>3</v>
      </c>
      <c r="G115" s="246">
        <v>1</v>
      </c>
      <c r="H115" s="254" t="s">
        <v>461</v>
      </c>
      <c r="I115" s="560" t="s">
        <v>699</v>
      </c>
      <c r="J115" s="353">
        <v>3</v>
      </c>
      <c r="K115" s="356" t="str">
        <f t="shared" si="9"/>
        <v>Mantenimiento del control</v>
      </c>
      <c r="L115" s="668">
        <f t="shared" ref="L115" si="14">+IF(K115="",152,IF(K115="Deficiencia de control mayor (diseño y ejecución)",160,IF(K115="Deficiencia de control (diseño o ejecución)",180,IF(K115="Oportunidad de mejora",200,220))))</f>
        <v>220</v>
      </c>
      <c r="M115" s="577">
        <v>4.3569000000000004</v>
      </c>
      <c r="N115" s="577">
        <f>+L115+M115</f>
        <v>224.3569</v>
      </c>
    </row>
    <row r="116" spans="2:14" ht="31.5" hidden="1" customHeight="1" x14ac:dyDescent="0.3">
      <c r="B116" s="476"/>
      <c r="C116" s="431"/>
      <c r="D116" s="690"/>
      <c r="E116" s="449"/>
      <c r="F116" s="354"/>
      <c r="G116" s="224">
        <v>2</v>
      </c>
      <c r="H116" s="224"/>
      <c r="I116" s="561"/>
      <c r="J116" s="354"/>
      <c r="K116" s="357"/>
      <c r="L116" s="668"/>
      <c r="M116" s="577"/>
      <c r="N116" s="577"/>
    </row>
    <row r="117" spans="2:14" ht="22.5" hidden="1" customHeight="1" x14ac:dyDescent="0.3">
      <c r="B117" s="476"/>
      <c r="C117" s="431"/>
      <c r="D117" s="690"/>
      <c r="E117" s="449"/>
      <c r="F117" s="354"/>
      <c r="G117" s="224">
        <v>3</v>
      </c>
      <c r="H117" s="224"/>
      <c r="I117" s="561"/>
      <c r="J117" s="354"/>
      <c r="K117" s="357"/>
      <c r="L117" s="668"/>
      <c r="M117" s="577"/>
      <c r="N117" s="577"/>
    </row>
    <row r="118" spans="2:14" ht="22.5" hidden="1" customHeight="1" x14ac:dyDescent="0.3">
      <c r="B118" s="476"/>
      <c r="C118" s="431"/>
      <c r="D118" s="690"/>
      <c r="E118" s="449"/>
      <c r="F118" s="354"/>
      <c r="G118" s="224">
        <v>4</v>
      </c>
      <c r="H118" s="224"/>
      <c r="I118" s="561"/>
      <c r="J118" s="354"/>
      <c r="K118" s="357"/>
      <c r="L118" s="668"/>
      <c r="M118" s="577"/>
      <c r="N118" s="577"/>
    </row>
    <row r="119" spans="2:14" ht="22.5" hidden="1" customHeight="1" x14ac:dyDescent="0.3">
      <c r="B119" s="476"/>
      <c r="C119" s="431"/>
      <c r="D119" s="690"/>
      <c r="E119" s="449"/>
      <c r="F119" s="354"/>
      <c r="G119" s="224">
        <v>5</v>
      </c>
      <c r="H119" s="224"/>
      <c r="I119" s="561"/>
      <c r="J119" s="354"/>
      <c r="K119" s="357"/>
      <c r="L119" s="668"/>
      <c r="M119" s="577"/>
      <c r="N119" s="577"/>
    </row>
    <row r="120" spans="2:14" ht="22.5" hidden="1" customHeight="1" x14ac:dyDescent="0.3">
      <c r="B120" s="476"/>
      <c r="C120" s="431"/>
      <c r="D120" s="690"/>
      <c r="E120" s="449"/>
      <c r="F120" s="354"/>
      <c r="G120" s="224">
        <v>6</v>
      </c>
      <c r="H120" s="224"/>
      <c r="I120" s="561"/>
      <c r="J120" s="354"/>
      <c r="K120" s="357"/>
      <c r="L120" s="668"/>
      <c r="M120" s="577"/>
      <c r="N120" s="577"/>
    </row>
    <row r="121" spans="2:14" ht="22.5" hidden="1" customHeight="1" x14ac:dyDescent="0.3">
      <c r="B121" s="476"/>
      <c r="C121" s="431"/>
      <c r="D121" s="690"/>
      <c r="E121" s="449"/>
      <c r="F121" s="354"/>
      <c r="G121" s="224">
        <v>7</v>
      </c>
      <c r="H121" s="224"/>
      <c r="I121" s="561"/>
      <c r="J121" s="354"/>
      <c r="K121" s="357"/>
      <c r="L121" s="668"/>
      <c r="M121" s="577"/>
      <c r="N121" s="577"/>
    </row>
    <row r="122" spans="2:14" ht="0.65" customHeight="1" thickBot="1" x14ac:dyDescent="0.35">
      <c r="B122" s="477"/>
      <c r="C122" s="432"/>
      <c r="D122" s="691"/>
      <c r="E122" s="450"/>
      <c r="F122" s="355"/>
      <c r="G122" s="225">
        <v>8</v>
      </c>
      <c r="H122" s="225"/>
      <c r="I122" s="562"/>
      <c r="J122" s="355"/>
      <c r="K122" s="358"/>
      <c r="L122" s="668"/>
      <c r="M122" s="577"/>
      <c r="N122" s="577"/>
    </row>
    <row r="123" spans="2:14" ht="22.5" customHeight="1" x14ac:dyDescent="0.3">
      <c r="D123" s="87"/>
    </row>
    <row r="124" spans="2:14" ht="22.5" customHeight="1" x14ac:dyDescent="0.3">
      <c r="D124" s="87"/>
    </row>
    <row r="125" spans="2:14" ht="22.5" customHeight="1" x14ac:dyDescent="0.3">
      <c r="D125" s="87"/>
    </row>
    <row r="126" spans="2:14" ht="22.5" customHeight="1" x14ac:dyDescent="0.3">
      <c r="D126" s="87"/>
    </row>
    <row r="127" spans="2:14" ht="22.5" customHeight="1" x14ac:dyDescent="0.3">
      <c r="D127" s="87"/>
    </row>
    <row r="128" spans="2:14" ht="22.5" customHeight="1" x14ac:dyDescent="0.3">
      <c r="D128" s="87"/>
    </row>
    <row r="129" spans="4:4" ht="22.5" customHeight="1" x14ac:dyDescent="0.3">
      <c r="D129" s="87"/>
    </row>
    <row r="130" spans="4:4" ht="22.5" customHeight="1" x14ac:dyDescent="0.3">
      <c r="D130" s="87"/>
    </row>
    <row r="131" spans="4:4" ht="22.5" customHeight="1" x14ac:dyDescent="0.3">
      <c r="D131" s="87"/>
    </row>
    <row r="132" spans="4:4" ht="22.5" customHeight="1" x14ac:dyDescent="0.3">
      <c r="D132" s="87"/>
    </row>
    <row r="133" spans="4:4" ht="22.5" customHeight="1" x14ac:dyDescent="0.3">
      <c r="D133" s="87"/>
    </row>
    <row r="134" spans="4:4" ht="22.5" customHeight="1" x14ac:dyDescent="0.3">
      <c r="D134" s="87"/>
    </row>
    <row r="135" spans="4:4" ht="22.5" customHeight="1" x14ac:dyDescent="0.3">
      <c r="D135" s="87"/>
    </row>
    <row r="136" spans="4:4" ht="22.5" customHeight="1" x14ac:dyDescent="0.3">
      <c r="D136" s="87"/>
    </row>
    <row r="137" spans="4:4" ht="22.5" customHeight="1" x14ac:dyDescent="0.3">
      <c r="D137" s="87"/>
    </row>
    <row r="138" spans="4:4" ht="22.5" customHeight="1" x14ac:dyDescent="0.3">
      <c r="D138" s="87"/>
    </row>
    <row r="139" spans="4:4" ht="22.5" customHeight="1" x14ac:dyDescent="0.3">
      <c r="D139" s="87"/>
    </row>
    <row r="140" spans="4:4" ht="22.5" customHeight="1" x14ac:dyDescent="0.3">
      <c r="D140" s="87"/>
    </row>
    <row r="141" spans="4:4" ht="22.5" customHeight="1" x14ac:dyDescent="0.3">
      <c r="D141" s="87"/>
    </row>
    <row r="142" spans="4:4" ht="22.5" customHeight="1" x14ac:dyDescent="0.3">
      <c r="D142" s="87"/>
    </row>
    <row r="143" spans="4:4" ht="22.5" customHeight="1" x14ac:dyDescent="0.3">
      <c r="D143" s="87"/>
    </row>
    <row r="144" spans="4:4" ht="22.5" customHeight="1" x14ac:dyDescent="0.3">
      <c r="D144" s="87"/>
    </row>
    <row r="145" spans="4:4" ht="22.5" customHeight="1" x14ac:dyDescent="0.3">
      <c r="D145" s="87"/>
    </row>
    <row r="146" spans="4:4" ht="22.5" customHeight="1" x14ac:dyDescent="0.3">
      <c r="D146" s="87"/>
    </row>
    <row r="147" spans="4:4" ht="22.5" customHeight="1" x14ac:dyDescent="0.3">
      <c r="D147" s="87"/>
    </row>
    <row r="148" spans="4:4" ht="22.5" customHeight="1" x14ac:dyDescent="0.3">
      <c r="D148" s="87"/>
    </row>
    <row r="149" spans="4:4" ht="22.5" customHeight="1" x14ac:dyDescent="0.3">
      <c r="D149" s="87"/>
    </row>
    <row r="150" spans="4:4" ht="22.5" customHeight="1" x14ac:dyDescent="0.3">
      <c r="D150" s="87"/>
    </row>
    <row r="151" spans="4:4" ht="22.5" customHeight="1" x14ac:dyDescent="0.3">
      <c r="D151" s="87"/>
    </row>
    <row r="152" spans="4:4" ht="22.5" customHeight="1" x14ac:dyDescent="0.3">
      <c r="D152" s="87"/>
    </row>
    <row r="153" spans="4:4" ht="22.5" customHeight="1" x14ac:dyDescent="0.3">
      <c r="D153" s="87"/>
    </row>
    <row r="154" spans="4:4" ht="22.5" customHeight="1" x14ac:dyDescent="0.3">
      <c r="D154" s="87"/>
    </row>
    <row r="155" spans="4:4" ht="22.5" customHeight="1" x14ac:dyDescent="0.3">
      <c r="D155" s="87"/>
    </row>
    <row r="156" spans="4:4" ht="22.5" customHeight="1" x14ac:dyDescent="0.3">
      <c r="D156" s="87"/>
    </row>
    <row r="157" spans="4:4" ht="22.5" customHeight="1" x14ac:dyDescent="0.3">
      <c r="D157" s="87"/>
    </row>
    <row r="158" spans="4:4" ht="22.5" customHeight="1" x14ac:dyDescent="0.3">
      <c r="D158" s="87"/>
    </row>
    <row r="159" spans="4:4" ht="22.5" customHeight="1" x14ac:dyDescent="0.3">
      <c r="D159" s="87"/>
    </row>
    <row r="160" spans="4:4" ht="22.5" customHeight="1" x14ac:dyDescent="0.3">
      <c r="D160" s="87"/>
    </row>
    <row r="161" spans="4:4" ht="22.5" customHeight="1" x14ac:dyDescent="0.3">
      <c r="D161" s="87"/>
    </row>
    <row r="162" spans="4:4" ht="22.5" customHeight="1" x14ac:dyDescent="0.3">
      <c r="D162" s="87"/>
    </row>
    <row r="163" spans="4:4" ht="22.5" customHeight="1" x14ac:dyDescent="0.3">
      <c r="D163" s="87"/>
    </row>
    <row r="164" spans="4:4" ht="22.5" customHeight="1" x14ac:dyDescent="0.3">
      <c r="D164" s="87"/>
    </row>
    <row r="165" spans="4:4" ht="22.5" customHeight="1" x14ac:dyDescent="0.3">
      <c r="D165" s="87"/>
    </row>
    <row r="166" spans="4:4" ht="22.5" customHeight="1" x14ac:dyDescent="0.3">
      <c r="D166" s="87"/>
    </row>
    <row r="167" spans="4:4" ht="22.5" customHeight="1" x14ac:dyDescent="0.3">
      <c r="D167" s="87"/>
    </row>
    <row r="168" spans="4:4" ht="22.5" customHeight="1" x14ac:dyDescent="0.3">
      <c r="D168" s="87"/>
    </row>
    <row r="169" spans="4:4" ht="22.5" customHeight="1" x14ac:dyDescent="0.3">
      <c r="D169" s="87"/>
    </row>
    <row r="170" spans="4:4" ht="22.5" customHeight="1" x14ac:dyDescent="0.3">
      <c r="D170" s="87"/>
    </row>
    <row r="171" spans="4:4" ht="22.5" customHeight="1" x14ac:dyDescent="0.3">
      <c r="D171" s="87"/>
    </row>
    <row r="172" spans="4:4" ht="22.5" customHeight="1" x14ac:dyDescent="0.3">
      <c r="D172" s="87"/>
    </row>
    <row r="173" spans="4:4" ht="22.5" customHeight="1" x14ac:dyDescent="0.3">
      <c r="D173" s="87"/>
    </row>
    <row r="174" spans="4:4" ht="22.5" customHeight="1" x14ac:dyDescent="0.3">
      <c r="D174" s="87"/>
    </row>
    <row r="175" spans="4:4" ht="22.5" customHeight="1" x14ac:dyDescent="0.3">
      <c r="D175" s="87"/>
    </row>
    <row r="176" spans="4:4" ht="22.5" customHeight="1" x14ac:dyDescent="0.3">
      <c r="D176" s="87"/>
    </row>
    <row r="177" spans="4:4" ht="22.5" customHeight="1" x14ac:dyDescent="0.3">
      <c r="D177" s="87"/>
    </row>
    <row r="178" spans="4:4" ht="22.5" customHeight="1" x14ac:dyDescent="0.3">
      <c r="D178" s="87"/>
    </row>
    <row r="179" spans="4:4" ht="22.5" customHeight="1" x14ac:dyDescent="0.3">
      <c r="D179" s="87"/>
    </row>
    <row r="180" spans="4:4" ht="22.5" customHeight="1" x14ac:dyDescent="0.3">
      <c r="D180" s="87"/>
    </row>
    <row r="181" spans="4:4" ht="22.5" customHeight="1" x14ac:dyDescent="0.3">
      <c r="D181" s="87"/>
    </row>
    <row r="182" spans="4:4" ht="22.5" customHeight="1" x14ac:dyDescent="0.3">
      <c r="D182" s="87"/>
    </row>
    <row r="183" spans="4:4" ht="22.5" customHeight="1" x14ac:dyDescent="0.3">
      <c r="D183" s="87"/>
    </row>
    <row r="184" spans="4:4" ht="22.5" customHeight="1" x14ac:dyDescent="0.3">
      <c r="D184" s="87"/>
    </row>
    <row r="185" spans="4:4" ht="22.5" customHeight="1" x14ac:dyDescent="0.3">
      <c r="D185" s="87"/>
    </row>
    <row r="186" spans="4:4" ht="22.5" customHeight="1" x14ac:dyDescent="0.3">
      <c r="D186" s="87"/>
    </row>
    <row r="187" spans="4:4" ht="22.5" customHeight="1" x14ac:dyDescent="0.3">
      <c r="D187" s="87"/>
    </row>
    <row r="188" spans="4:4" ht="22.5" customHeight="1" x14ac:dyDescent="0.3">
      <c r="D188" s="87"/>
    </row>
    <row r="189" spans="4:4" ht="22.5" customHeight="1" x14ac:dyDescent="0.3">
      <c r="D189" s="87"/>
    </row>
    <row r="190" spans="4:4" ht="22.5" customHeight="1" x14ac:dyDescent="0.3">
      <c r="D190" s="87"/>
    </row>
    <row r="191" spans="4:4" ht="22.5" customHeight="1" x14ac:dyDescent="0.3">
      <c r="D191" s="87"/>
    </row>
    <row r="192" spans="4:4" ht="22.5" customHeight="1" x14ac:dyDescent="0.3">
      <c r="D192" s="87"/>
    </row>
    <row r="193" spans="4:4" ht="22.5" customHeight="1" x14ac:dyDescent="0.3">
      <c r="D193" s="87"/>
    </row>
    <row r="194" spans="4:4" ht="22.5" customHeight="1" x14ac:dyDescent="0.3">
      <c r="D194" s="87"/>
    </row>
    <row r="195" spans="4:4" ht="22.5" customHeight="1" x14ac:dyDescent="0.3">
      <c r="D195" s="87"/>
    </row>
    <row r="196" spans="4:4" ht="22.5" customHeight="1" x14ac:dyDescent="0.3">
      <c r="D196" s="87"/>
    </row>
    <row r="197" spans="4:4" ht="22.5" customHeight="1" x14ac:dyDescent="0.3">
      <c r="D197" s="87"/>
    </row>
    <row r="198" spans="4:4" ht="22.5" customHeight="1" x14ac:dyDescent="0.3">
      <c r="D198" s="87"/>
    </row>
  </sheetData>
  <sheetProtection password="D72A" sheet="1" objects="1" scenarios="1" formatCells="0" formatColumns="0" formatRows="0"/>
  <autoFilter ref="C1:C122" xr:uid="{00000000-0009-0000-0000-000004000000}"/>
  <mergeCells count="176">
    <mergeCell ref="F99:F106"/>
    <mergeCell ref="K99:K106"/>
    <mergeCell ref="C107:C114"/>
    <mergeCell ref="D107:D114"/>
    <mergeCell ref="E107:E114"/>
    <mergeCell ref="F107:F114"/>
    <mergeCell ref="I99:I106"/>
    <mergeCell ref="I107:I114"/>
    <mergeCell ref="J107:J114"/>
    <mergeCell ref="K107:K114"/>
    <mergeCell ref="J99:J106"/>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C56:C63"/>
    <mergeCell ref="E56:E63"/>
    <mergeCell ref="D56:D63"/>
    <mergeCell ref="C64:C71"/>
    <mergeCell ref="D64:D71"/>
    <mergeCell ref="E64:E71"/>
    <mergeCell ref="C37:C44"/>
    <mergeCell ref="D37:D44"/>
    <mergeCell ref="E37:E44"/>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N115:N122"/>
    <mergeCell ref="N18:N20"/>
    <mergeCell ref="N21:N28"/>
    <mergeCell ref="N29:N36"/>
    <mergeCell ref="N37:N44"/>
    <mergeCell ref="N45:N47"/>
    <mergeCell ref="N48:N55"/>
    <mergeCell ref="N56:N63"/>
    <mergeCell ref="N64:N71"/>
    <mergeCell ref="N72:N79"/>
    <mergeCell ref="N99:N106"/>
    <mergeCell ref="N107:N114"/>
    <mergeCell ref="L107:L114"/>
    <mergeCell ref="M99:M106"/>
    <mergeCell ref="M107:M114"/>
    <mergeCell ref="I83:I90"/>
    <mergeCell ref="I91:I98"/>
    <mergeCell ref="N80:N82"/>
    <mergeCell ref="N83:N90"/>
    <mergeCell ref="N91:N98"/>
    <mergeCell ref="L80:L82"/>
    <mergeCell ref="L83:L90"/>
    <mergeCell ref="L91:L98"/>
    <mergeCell ref="I115:I122"/>
    <mergeCell ref="K83:K90"/>
    <mergeCell ref="K91:K98"/>
    <mergeCell ref="K115:K122"/>
    <mergeCell ref="I29:I36"/>
    <mergeCell ref="I37:I44"/>
    <mergeCell ref="I48:I55"/>
    <mergeCell ref="I56:I63"/>
    <mergeCell ref="I64:I71"/>
    <mergeCell ref="I72:I79"/>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F117" zoomScale="77" zoomScaleNormal="77" workbookViewId="0">
      <selection activeCell="H80" sqref="H80"/>
    </sheetView>
  </sheetViews>
  <sheetFormatPr baseColWidth="10" defaultColWidth="9.08984375" defaultRowHeight="32.25" customHeight="1" x14ac:dyDescent="0.3"/>
  <cols>
    <col min="1" max="1" width="2.54296875" style="13" customWidth="1"/>
    <col min="2" max="2" width="7.90625" style="13" customWidth="1"/>
    <col min="3" max="4" width="37.90625" style="13" customWidth="1"/>
    <col min="5" max="5" width="96.453125" style="13" customWidth="1"/>
    <col min="6" max="6" width="7.453125" style="13" customWidth="1"/>
    <col min="7" max="7" width="3.54296875" style="13" bestFit="1" customWidth="1"/>
    <col min="8" max="8" width="70.54296875" style="13" customWidth="1"/>
    <col min="9" max="9" width="120.90625" style="13" customWidth="1"/>
    <col min="10" max="10" width="7.453125" style="13" customWidth="1"/>
    <col min="11" max="11" width="13" style="13" customWidth="1"/>
    <col min="12" max="14" width="9.08984375" style="75"/>
    <col min="15" max="16384" width="9.08984375" style="13"/>
  </cols>
  <sheetData>
    <row r="1" spans="2:14" ht="14" x14ac:dyDescent="0.3"/>
    <row r="2" spans="2:14" ht="14" x14ac:dyDescent="0.3"/>
    <row r="3" spans="2:14" ht="14" x14ac:dyDescent="0.3"/>
    <row r="4" spans="2:14" ht="14" x14ac:dyDescent="0.3"/>
    <row r="5" spans="2:14" ht="14" x14ac:dyDescent="0.3"/>
    <row r="6" spans="2:14" ht="14" x14ac:dyDescent="0.3"/>
    <row r="7" spans="2:14" ht="14" x14ac:dyDescent="0.3"/>
    <row r="9" spans="2:14" ht="14" x14ac:dyDescent="0.3"/>
    <row r="11" spans="2:14" ht="14" x14ac:dyDescent="0.3">
      <c r="C11" s="18"/>
      <c r="D11" s="18"/>
      <c r="E11" s="18"/>
      <c r="F11" s="18"/>
      <c r="G11" s="18"/>
      <c r="H11" s="18"/>
      <c r="I11" s="18"/>
    </row>
    <row r="12" spans="2:14" ht="26.25" customHeight="1" x14ac:dyDescent="0.3">
      <c r="C12" s="802" t="s">
        <v>212</v>
      </c>
      <c r="D12" s="802"/>
      <c r="E12" s="802"/>
      <c r="F12" s="802"/>
      <c r="G12" s="802"/>
      <c r="H12" s="802"/>
      <c r="I12" s="802"/>
      <c r="J12" s="802"/>
      <c r="K12" s="802"/>
    </row>
    <row r="13" spans="2:14" ht="66.75" customHeight="1" x14ac:dyDescent="0.3">
      <c r="C13" s="642" t="s">
        <v>213</v>
      </c>
      <c r="D13" s="642"/>
      <c r="E13" s="642"/>
      <c r="F13" s="642"/>
      <c r="G13" s="642"/>
      <c r="H13" s="642"/>
      <c r="I13" s="642"/>
      <c r="J13" s="642"/>
      <c r="K13" s="642"/>
    </row>
    <row r="14" spans="2:14" ht="14" x14ac:dyDescent="0.3"/>
    <row r="15" spans="2:14" ht="12.75" customHeight="1" x14ac:dyDescent="0.3">
      <c r="B15" s="803" t="s">
        <v>111</v>
      </c>
      <c r="C15" s="803" t="s">
        <v>214</v>
      </c>
      <c r="D15" s="784" t="s">
        <v>8</v>
      </c>
      <c r="E15" s="789" t="s">
        <v>112</v>
      </c>
      <c r="F15" s="783" t="s">
        <v>156</v>
      </c>
      <c r="G15" s="795" t="s">
        <v>113</v>
      </c>
      <c r="H15" s="795"/>
      <c r="I15" s="795"/>
      <c r="J15" s="783" t="s">
        <v>157</v>
      </c>
      <c r="K15" s="800" t="s">
        <v>124</v>
      </c>
      <c r="L15" s="582"/>
      <c r="M15" s="582"/>
      <c r="N15" s="582"/>
    </row>
    <row r="16" spans="2:14" ht="15" customHeight="1" x14ac:dyDescent="0.3">
      <c r="B16" s="804"/>
      <c r="C16" s="804"/>
      <c r="D16" s="784"/>
      <c r="E16" s="790"/>
      <c r="F16" s="783"/>
      <c r="G16" s="795"/>
      <c r="H16" s="795"/>
      <c r="I16" s="795"/>
      <c r="J16" s="783"/>
      <c r="K16" s="800"/>
      <c r="L16" s="582"/>
      <c r="M16" s="582"/>
      <c r="N16" s="582"/>
    </row>
    <row r="17" spans="2:14" ht="27.75" customHeight="1" x14ac:dyDescent="0.3">
      <c r="B17" s="804"/>
      <c r="C17" s="804"/>
      <c r="D17" s="784"/>
      <c r="E17" s="790"/>
      <c r="F17" s="783"/>
      <c r="G17" s="795" t="s">
        <v>13</v>
      </c>
      <c r="H17" s="784" t="s">
        <v>15</v>
      </c>
      <c r="I17" s="784" t="s">
        <v>17</v>
      </c>
      <c r="J17" s="783"/>
      <c r="K17" s="800"/>
      <c r="L17" s="582"/>
      <c r="M17" s="582"/>
      <c r="N17" s="582"/>
    </row>
    <row r="18" spans="2:14" ht="72" customHeight="1" thickBot="1" x14ac:dyDescent="0.35">
      <c r="B18" s="804"/>
      <c r="C18" s="804"/>
      <c r="D18" s="784"/>
      <c r="E18" s="791"/>
      <c r="F18" s="783"/>
      <c r="G18" s="795"/>
      <c r="H18" s="795"/>
      <c r="I18" s="795"/>
      <c r="J18" s="783"/>
      <c r="K18" s="801"/>
      <c r="L18" s="582"/>
      <c r="M18" s="582"/>
      <c r="N18" s="582"/>
    </row>
    <row r="19" spans="2:14" ht="63" customHeight="1" x14ac:dyDescent="0.3">
      <c r="B19" s="475" t="str">
        <f>+LEFT(C19,4)</f>
        <v>13.1</v>
      </c>
      <c r="C19" s="805" t="s">
        <v>215</v>
      </c>
      <c r="D19" s="764" t="s">
        <v>216</v>
      </c>
      <c r="E19" s="806" t="s">
        <v>628</v>
      </c>
      <c r="F19" s="372">
        <v>3</v>
      </c>
      <c r="G19" s="231">
        <v>1</v>
      </c>
      <c r="H19" s="254" t="s">
        <v>434</v>
      </c>
      <c r="I19" s="377" t="s">
        <v>740</v>
      </c>
      <c r="J19" s="353">
        <v>3</v>
      </c>
      <c r="K19" s="356" t="str">
        <f t="shared" ref="K19" si="0">+IF(OR(ISBLANK(F19),ISBLANK(J19)),"",IF(OR(AND(F19=1,J19=1),AND(F19=1,J19=2),AND(F19=1,J19=3)),"Deficiencia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668">
        <f>+IF(K19="",231,IF(K19="Deficiencia de control mayor (diseño y ejecución)",240,IF(K19="Deficiencia de control (diseño o ejecución)",260,IF(K19="Oportunidad de mejora",280,300))))</f>
        <v>300</v>
      </c>
      <c r="M19" s="577">
        <v>4.4569000000000001</v>
      </c>
      <c r="N19" s="577">
        <f>+L19+M19</f>
        <v>304.45690000000002</v>
      </c>
    </row>
    <row r="20" spans="2:14" ht="62.4" customHeight="1" thickBot="1" x14ac:dyDescent="0.35">
      <c r="B20" s="476"/>
      <c r="C20" s="778"/>
      <c r="D20" s="765"/>
      <c r="E20" s="807"/>
      <c r="F20" s="373"/>
      <c r="G20" s="232">
        <v>2</v>
      </c>
      <c r="H20" s="249" t="s">
        <v>483</v>
      </c>
      <c r="I20" s="380"/>
      <c r="J20" s="354"/>
      <c r="K20" s="357"/>
      <c r="L20" s="668"/>
      <c r="M20" s="577"/>
      <c r="N20" s="577"/>
    </row>
    <row r="21" spans="2:14" ht="10.5" hidden="1" customHeight="1" thickBot="1" x14ac:dyDescent="0.35">
      <c r="B21" s="476"/>
      <c r="C21" s="778"/>
      <c r="D21" s="765"/>
      <c r="E21" s="807"/>
      <c r="F21" s="373"/>
      <c r="G21" s="232">
        <v>3</v>
      </c>
      <c r="H21" s="247"/>
      <c r="I21" s="380"/>
      <c r="J21" s="354"/>
      <c r="K21" s="357"/>
      <c r="L21" s="668"/>
      <c r="M21" s="577"/>
      <c r="N21" s="577"/>
    </row>
    <row r="22" spans="2:14" ht="4.5" hidden="1" customHeight="1" thickBot="1" x14ac:dyDescent="0.35">
      <c r="B22" s="476"/>
      <c r="C22" s="778"/>
      <c r="D22" s="765"/>
      <c r="E22" s="807"/>
      <c r="F22" s="373"/>
      <c r="G22" s="232">
        <v>4</v>
      </c>
      <c r="H22" s="247"/>
      <c r="I22" s="380"/>
      <c r="J22" s="354"/>
      <c r="K22" s="357"/>
      <c r="L22" s="668"/>
      <c r="M22" s="577"/>
      <c r="N22" s="577"/>
    </row>
    <row r="23" spans="2:14" ht="17.25" hidden="1" customHeight="1" thickBot="1" x14ac:dyDescent="0.35">
      <c r="B23" s="476"/>
      <c r="C23" s="778"/>
      <c r="D23" s="765"/>
      <c r="E23" s="807"/>
      <c r="F23" s="373"/>
      <c r="G23" s="232">
        <v>5</v>
      </c>
      <c r="H23" s="247"/>
      <c r="I23" s="380"/>
      <c r="J23" s="354"/>
      <c r="K23" s="357"/>
      <c r="L23" s="668"/>
      <c r="M23" s="577"/>
      <c r="N23" s="577"/>
    </row>
    <row r="24" spans="2:14" ht="17.25" hidden="1" customHeight="1" thickBot="1" x14ac:dyDescent="0.35">
      <c r="B24" s="476"/>
      <c r="C24" s="778"/>
      <c r="D24" s="765"/>
      <c r="E24" s="807"/>
      <c r="F24" s="373"/>
      <c r="G24" s="232">
        <v>6</v>
      </c>
      <c r="H24" s="247"/>
      <c r="I24" s="380"/>
      <c r="J24" s="354"/>
      <c r="K24" s="357"/>
      <c r="L24" s="668"/>
      <c r="M24" s="577"/>
      <c r="N24" s="577"/>
    </row>
    <row r="25" spans="2:14" ht="17.25" hidden="1" customHeight="1" thickBot="1" x14ac:dyDescent="0.35">
      <c r="B25" s="476"/>
      <c r="C25" s="778"/>
      <c r="D25" s="765"/>
      <c r="E25" s="807"/>
      <c r="F25" s="373"/>
      <c r="G25" s="232">
        <v>7</v>
      </c>
      <c r="H25" s="247"/>
      <c r="I25" s="380"/>
      <c r="J25" s="354"/>
      <c r="K25" s="357"/>
      <c r="L25" s="668"/>
      <c r="M25" s="577"/>
      <c r="N25" s="577"/>
    </row>
    <row r="26" spans="2:14" ht="17.25" hidden="1" customHeight="1" thickBot="1" x14ac:dyDescent="0.35">
      <c r="B26" s="477"/>
      <c r="C26" s="779"/>
      <c r="D26" s="766"/>
      <c r="E26" s="808"/>
      <c r="F26" s="374"/>
      <c r="G26" s="233">
        <v>8</v>
      </c>
      <c r="H26" s="248"/>
      <c r="I26" s="381"/>
      <c r="J26" s="355"/>
      <c r="K26" s="358"/>
      <c r="L26" s="668"/>
      <c r="M26" s="577"/>
      <c r="N26" s="577"/>
    </row>
    <row r="27" spans="2:14" ht="63" customHeight="1" x14ac:dyDescent="0.3">
      <c r="B27" s="475" t="str">
        <f>+LEFT(C27,4)</f>
        <v>13.2</v>
      </c>
      <c r="C27" s="796" t="s">
        <v>217</v>
      </c>
      <c r="D27" s="764" t="s">
        <v>218</v>
      </c>
      <c r="E27" s="369" t="s">
        <v>508</v>
      </c>
      <c r="F27" s="372">
        <v>3</v>
      </c>
      <c r="G27" s="231">
        <v>1</v>
      </c>
      <c r="H27" s="254" t="s">
        <v>484</v>
      </c>
      <c r="I27" s="665" t="s">
        <v>741</v>
      </c>
      <c r="J27" s="353">
        <v>3</v>
      </c>
      <c r="K27" s="356" t="str">
        <f t="shared" ref="K27:K43" si="1">+IF(OR(ISBLANK(F27),ISBLANK(J27)),"",IF(OR(AND(F27=1,J27=1),AND(F27=1,J27=2),AND(F27=1,J27=3)),"Deficiencia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668">
        <f t="shared" ref="L27" si="2">+IF(K27="",231,IF(K27="Deficiencia de control mayor (diseño y ejecución)",240,IF(K27="Deficiencia de control (diseño o ejecución)",260,IF(K27="Oportunidad de mejora",280,300))))</f>
        <v>300</v>
      </c>
      <c r="M27" s="577">
        <v>4.5632000000000001</v>
      </c>
      <c r="N27" s="577">
        <f>+L27+M27</f>
        <v>304.56319999999999</v>
      </c>
    </row>
    <row r="28" spans="2:14" ht="61.5" customHeight="1" thickBot="1" x14ac:dyDescent="0.35">
      <c r="B28" s="476"/>
      <c r="C28" s="778"/>
      <c r="D28" s="765"/>
      <c r="E28" s="449"/>
      <c r="F28" s="373"/>
      <c r="G28" s="232">
        <v>2</v>
      </c>
      <c r="H28" s="249" t="s">
        <v>435</v>
      </c>
      <c r="I28" s="751"/>
      <c r="J28" s="354"/>
      <c r="K28" s="357"/>
      <c r="L28" s="668"/>
      <c r="M28" s="577"/>
      <c r="N28" s="577"/>
    </row>
    <row r="29" spans="2:14" ht="12.75" hidden="1" customHeight="1" thickBot="1" x14ac:dyDescent="0.35">
      <c r="B29" s="476"/>
      <c r="C29" s="778"/>
      <c r="D29" s="765"/>
      <c r="E29" s="449"/>
      <c r="F29" s="373"/>
      <c r="G29" s="232">
        <v>3</v>
      </c>
      <c r="H29" s="232"/>
      <c r="I29" s="751"/>
      <c r="J29" s="354"/>
      <c r="K29" s="357"/>
      <c r="L29" s="668"/>
      <c r="M29" s="577"/>
      <c r="N29" s="577"/>
    </row>
    <row r="30" spans="2:14" ht="4.5" hidden="1" customHeight="1" thickBot="1" x14ac:dyDescent="0.35">
      <c r="B30" s="476"/>
      <c r="C30" s="778"/>
      <c r="D30" s="765"/>
      <c r="E30" s="449"/>
      <c r="F30" s="373"/>
      <c r="G30" s="232">
        <v>4</v>
      </c>
      <c r="H30" s="232"/>
      <c r="I30" s="751"/>
      <c r="J30" s="354"/>
      <c r="K30" s="357"/>
      <c r="L30" s="668"/>
      <c r="M30" s="577"/>
      <c r="N30" s="577"/>
    </row>
    <row r="31" spans="2:14" ht="17.25" hidden="1" customHeight="1" thickBot="1" x14ac:dyDescent="0.35">
      <c r="B31" s="476"/>
      <c r="C31" s="778"/>
      <c r="D31" s="765"/>
      <c r="E31" s="449"/>
      <c r="F31" s="373"/>
      <c r="G31" s="232">
        <v>5</v>
      </c>
      <c r="H31" s="232"/>
      <c r="I31" s="751"/>
      <c r="J31" s="354"/>
      <c r="K31" s="357"/>
      <c r="L31" s="668"/>
      <c r="M31" s="577"/>
      <c r="N31" s="577"/>
    </row>
    <row r="32" spans="2:14" ht="17.25" hidden="1" customHeight="1" thickBot="1" x14ac:dyDescent="0.35">
      <c r="B32" s="476"/>
      <c r="C32" s="778"/>
      <c r="D32" s="765"/>
      <c r="E32" s="449"/>
      <c r="F32" s="373"/>
      <c r="G32" s="232">
        <v>6</v>
      </c>
      <c r="H32" s="232"/>
      <c r="I32" s="751"/>
      <c r="J32" s="354"/>
      <c r="K32" s="357"/>
      <c r="L32" s="668"/>
      <c r="M32" s="577"/>
      <c r="N32" s="577"/>
    </row>
    <row r="33" spans="1:14" ht="17.25" hidden="1" customHeight="1" thickBot="1" x14ac:dyDescent="0.35">
      <c r="B33" s="476"/>
      <c r="C33" s="778"/>
      <c r="D33" s="765"/>
      <c r="E33" s="449"/>
      <c r="F33" s="373"/>
      <c r="G33" s="232">
        <v>7</v>
      </c>
      <c r="H33" s="232"/>
      <c r="I33" s="751"/>
      <c r="J33" s="354"/>
      <c r="K33" s="357"/>
      <c r="L33" s="668"/>
      <c r="M33" s="577"/>
      <c r="N33" s="577"/>
    </row>
    <row r="34" spans="1:14" ht="17.25" hidden="1" customHeight="1" thickBot="1" x14ac:dyDescent="0.35">
      <c r="B34" s="477"/>
      <c r="C34" s="779"/>
      <c r="D34" s="766"/>
      <c r="E34" s="450"/>
      <c r="F34" s="374"/>
      <c r="G34" s="233">
        <v>8</v>
      </c>
      <c r="H34" s="233"/>
      <c r="I34" s="752"/>
      <c r="J34" s="355"/>
      <c r="K34" s="358"/>
      <c r="L34" s="668"/>
      <c r="M34" s="577"/>
      <c r="N34" s="577"/>
    </row>
    <row r="35" spans="1:14" ht="61.25" customHeight="1" x14ac:dyDescent="0.3">
      <c r="B35" s="475" t="str">
        <f>+LEFT(C35,4)</f>
        <v>13.3</v>
      </c>
      <c r="C35" s="796" t="s">
        <v>219</v>
      </c>
      <c r="D35" s="764" t="s">
        <v>218</v>
      </c>
      <c r="E35" s="758" t="s">
        <v>629</v>
      </c>
      <c r="F35" s="761">
        <v>3</v>
      </c>
      <c r="G35" s="234">
        <v>1</v>
      </c>
      <c r="H35" s="266" t="s">
        <v>485</v>
      </c>
      <c r="I35" s="377" t="s">
        <v>742</v>
      </c>
      <c r="J35" s="353">
        <v>3</v>
      </c>
      <c r="K35" s="356" t="str">
        <f t="shared" si="1"/>
        <v>Mantenimiento del control</v>
      </c>
      <c r="L35" s="668">
        <f t="shared" ref="L35" si="3">+IF(K35="",231,IF(K35="Deficiencia de control mayor (diseño y ejecución)",240,IF(K35="Deficiencia de control (diseño o ejecución)",260,IF(K35="Oportunidad de mejora",280,300))))</f>
        <v>300</v>
      </c>
      <c r="M35" s="577">
        <v>4.6321000000000003</v>
      </c>
      <c r="N35" s="577">
        <f>+L35+M35</f>
        <v>304.63209999999998</v>
      </c>
    </row>
    <row r="36" spans="1:14" ht="40.25" customHeight="1" x14ac:dyDescent="0.3">
      <c r="B36" s="476"/>
      <c r="C36" s="778"/>
      <c r="D36" s="765"/>
      <c r="E36" s="759"/>
      <c r="F36" s="762"/>
      <c r="G36" s="235">
        <v>2</v>
      </c>
      <c r="H36" s="238" t="s">
        <v>436</v>
      </c>
      <c r="I36" s="380"/>
      <c r="J36" s="354"/>
      <c r="K36" s="357"/>
      <c r="L36" s="668"/>
      <c r="M36" s="577"/>
      <c r="N36" s="577"/>
    </row>
    <row r="37" spans="1:14" ht="47.5" customHeight="1" thickBot="1" x14ac:dyDescent="0.35">
      <c r="B37" s="476"/>
      <c r="C37" s="778"/>
      <c r="D37" s="765"/>
      <c r="E37" s="759"/>
      <c r="F37" s="762"/>
      <c r="G37" s="235">
        <v>3</v>
      </c>
      <c r="H37" s="238" t="s">
        <v>437</v>
      </c>
      <c r="I37" s="380"/>
      <c r="J37" s="354"/>
      <c r="K37" s="357"/>
      <c r="L37" s="668"/>
      <c r="M37" s="577"/>
      <c r="N37" s="577"/>
    </row>
    <row r="38" spans="1:14" ht="16.5" hidden="1" customHeight="1" x14ac:dyDescent="0.3">
      <c r="B38" s="476"/>
      <c r="C38" s="778"/>
      <c r="D38" s="765"/>
      <c r="E38" s="759"/>
      <c r="F38" s="762"/>
      <c r="G38" s="235">
        <v>4</v>
      </c>
      <c r="H38" s="235"/>
      <c r="I38" s="380"/>
      <c r="J38" s="354"/>
      <c r="K38" s="357"/>
      <c r="L38" s="668"/>
      <c r="M38" s="577"/>
      <c r="N38" s="577"/>
    </row>
    <row r="39" spans="1:14" ht="3" hidden="1" customHeight="1" thickBot="1" x14ac:dyDescent="0.35">
      <c r="B39" s="476"/>
      <c r="C39" s="778"/>
      <c r="D39" s="765"/>
      <c r="E39" s="759"/>
      <c r="F39" s="762"/>
      <c r="G39" s="235">
        <v>5</v>
      </c>
      <c r="H39" s="235"/>
      <c r="I39" s="380"/>
      <c r="J39" s="354"/>
      <c r="K39" s="357"/>
      <c r="L39" s="668"/>
      <c r="M39" s="577"/>
      <c r="N39" s="577"/>
    </row>
    <row r="40" spans="1:14" ht="17.25" hidden="1" customHeight="1" thickBot="1" x14ac:dyDescent="0.35">
      <c r="B40" s="476"/>
      <c r="C40" s="778"/>
      <c r="D40" s="765"/>
      <c r="E40" s="759"/>
      <c r="F40" s="762"/>
      <c r="G40" s="235">
        <v>6</v>
      </c>
      <c r="H40" s="235"/>
      <c r="I40" s="380"/>
      <c r="J40" s="354"/>
      <c r="K40" s="357"/>
      <c r="L40" s="668"/>
      <c r="M40" s="577"/>
      <c r="N40" s="577"/>
    </row>
    <row r="41" spans="1:14" ht="17.25" hidden="1" customHeight="1" thickBot="1" x14ac:dyDescent="0.35">
      <c r="B41" s="476"/>
      <c r="C41" s="778"/>
      <c r="D41" s="765"/>
      <c r="E41" s="759"/>
      <c r="F41" s="762"/>
      <c r="G41" s="235">
        <v>7</v>
      </c>
      <c r="H41" s="235"/>
      <c r="I41" s="380"/>
      <c r="J41" s="354"/>
      <c r="K41" s="357"/>
      <c r="L41" s="668"/>
      <c r="M41" s="577"/>
      <c r="N41" s="577"/>
    </row>
    <row r="42" spans="1:14" ht="39" hidden="1" customHeight="1" thickBot="1" x14ac:dyDescent="0.35">
      <c r="B42" s="477"/>
      <c r="C42" s="779"/>
      <c r="D42" s="766"/>
      <c r="E42" s="760"/>
      <c r="F42" s="763"/>
      <c r="G42" s="236">
        <v>8</v>
      </c>
      <c r="H42" s="236"/>
      <c r="I42" s="381"/>
      <c r="J42" s="355"/>
      <c r="K42" s="358"/>
      <c r="L42" s="668"/>
      <c r="M42" s="577"/>
      <c r="N42" s="577"/>
    </row>
    <row r="43" spans="1:14" ht="55.75" customHeight="1" x14ac:dyDescent="0.3">
      <c r="A43" s="755"/>
      <c r="B43" s="475" t="str">
        <f>+LEFT(C43,4)</f>
        <v>13.4</v>
      </c>
      <c r="C43" s="796" t="s">
        <v>220</v>
      </c>
      <c r="D43" s="764" t="s">
        <v>218</v>
      </c>
      <c r="E43" s="758" t="s">
        <v>654</v>
      </c>
      <c r="F43" s="761">
        <v>3</v>
      </c>
      <c r="G43" s="234">
        <v>1</v>
      </c>
      <c r="H43" s="266" t="s">
        <v>630</v>
      </c>
      <c r="I43" s="665" t="s">
        <v>743</v>
      </c>
      <c r="J43" s="353">
        <v>3</v>
      </c>
      <c r="K43" s="356" t="str">
        <f t="shared" si="1"/>
        <v>Mantenimiento del control</v>
      </c>
      <c r="L43" s="668">
        <f t="shared" ref="L43" si="4">+IF(K43="",231,IF(K43="Deficiencia de control mayor (diseño y ejecución)",240,IF(K43="Deficiencia de control (diseño o ejecución)",260,IF(K43="Oportunidad de mejora",280,300))))</f>
        <v>300</v>
      </c>
      <c r="M43" s="577">
        <v>4.7896000000000001</v>
      </c>
      <c r="N43" s="577">
        <f>+L43+M43</f>
        <v>304.78960000000001</v>
      </c>
    </row>
    <row r="44" spans="1:14" ht="62.4" customHeight="1" x14ac:dyDescent="0.3">
      <c r="A44" s="755"/>
      <c r="B44" s="476"/>
      <c r="C44" s="778"/>
      <c r="D44" s="765"/>
      <c r="E44" s="759"/>
      <c r="F44" s="762"/>
      <c r="G44" s="235">
        <v>2</v>
      </c>
      <c r="H44" s="253" t="s">
        <v>631</v>
      </c>
      <c r="I44" s="666"/>
      <c r="J44" s="354"/>
      <c r="K44" s="357"/>
      <c r="L44" s="668"/>
      <c r="M44" s="577"/>
      <c r="N44" s="577"/>
    </row>
    <row r="45" spans="1:14" ht="62.4" customHeight="1" x14ac:dyDescent="0.3">
      <c r="B45" s="476"/>
      <c r="C45" s="778"/>
      <c r="D45" s="765"/>
      <c r="E45" s="759"/>
      <c r="F45" s="762"/>
      <c r="G45" s="235">
        <v>3</v>
      </c>
      <c r="H45" s="238" t="s">
        <v>632</v>
      </c>
      <c r="I45" s="666"/>
      <c r="J45" s="354"/>
      <c r="K45" s="357"/>
      <c r="L45" s="668"/>
      <c r="M45" s="577"/>
      <c r="N45" s="577"/>
    </row>
    <row r="46" spans="1:14" ht="1.5" customHeight="1" x14ac:dyDescent="0.3">
      <c r="B46" s="476"/>
      <c r="C46" s="778"/>
      <c r="D46" s="765"/>
      <c r="E46" s="759"/>
      <c r="F46" s="762"/>
      <c r="G46" s="235">
        <v>4</v>
      </c>
      <c r="H46" s="235"/>
      <c r="I46" s="666"/>
      <c r="J46" s="354"/>
      <c r="K46" s="357"/>
      <c r="L46" s="668"/>
      <c r="M46" s="577"/>
      <c r="N46" s="577"/>
    </row>
    <row r="47" spans="1:14" ht="16.5" hidden="1" customHeight="1" x14ac:dyDescent="0.3">
      <c r="B47" s="476"/>
      <c r="C47" s="778"/>
      <c r="D47" s="765"/>
      <c r="E47" s="759"/>
      <c r="F47" s="762"/>
      <c r="G47" s="235">
        <v>5</v>
      </c>
      <c r="H47" s="235"/>
      <c r="I47" s="666"/>
      <c r="J47" s="354"/>
      <c r="K47" s="357"/>
      <c r="L47" s="668"/>
      <c r="M47" s="577"/>
      <c r="N47" s="577"/>
    </row>
    <row r="48" spans="1:14" ht="16.5" hidden="1" customHeight="1" x14ac:dyDescent="0.3">
      <c r="B48" s="476"/>
      <c r="C48" s="778"/>
      <c r="D48" s="765"/>
      <c r="E48" s="759"/>
      <c r="F48" s="762"/>
      <c r="G48" s="235">
        <v>6</v>
      </c>
      <c r="H48" s="235"/>
      <c r="I48" s="666"/>
      <c r="J48" s="354"/>
      <c r="K48" s="357"/>
      <c r="L48" s="668"/>
      <c r="M48" s="577"/>
      <c r="N48" s="577"/>
    </row>
    <row r="49" spans="2:14" ht="16.5" hidden="1" customHeight="1" x14ac:dyDescent="0.3">
      <c r="B49" s="476"/>
      <c r="C49" s="778"/>
      <c r="D49" s="765"/>
      <c r="E49" s="759"/>
      <c r="F49" s="762"/>
      <c r="G49" s="235">
        <v>7</v>
      </c>
      <c r="H49" s="235"/>
      <c r="I49" s="666"/>
      <c r="J49" s="354"/>
      <c r="K49" s="357"/>
      <c r="L49" s="668"/>
      <c r="M49" s="577"/>
      <c r="N49" s="577"/>
    </row>
    <row r="50" spans="2:14" ht="17.25" hidden="1" customHeight="1" thickBot="1" x14ac:dyDescent="0.35">
      <c r="B50" s="477"/>
      <c r="C50" s="779"/>
      <c r="D50" s="766"/>
      <c r="E50" s="760"/>
      <c r="F50" s="763"/>
      <c r="G50" s="236">
        <v>8</v>
      </c>
      <c r="H50" s="236"/>
      <c r="I50" s="667"/>
      <c r="J50" s="355"/>
      <c r="K50" s="358"/>
      <c r="L50" s="668"/>
      <c r="M50" s="577"/>
      <c r="N50" s="577"/>
    </row>
    <row r="51" spans="2:14" ht="12.75" customHeight="1" x14ac:dyDescent="0.3">
      <c r="B51" s="756"/>
      <c r="C51" s="756" t="s">
        <v>509</v>
      </c>
      <c r="D51" s="770" t="s">
        <v>8</v>
      </c>
      <c r="E51" s="771" t="s">
        <v>496</v>
      </c>
      <c r="F51" s="774" t="s">
        <v>499</v>
      </c>
      <c r="G51" s="750" t="s">
        <v>113</v>
      </c>
      <c r="H51" s="750"/>
      <c r="I51" s="750"/>
      <c r="J51" s="774" t="s">
        <v>502</v>
      </c>
      <c r="K51" s="798" t="s">
        <v>124</v>
      </c>
      <c r="L51" s="581"/>
      <c r="M51" s="581"/>
      <c r="N51" s="581"/>
    </row>
    <row r="52" spans="2:14" ht="15" customHeight="1" x14ac:dyDescent="0.3">
      <c r="B52" s="757"/>
      <c r="C52" s="757"/>
      <c r="D52" s="770"/>
      <c r="E52" s="772"/>
      <c r="F52" s="774"/>
      <c r="G52" s="750"/>
      <c r="H52" s="750"/>
      <c r="I52" s="750"/>
      <c r="J52" s="774"/>
      <c r="K52" s="798"/>
      <c r="L52" s="581"/>
      <c r="M52" s="581"/>
      <c r="N52" s="581"/>
    </row>
    <row r="53" spans="2:14" ht="27.75" customHeight="1" x14ac:dyDescent="0.3">
      <c r="B53" s="757"/>
      <c r="C53" s="757"/>
      <c r="D53" s="770"/>
      <c r="E53" s="772"/>
      <c r="F53" s="774"/>
      <c r="G53" s="750" t="s">
        <v>13</v>
      </c>
      <c r="H53" s="749" t="s">
        <v>15</v>
      </c>
      <c r="I53" s="749" t="s">
        <v>17</v>
      </c>
      <c r="J53" s="774"/>
      <c r="K53" s="798"/>
      <c r="L53" s="581"/>
      <c r="M53" s="581"/>
      <c r="N53" s="581"/>
    </row>
    <row r="54" spans="2:14" ht="52.5" customHeight="1" thickBot="1" x14ac:dyDescent="0.35">
      <c r="B54" s="757"/>
      <c r="C54" s="757"/>
      <c r="D54" s="770"/>
      <c r="E54" s="773"/>
      <c r="F54" s="774"/>
      <c r="G54" s="750"/>
      <c r="H54" s="750"/>
      <c r="I54" s="750"/>
      <c r="J54" s="774"/>
      <c r="K54" s="799"/>
      <c r="L54" s="581"/>
      <c r="M54" s="581"/>
      <c r="N54" s="581"/>
    </row>
    <row r="55" spans="2:14" ht="115.75" customHeight="1" x14ac:dyDescent="0.3">
      <c r="B55" s="475" t="str">
        <f>+LEFT(C55,4)</f>
        <v>14.1</v>
      </c>
      <c r="C55" s="410" t="s">
        <v>221</v>
      </c>
      <c r="D55" s="446" t="s">
        <v>222</v>
      </c>
      <c r="E55" s="758" t="s">
        <v>634</v>
      </c>
      <c r="F55" s="761">
        <v>3</v>
      </c>
      <c r="G55" s="234">
        <v>1</v>
      </c>
      <c r="H55" s="267" t="s">
        <v>635</v>
      </c>
      <c r="I55" s="665" t="s">
        <v>744</v>
      </c>
      <c r="J55" s="353">
        <v>3</v>
      </c>
      <c r="K55" s="356" t="str">
        <f t="shared" ref="K55:K79" si="5">+IF(OR(ISBLANK(F55),ISBLANK(J55)),"",IF(OR(AND(F55=1,J55=1),AND(F55=1,J55=2),AND(F55=1,J55=3)),"Deficiencia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668">
        <f t="shared" ref="L55" si="6">+IF(K55="",231,IF(K55="Deficiencia de control mayor (diseño y ejecución)",240,IF(K55="Deficiencia de control (diseño o ejecución)",260,IF(K55="Oportunidad de mejora",280,300))))</f>
        <v>300</v>
      </c>
      <c r="M55" s="577">
        <v>4.8964999999999996</v>
      </c>
      <c r="N55" s="577">
        <f>+L55+M55</f>
        <v>304.8965</v>
      </c>
    </row>
    <row r="56" spans="2:14" ht="74" customHeight="1" x14ac:dyDescent="0.3">
      <c r="B56" s="476"/>
      <c r="C56" s="411"/>
      <c r="D56" s="447"/>
      <c r="E56" s="759"/>
      <c r="F56" s="762"/>
      <c r="G56" s="235">
        <v>2</v>
      </c>
      <c r="H56" s="238" t="s">
        <v>486</v>
      </c>
      <c r="I56" s="666"/>
      <c r="J56" s="354"/>
      <c r="K56" s="357"/>
      <c r="L56" s="668"/>
      <c r="M56" s="577"/>
      <c r="N56" s="577"/>
    </row>
    <row r="57" spans="2:14" ht="16.5" hidden="1" customHeight="1" x14ac:dyDescent="0.3">
      <c r="B57" s="476"/>
      <c r="C57" s="411"/>
      <c r="D57" s="447"/>
      <c r="E57" s="759"/>
      <c r="F57" s="762"/>
      <c r="G57" s="235">
        <v>3</v>
      </c>
      <c r="H57" s="235"/>
      <c r="I57" s="666"/>
      <c r="J57" s="354"/>
      <c r="K57" s="357"/>
      <c r="L57" s="668"/>
      <c r="M57" s="577"/>
      <c r="N57" s="577"/>
    </row>
    <row r="58" spans="2:14" ht="16.5" hidden="1" customHeight="1" x14ac:dyDescent="0.3">
      <c r="B58" s="476"/>
      <c r="C58" s="411"/>
      <c r="D58" s="447"/>
      <c r="E58" s="759"/>
      <c r="F58" s="762"/>
      <c r="G58" s="235">
        <v>4</v>
      </c>
      <c r="H58" s="235"/>
      <c r="I58" s="666"/>
      <c r="J58" s="354"/>
      <c r="K58" s="357"/>
      <c r="L58" s="668"/>
      <c r="M58" s="577"/>
      <c r="N58" s="577"/>
    </row>
    <row r="59" spans="2:14" ht="2.25" customHeight="1" thickBot="1" x14ac:dyDescent="0.35">
      <c r="B59" s="476"/>
      <c r="C59" s="411"/>
      <c r="D59" s="447"/>
      <c r="E59" s="759"/>
      <c r="F59" s="762"/>
      <c r="G59" s="235">
        <v>5</v>
      </c>
      <c r="H59" s="235"/>
      <c r="I59" s="666"/>
      <c r="J59" s="354"/>
      <c r="K59" s="357"/>
      <c r="L59" s="668"/>
      <c r="M59" s="577"/>
      <c r="N59" s="577"/>
    </row>
    <row r="60" spans="2:14" ht="17.25" hidden="1" customHeight="1" thickBot="1" x14ac:dyDescent="0.35">
      <c r="B60" s="476"/>
      <c r="C60" s="411"/>
      <c r="D60" s="447"/>
      <c r="E60" s="759"/>
      <c r="F60" s="762"/>
      <c r="G60" s="235">
        <v>6</v>
      </c>
      <c r="H60" s="235"/>
      <c r="I60" s="666"/>
      <c r="J60" s="354"/>
      <c r="K60" s="357"/>
      <c r="L60" s="668"/>
      <c r="M60" s="577"/>
      <c r="N60" s="577"/>
    </row>
    <row r="61" spans="2:14" ht="17.25" hidden="1" customHeight="1" thickBot="1" x14ac:dyDescent="0.35">
      <c r="B61" s="476"/>
      <c r="C61" s="411"/>
      <c r="D61" s="447"/>
      <c r="E61" s="759"/>
      <c r="F61" s="762"/>
      <c r="G61" s="235">
        <v>7</v>
      </c>
      <c r="H61" s="235"/>
      <c r="I61" s="666"/>
      <c r="J61" s="354"/>
      <c r="K61" s="357"/>
      <c r="L61" s="668"/>
      <c r="M61" s="577"/>
      <c r="N61" s="577"/>
    </row>
    <row r="62" spans="2:14" ht="119.25" hidden="1" customHeight="1" thickBot="1" x14ac:dyDescent="0.35">
      <c r="B62" s="477"/>
      <c r="C62" s="788"/>
      <c r="D62" s="448"/>
      <c r="E62" s="760"/>
      <c r="F62" s="763"/>
      <c r="G62" s="236">
        <v>8</v>
      </c>
      <c r="H62" s="236"/>
      <c r="I62" s="667"/>
      <c r="J62" s="355"/>
      <c r="K62" s="358"/>
      <c r="L62" s="668"/>
      <c r="M62" s="577"/>
      <c r="N62" s="577"/>
    </row>
    <row r="63" spans="2:14" ht="67.75" customHeight="1" x14ac:dyDescent="0.3">
      <c r="B63" s="475" t="str">
        <f>+LEFT(C63,4)</f>
        <v>14.2</v>
      </c>
      <c r="C63" s="785" t="s">
        <v>223</v>
      </c>
      <c r="D63" s="764" t="s">
        <v>222</v>
      </c>
      <c r="E63" s="758" t="s">
        <v>633</v>
      </c>
      <c r="F63" s="761">
        <v>3</v>
      </c>
      <c r="G63" s="234">
        <v>1</v>
      </c>
      <c r="H63" s="266" t="s">
        <v>438</v>
      </c>
      <c r="I63" s="665" t="s">
        <v>745</v>
      </c>
      <c r="J63" s="353">
        <v>3</v>
      </c>
      <c r="K63" s="356" t="str">
        <f t="shared" si="5"/>
        <v>Mantenimiento del control</v>
      </c>
      <c r="L63" s="668">
        <f t="shared" ref="L63" si="7">+IF(K63="",231,IF(K63="Deficiencia de control mayor (diseño y ejecución)",240,IF(K63="Deficiencia de control (diseño o ejecución)",260,IF(K63="Oportunidad de mejora",280,300))))</f>
        <v>300</v>
      </c>
      <c r="M63" s="577">
        <v>4.9854000000000003</v>
      </c>
      <c r="N63" s="577">
        <f>+L63+M63</f>
        <v>304.98540000000003</v>
      </c>
    </row>
    <row r="64" spans="2:14" ht="166" customHeight="1" thickBot="1" x14ac:dyDescent="0.35">
      <c r="B64" s="476"/>
      <c r="C64" s="786"/>
      <c r="D64" s="765"/>
      <c r="E64" s="759"/>
      <c r="F64" s="762"/>
      <c r="G64" s="235">
        <v>2</v>
      </c>
      <c r="H64" s="253" t="s">
        <v>487</v>
      </c>
      <c r="I64" s="747"/>
      <c r="J64" s="354"/>
      <c r="K64" s="357"/>
      <c r="L64" s="668"/>
      <c r="M64" s="577"/>
      <c r="N64" s="577"/>
    </row>
    <row r="65" spans="2:14" ht="11.25" hidden="1" customHeight="1" thickBot="1" x14ac:dyDescent="0.35">
      <c r="B65" s="476"/>
      <c r="C65" s="786"/>
      <c r="D65" s="765"/>
      <c r="E65" s="759"/>
      <c r="F65" s="762"/>
      <c r="G65" s="235">
        <v>3</v>
      </c>
      <c r="H65" s="235"/>
      <c r="I65" s="747"/>
      <c r="J65" s="354"/>
      <c r="K65" s="357"/>
      <c r="L65" s="668"/>
      <c r="M65" s="577"/>
      <c r="N65" s="577"/>
    </row>
    <row r="66" spans="2:14" ht="17.25" hidden="1" customHeight="1" thickBot="1" x14ac:dyDescent="0.35">
      <c r="B66" s="476"/>
      <c r="C66" s="786"/>
      <c r="D66" s="765"/>
      <c r="E66" s="759"/>
      <c r="F66" s="762"/>
      <c r="G66" s="235">
        <v>4</v>
      </c>
      <c r="H66" s="235"/>
      <c r="I66" s="747"/>
      <c r="J66" s="354"/>
      <c r="K66" s="357"/>
      <c r="L66" s="668"/>
      <c r="M66" s="577"/>
      <c r="N66" s="577"/>
    </row>
    <row r="67" spans="2:14" ht="17.25" hidden="1" customHeight="1" thickBot="1" x14ac:dyDescent="0.35">
      <c r="B67" s="476"/>
      <c r="C67" s="786"/>
      <c r="D67" s="765"/>
      <c r="E67" s="759"/>
      <c r="F67" s="762"/>
      <c r="G67" s="235">
        <v>5</v>
      </c>
      <c r="H67" s="235"/>
      <c r="I67" s="747"/>
      <c r="J67" s="354"/>
      <c r="K67" s="357"/>
      <c r="L67" s="668"/>
      <c r="M67" s="577"/>
      <c r="N67" s="577"/>
    </row>
    <row r="68" spans="2:14" ht="17.25" hidden="1" customHeight="1" thickBot="1" x14ac:dyDescent="0.35">
      <c r="B68" s="476"/>
      <c r="C68" s="786"/>
      <c r="D68" s="765"/>
      <c r="E68" s="759"/>
      <c r="F68" s="762"/>
      <c r="G68" s="235">
        <v>6</v>
      </c>
      <c r="H68" s="235"/>
      <c r="I68" s="747"/>
      <c r="J68" s="354"/>
      <c r="K68" s="357"/>
      <c r="L68" s="668"/>
      <c r="M68" s="577"/>
      <c r="N68" s="577"/>
    </row>
    <row r="69" spans="2:14" ht="17.25" hidden="1" customHeight="1" thickBot="1" x14ac:dyDescent="0.35">
      <c r="B69" s="476"/>
      <c r="C69" s="786"/>
      <c r="D69" s="765"/>
      <c r="E69" s="759"/>
      <c r="F69" s="762"/>
      <c r="G69" s="235">
        <v>7</v>
      </c>
      <c r="H69" s="235"/>
      <c r="I69" s="747"/>
      <c r="J69" s="354"/>
      <c r="K69" s="357"/>
      <c r="L69" s="668"/>
      <c r="M69" s="577"/>
      <c r="N69" s="577"/>
    </row>
    <row r="70" spans="2:14" ht="17.25" hidden="1" customHeight="1" thickBot="1" x14ac:dyDescent="0.35">
      <c r="B70" s="477"/>
      <c r="C70" s="787"/>
      <c r="D70" s="766"/>
      <c r="E70" s="760"/>
      <c r="F70" s="763"/>
      <c r="G70" s="236">
        <v>8</v>
      </c>
      <c r="H70" s="236"/>
      <c r="I70" s="748"/>
      <c r="J70" s="355"/>
      <c r="K70" s="358"/>
      <c r="L70" s="668"/>
      <c r="M70" s="577"/>
      <c r="N70" s="577"/>
    </row>
    <row r="71" spans="2:14" ht="70.75" customHeight="1" x14ac:dyDescent="0.3">
      <c r="B71" s="475" t="str">
        <f>+LEFT(C71,4)</f>
        <v>14.3</v>
      </c>
      <c r="C71" s="785" t="s">
        <v>224</v>
      </c>
      <c r="D71" s="764" t="s">
        <v>222</v>
      </c>
      <c r="E71" s="758" t="s">
        <v>636</v>
      </c>
      <c r="F71" s="761">
        <v>3</v>
      </c>
      <c r="G71" s="234">
        <v>1</v>
      </c>
      <c r="H71" s="267" t="s">
        <v>439</v>
      </c>
      <c r="I71" s="377" t="s">
        <v>746</v>
      </c>
      <c r="J71" s="353">
        <v>3</v>
      </c>
      <c r="K71" s="356" t="str">
        <f t="shared" si="5"/>
        <v>Mantenimiento del control</v>
      </c>
      <c r="L71" s="668">
        <f t="shared" ref="L71" si="8">+IF(K71="",231,IF(K71="Deficiencia de control mayor (diseño y ejecución)",240,IF(K71="Deficiencia de control (diseño o ejecución)",260,IF(K71="Oportunidad de mejora",280,300))))</f>
        <v>300</v>
      </c>
      <c r="M71" s="577">
        <v>5.0122999999999998</v>
      </c>
      <c r="N71" s="577">
        <f>+L71+M71</f>
        <v>305.01229999999998</v>
      </c>
    </row>
    <row r="72" spans="2:14" ht="75" customHeight="1" thickBot="1" x14ac:dyDescent="0.35">
      <c r="B72" s="476"/>
      <c r="C72" s="786"/>
      <c r="D72" s="765"/>
      <c r="E72" s="759"/>
      <c r="F72" s="762"/>
      <c r="G72" s="235">
        <v>2</v>
      </c>
      <c r="H72" s="253" t="s">
        <v>637</v>
      </c>
      <c r="I72" s="753"/>
      <c r="J72" s="354"/>
      <c r="K72" s="357"/>
      <c r="L72" s="668"/>
      <c r="M72" s="577"/>
      <c r="N72" s="577"/>
    </row>
    <row r="73" spans="2:14" ht="4.5" hidden="1" customHeight="1" thickBot="1" x14ac:dyDescent="0.35">
      <c r="B73" s="476"/>
      <c r="C73" s="786"/>
      <c r="D73" s="765"/>
      <c r="E73" s="759"/>
      <c r="F73" s="762"/>
      <c r="G73" s="235">
        <v>3</v>
      </c>
      <c r="H73" s="235"/>
      <c r="I73" s="753"/>
      <c r="J73" s="354"/>
      <c r="K73" s="357"/>
      <c r="L73" s="668"/>
      <c r="M73" s="577"/>
      <c r="N73" s="577"/>
    </row>
    <row r="74" spans="2:14" ht="17.25" hidden="1" customHeight="1" thickBot="1" x14ac:dyDescent="0.35">
      <c r="B74" s="476"/>
      <c r="C74" s="786"/>
      <c r="D74" s="765"/>
      <c r="E74" s="759"/>
      <c r="F74" s="762"/>
      <c r="G74" s="235">
        <v>4</v>
      </c>
      <c r="H74" s="235"/>
      <c r="I74" s="753"/>
      <c r="J74" s="354"/>
      <c r="K74" s="357"/>
      <c r="L74" s="668"/>
      <c r="M74" s="577"/>
      <c r="N74" s="577"/>
    </row>
    <row r="75" spans="2:14" ht="17.25" hidden="1" customHeight="1" thickBot="1" x14ac:dyDescent="0.35">
      <c r="B75" s="476"/>
      <c r="C75" s="786"/>
      <c r="D75" s="765"/>
      <c r="E75" s="759"/>
      <c r="F75" s="762"/>
      <c r="G75" s="235">
        <v>5</v>
      </c>
      <c r="H75" s="235"/>
      <c r="I75" s="753"/>
      <c r="J75" s="354"/>
      <c r="K75" s="357"/>
      <c r="L75" s="668"/>
      <c r="M75" s="577"/>
      <c r="N75" s="577"/>
    </row>
    <row r="76" spans="2:14" ht="17.25" hidden="1" customHeight="1" thickBot="1" x14ac:dyDescent="0.35">
      <c r="B76" s="476"/>
      <c r="C76" s="786"/>
      <c r="D76" s="765"/>
      <c r="E76" s="759"/>
      <c r="F76" s="762"/>
      <c r="G76" s="235">
        <v>6</v>
      </c>
      <c r="H76" s="235"/>
      <c r="I76" s="753"/>
      <c r="J76" s="354"/>
      <c r="K76" s="357"/>
      <c r="L76" s="668"/>
      <c r="M76" s="577"/>
      <c r="N76" s="577"/>
    </row>
    <row r="77" spans="2:14" ht="17.25" hidden="1" customHeight="1" thickBot="1" x14ac:dyDescent="0.35">
      <c r="B77" s="476"/>
      <c r="C77" s="786"/>
      <c r="D77" s="765"/>
      <c r="E77" s="759"/>
      <c r="F77" s="762"/>
      <c r="G77" s="235">
        <v>7</v>
      </c>
      <c r="H77" s="235"/>
      <c r="I77" s="753"/>
      <c r="J77" s="354"/>
      <c r="K77" s="357"/>
      <c r="L77" s="668"/>
      <c r="M77" s="577"/>
      <c r="N77" s="577"/>
    </row>
    <row r="78" spans="2:14" ht="17.25" hidden="1" customHeight="1" thickBot="1" x14ac:dyDescent="0.35">
      <c r="B78" s="477"/>
      <c r="C78" s="787"/>
      <c r="D78" s="766"/>
      <c r="E78" s="760"/>
      <c r="F78" s="763"/>
      <c r="G78" s="236">
        <v>8</v>
      </c>
      <c r="H78" s="236"/>
      <c r="I78" s="754"/>
      <c r="J78" s="355"/>
      <c r="K78" s="358"/>
      <c r="L78" s="668"/>
      <c r="M78" s="577"/>
      <c r="N78" s="577"/>
    </row>
    <row r="79" spans="2:14" ht="57.65" customHeight="1" x14ac:dyDescent="0.3">
      <c r="B79" s="475" t="str">
        <f>+LEFT(C79,4)</f>
        <v>14.4</v>
      </c>
      <c r="C79" s="767" t="s">
        <v>225</v>
      </c>
      <c r="D79" s="764" t="s">
        <v>222</v>
      </c>
      <c r="E79" s="758" t="s">
        <v>638</v>
      </c>
      <c r="F79" s="761">
        <v>3</v>
      </c>
      <c r="G79" s="250">
        <v>1</v>
      </c>
      <c r="H79" s="266" t="s">
        <v>488</v>
      </c>
      <c r="I79" s="377" t="s">
        <v>747</v>
      </c>
      <c r="J79" s="353">
        <v>3</v>
      </c>
      <c r="K79" s="356" t="str">
        <f t="shared" si="5"/>
        <v>Mantenimiento del control</v>
      </c>
      <c r="L79" s="668">
        <f t="shared" ref="L79" si="9">+IF(K79="",231,IF(K79="Deficiencia de control mayor (diseño y ejecución)",240,IF(K79="Deficiencia de control (diseño o ejecución)",260,IF(K79="Oportunidad de mejora",280,300))))</f>
        <v>300</v>
      </c>
      <c r="M79" s="577">
        <v>5.1235999999999997</v>
      </c>
      <c r="N79" s="577">
        <f>+L79+M79</f>
        <v>305.12360000000001</v>
      </c>
    </row>
    <row r="80" spans="2:14" ht="173.5" customHeight="1" x14ac:dyDescent="0.3">
      <c r="B80" s="476"/>
      <c r="C80" s="768"/>
      <c r="D80" s="765"/>
      <c r="E80" s="759"/>
      <c r="F80" s="762"/>
      <c r="G80" s="251">
        <v>2</v>
      </c>
      <c r="H80" s="253" t="s">
        <v>639</v>
      </c>
      <c r="I80" s="747"/>
      <c r="J80" s="354"/>
      <c r="K80" s="357"/>
      <c r="L80" s="668"/>
      <c r="M80" s="577"/>
      <c r="N80" s="577"/>
    </row>
    <row r="81" spans="2:14" ht="3" hidden="1" customHeight="1" x14ac:dyDescent="0.3">
      <c r="B81" s="476"/>
      <c r="C81" s="768"/>
      <c r="D81" s="765"/>
      <c r="E81" s="759"/>
      <c r="F81" s="762"/>
      <c r="G81" s="235">
        <v>3</v>
      </c>
      <c r="H81" s="235"/>
      <c r="I81" s="747"/>
      <c r="J81" s="354"/>
      <c r="K81" s="357"/>
      <c r="L81" s="668"/>
      <c r="M81" s="577"/>
      <c r="N81" s="577"/>
    </row>
    <row r="82" spans="2:14" ht="16.5" hidden="1" customHeight="1" x14ac:dyDescent="0.3">
      <c r="B82" s="476"/>
      <c r="C82" s="768"/>
      <c r="D82" s="765"/>
      <c r="E82" s="759"/>
      <c r="F82" s="762"/>
      <c r="G82" s="235">
        <v>4</v>
      </c>
      <c r="H82" s="235"/>
      <c r="I82" s="747"/>
      <c r="J82" s="354"/>
      <c r="K82" s="357"/>
      <c r="L82" s="668"/>
      <c r="M82" s="577"/>
      <c r="N82" s="577"/>
    </row>
    <row r="83" spans="2:14" ht="16.5" hidden="1" customHeight="1" x14ac:dyDescent="0.3">
      <c r="B83" s="476"/>
      <c r="C83" s="768"/>
      <c r="D83" s="765"/>
      <c r="E83" s="759"/>
      <c r="F83" s="762"/>
      <c r="G83" s="235">
        <v>5</v>
      </c>
      <c r="H83" s="235"/>
      <c r="I83" s="747"/>
      <c r="J83" s="354"/>
      <c r="K83" s="357"/>
      <c r="L83" s="668"/>
      <c r="M83" s="577"/>
      <c r="N83" s="577"/>
    </row>
    <row r="84" spans="2:14" ht="16.5" hidden="1" customHeight="1" x14ac:dyDescent="0.3">
      <c r="B84" s="476"/>
      <c r="C84" s="768"/>
      <c r="D84" s="765"/>
      <c r="E84" s="759"/>
      <c r="F84" s="762"/>
      <c r="G84" s="235">
        <v>6</v>
      </c>
      <c r="H84" s="235"/>
      <c r="I84" s="747"/>
      <c r="J84" s="354"/>
      <c r="K84" s="357"/>
      <c r="L84" s="668"/>
      <c r="M84" s="577"/>
      <c r="N84" s="577"/>
    </row>
    <row r="85" spans="2:14" ht="153.75" hidden="1" customHeight="1" x14ac:dyDescent="0.3">
      <c r="B85" s="476"/>
      <c r="C85" s="768"/>
      <c r="D85" s="765"/>
      <c r="E85" s="759"/>
      <c r="F85" s="762"/>
      <c r="G85" s="235">
        <v>7</v>
      </c>
      <c r="H85" s="235"/>
      <c r="I85" s="747"/>
      <c r="J85" s="354"/>
      <c r="K85" s="357"/>
      <c r="L85" s="668"/>
      <c r="M85" s="577"/>
      <c r="N85" s="577"/>
    </row>
    <row r="86" spans="2:14" ht="3" hidden="1" customHeight="1" thickBot="1" x14ac:dyDescent="0.35">
      <c r="B86" s="477"/>
      <c r="C86" s="769"/>
      <c r="D86" s="766"/>
      <c r="E86" s="760"/>
      <c r="F86" s="763"/>
      <c r="G86" s="236">
        <v>8</v>
      </c>
      <c r="H86" s="236"/>
      <c r="I86" s="748"/>
      <c r="J86" s="355"/>
      <c r="K86" s="358"/>
      <c r="L86" s="668"/>
      <c r="M86" s="577"/>
      <c r="N86" s="577"/>
    </row>
    <row r="87" spans="2:14" ht="12.75" customHeight="1" x14ac:dyDescent="0.3">
      <c r="B87" s="756"/>
      <c r="C87" s="756" t="s">
        <v>510</v>
      </c>
      <c r="D87" s="770" t="s">
        <v>8</v>
      </c>
      <c r="E87" s="771" t="s">
        <v>496</v>
      </c>
      <c r="F87" s="774" t="s">
        <v>499</v>
      </c>
      <c r="G87" s="750" t="s">
        <v>113</v>
      </c>
      <c r="H87" s="750"/>
      <c r="I87" s="750"/>
      <c r="J87" s="774" t="s">
        <v>502</v>
      </c>
      <c r="K87" s="798" t="s">
        <v>124</v>
      </c>
      <c r="L87" s="581"/>
      <c r="M87" s="581"/>
      <c r="N87" s="581"/>
    </row>
    <row r="88" spans="2:14" ht="15" customHeight="1" x14ac:dyDescent="0.3">
      <c r="B88" s="757"/>
      <c r="C88" s="757"/>
      <c r="D88" s="770"/>
      <c r="E88" s="772"/>
      <c r="F88" s="774"/>
      <c r="G88" s="750"/>
      <c r="H88" s="750"/>
      <c r="I88" s="750"/>
      <c r="J88" s="774"/>
      <c r="K88" s="798"/>
      <c r="L88" s="581"/>
      <c r="M88" s="581"/>
      <c r="N88" s="581"/>
    </row>
    <row r="89" spans="2:14" ht="27.75" customHeight="1" x14ac:dyDescent="0.3">
      <c r="B89" s="757"/>
      <c r="C89" s="757"/>
      <c r="D89" s="770"/>
      <c r="E89" s="772"/>
      <c r="F89" s="774"/>
      <c r="G89" s="750" t="s">
        <v>13</v>
      </c>
      <c r="H89" s="749" t="s">
        <v>15</v>
      </c>
      <c r="I89" s="749" t="s">
        <v>17</v>
      </c>
      <c r="J89" s="774"/>
      <c r="K89" s="798"/>
      <c r="L89" s="581"/>
      <c r="M89" s="581"/>
      <c r="N89" s="581"/>
    </row>
    <row r="90" spans="2:14" ht="72" customHeight="1" thickBot="1" x14ac:dyDescent="0.35">
      <c r="B90" s="757"/>
      <c r="C90" s="757"/>
      <c r="D90" s="770"/>
      <c r="E90" s="773"/>
      <c r="F90" s="774"/>
      <c r="G90" s="750"/>
      <c r="H90" s="750"/>
      <c r="I90" s="750"/>
      <c r="J90" s="774"/>
      <c r="K90" s="799"/>
      <c r="L90" s="581"/>
      <c r="M90" s="581"/>
      <c r="N90" s="581"/>
    </row>
    <row r="91" spans="2:14" ht="50.4" customHeight="1" x14ac:dyDescent="0.3">
      <c r="B91" s="475" t="str">
        <f>+LEFT(C91,4)</f>
        <v>15.1</v>
      </c>
      <c r="C91" s="778" t="s">
        <v>226</v>
      </c>
      <c r="D91" s="764" t="s">
        <v>227</v>
      </c>
      <c r="E91" s="780" t="s">
        <v>640</v>
      </c>
      <c r="F91" s="761">
        <v>3</v>
      </c>
      <c r="G91" s="234">
        <v>1</v>
      </c>
      <c r="H91" s="266" t="s">
        <v>641</v>
      </c>
      <c r="I91" s="377" t="s">
        <v>748</v>
      </c>
      <c r="J91" s="353">
        <v>3</v>
      </c>
      <c r="K91" s="356" t="str">
        <f t="shared" ref="K91:K131" si="10">+IF(OR(ISBLANK(F91),ISBLANK(J91)),"",IF(OR(AND(F91=1,J91=1),AND(F91=1,J91=2),AND(F91=1,J91=3)),"Deficiencia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668">
        <f t="shared" ref="L91" si="11">+IF(K91="",231,IF(K91="Deficiencia de control mayor (diseño y ejecución)",240,IF(K91="Deficiencia de control (diseño o ejecución)",260,IF(K91="Oportunidad de mejora",280,300))))</f>
        <v>300</v>
      </c>
      <c r="M91" s="577">
        <v>5.2369000000000003</v>
      </c>
      <c r="N91" s="577">
        <f>+L91+M91</f>
        <v>305.23689999999999</v>
      </c>
    </row>
    <row r="92" spans="2:14" ht="148" customHeight="1" thickBot="1" x14ac:dyDescent="0.35">
      <c r="B92" s="476"/>
      <c r="C92" s="778"/>
      <c r="D92" s="765"/>
      <c r="E92" s="781"/>
      <c r="F92" s="762"/>
      <c r="G92" s="235">
        <v>2</v>
      </c>
      <c r="H92" s="253" t="s">
        <v>440</v>
      </c>
      <c r="I92" s="380"/>
      <c r="J92" s="354"/>
      <c r="K92" s="357"/>
      <c r="L92" s="668"/>
      <c r="M92" s="577"/>
      <c r="N92" s="577"/>
    </row>
    <row r="93" spans="2:14" ht="21" hidden="1" customHeight="1" thickBot="1" x14ac:dyDescent="0.35">
      <c r="B93" s="476"/>
      <c r="C93" s="778"/>
      <c r="D93" s="765"/>
      <c r="E93" s="781"/>
      <c r="F93" s="762"/>
      <c r="G93" s="235">
        <v>3</v>
      </c>
      <c r="H93" s="251"/>
      <c r="I93" s="380"/>
      <c r="J93" s="354"/>
      <c r="K93" s="357"/>
      <c r="L93" s="668"/>
      <c r="M93" s="577"/>
      <c r="N93" s="577"/>
    </row>
    <row r="94" spans="2:14" ht="22.5" hidden="1" customHeight="1" thickBot="1" x14ac:dyDescent="0.35">
      <c r="B94" s="476"/>
      <c r="C94" s="778"/>
      <c r="D94" s="765"/>
      <c r="E94" s="781"/>
      <c r="F94" s="762"/>
      <c r="G94" s="235">
        <v>4</v>
      </c>
      <c r="H94" s="251"/>
      <c r="I94" s="380"/>
      <c r="J94" s="354"/>
      <c r="K94" s="357"/>
      <c r="L94" s="668"/>
      <c r="M94" s="577"/>
      <c r="N94" s="577"/>
    </row>
    <row r="95" spans="2:14" ht="22.5" hidden="1" customHeight="1" thickBot="1" x14ac:dyDescent="0.35">
      <c r="B95" s="476"/>
      <c r="C95" s="778"/>
      <c r="D95" s="765"/>
      <c r="E95" s="781"/>
      <c r="F95" s="762"/>
      <c r="G95" s="235">
        <v>5</v>
      </c>
      <c r="H95" s="251"/>
      <c r="I95" s="380"/>
      <c r="J95" s="354"/>
      <c r="K95" s="357"/>
      <c r="L95" s="668"/>
      <c r="M95" s="577"/>
      <c r="N95" s="577"/>
    </row>
    <row r="96" spans="2:14" ht="22.5" hidden="1" customHeight="1" thickBot="1" x14ac:dyDescent="0.35">
      <c r="B96" s="476"/>
      <c r="C96" s="778"/>
      <c r="D96" s="765"/>
      <c r="E96" s="781"/>
      <c r="F96" s="762"/>
      <c r="G96" s="235">
        <v>6</v>
      </c>
      <c r="H96" s="251"/>
      <c r="I96" s="380"/>
      <c r="J96" s="354"/>
      <c r="K96" s="357"/>
      <c r="L96" s="668"/>
      <c r="M96" s="577"/>
      <c r="N96" s="577"/>
    </row>
    <row r="97" spans="2:14" ht="22.5" hidden="1" customHeight="1" thickBot="1" x14ac:dyDescent="0.35">
      <c r="B97" s="476"/>
      <c r="C97" s="778"/>
      <c r="D97" s="765"/>
      <c r="E97" s="781"/>
      <c r="F97" s="762"/>
      <c r="G97" s="235">
        <v>7</v>
      </c>
      <c r="H97" s="251"/>
      <c r="I97" s="380"/>
      <c r="J97" s="354"/>
      <c r="K97" s="357"/>
      <c r="L97" s="668"/>
      <c r="M97" s="577"/>
      <c r="N97" s="577"/>
    </row>
    <row r="98" spans="2:14" ht="337.5" hidden="1" customHeight="1" thickBot="1" x14ac:dyDescent="0.35">
      <c r="B98" s="477"/>
      <c r="C98" s="779"/>
      <c r="D98" s="766"/>
      <c r="E98" s="782"/>
      <c r="F98" s="763"/>
      <c r="G98" s="236">
        <v>8</v>
      </c>
      <c r="H98" s="252"/>
      <c r="I98" s="381"/>
      <c r="J98" s="355"/>
      <c r="K98" s="358"/>
      <c r="L98" s="668"/>
      <c r="M98" s="577"/>
      <c r="N98" s="577"/>
    </row>
    <row r="99" spans="2:14" ht="75" customHeight="1" x14ac:dyDescent="0.3">
      <c r="B99" s="475" t="str">
        <f>+LEFT(C99,4)</f>
        <v>15.2</v>
      </c>
      <c r="C99" s="792" t="s">
        <v>228</v>
      </c>
      <c r="D99" s="764" t="s">
        <v>229</v>
      </c>
      <c r="E99" s="758" t="s">
        <v>642</v>
      </c>
      <c r="F99" s="761">
        <v>3</v>
      </c>
      <c r="G99" s="234">
        <v>1</v>
      </c>
      <c r="H99" s="238" t="s">
        <v>643</v>
      </c>
      <c r="I99" s="665" t="s">
        <v>749</v>
      </c>
      <c r="J99" s="353">
        <v>3</v>
      </c>
      <c r="K99" s="356" t="str">
        <f t="shared" si="10"/>
        <v>Mantenimiento del control</v>
      </c>
      <c r="L99" s="668">
        <f t="shared" ref="L99" si="12">+IF(K99="",231,IF(K99="Deficiencia de control mayor (diseño y ejecución)",240,IF(K99="Deficiencia de control (diseño o ejecución)",260,IF(K99="Oportunidad de mejora",280,300))))</f>
        <v>300</v>
      </c>
      <c r="M99" s="577">
        <v>5.3654000000000002</v>
      </c>
      <c r="N99" s="577">
        <f>+L99+M99</f>
        <v>305.36540000000002</v>
      </c>
    </row>
    <row r="100" spans="2:14" ht="169" customHeight="1" thickBot="1" x14ac:dyDescent="0.35">
      <c r="B100" s="476"/>
      <c r="C100" s="792"/>
      <c r="D100" s="765"/>
      <c r="E100" s="793"/>
      <c r="F100" s="762"/>
      <c r="G100" s="235">
        <v>2</v>
      </c>
      <c r="H100" s="253" t="s">
        <v>644</v>
      </c>
      <c r="I100" s="666"/>
      <c r="J100" s="354"/>
      <c r="K100" s="357"/>
      <c r="L100" s="668"/>
      <c r="M100" s="577"/>
      <c r="N100" s="577"/>
    </row>
    <row r="101" spans="2:14" ht="30" hidden="1" customHeight="1" x14ac:dyDescent="0.3">
      <c r="B101" s="476"/>
      <c r="C101" s="792"/>
      <c r="D101" s="765"/>
      <c r="E101" s="793"/>
      <c r="F101" s="762"/>
      <c r="G101" s="235">
        <v>3</v>
      </c>
      <c r="H101" s="237"/>
      <c r="I101" s="666"/>
      <c r="J101" s="354"/>
      <c r="K101" s="357"/>
      <c r="L101" s="668"/>
      <c r="M101" s="577"/>
      <c r="N101" s="577"/>
    </row>
    <row r="102" spans="2:14" ht="21" hidden="1" customHeight="1" x14ac:dyDescent="0.3">
      <c r="B102" s="476"/>
      <c r="C102" s="792"/>
      <c r="D102" s="765"/>
      <c r="E102" s="793"/>
      <c r="F102" s="762"/>
      <c r="G102" s="235">
        <v>4</v>
      </c>
      <c r="H102" s="238"/>
      <c r="I102" s="666"/>
      <c r="J102" s="354"/>
      <c r="K102" s="357"/>
      <c r="L102" s="668"/>
      <c r="M102" s="577"/>
      <c r="N102" s="577"/>
    </row>
    <row r="103" spans="2:14" ht="26.25" hidden="1" customHeight="1" x14ac:dyDescent="0.3">
      <c r="B103" s="476"/>
      <c r="C103" s="792"/>
      <c r="D103" s="765"/>
      <c r="E103" s="793"/>
      <c r="F103" s="762"/>
      <c r="G103" s="235">
        <v>5</v>
      </c>
      <c r="H103" s="235"/>
      <c r="I103" s="666"/>
      <c r="J103" s="354"/>
      <c r="K103" s="357"/>
      <c r="L103" s="668"/>
      <c r="M103" s="577"/>
      <c r="N103" s="577"/>
    </row>
    <row r="104" spans="2:14" ht="0.75" hidden="1" customHeight="1" thickBot="1" x14ac:dyDescent="0.35">
      <c r="B104" s="476"/>
      <c r="C104" s="792"/>
      <c r="D104" s="765"/>
      <c r="E104" s="793"/>
      <c r="F104" s="762"/>
      <c r="G104" s="235">
        <v>6</v>
      </c>
      <c r="H104" s="235"/>
      <c r="I104" s="666"/>
      <c r="J104" s="354"/>
      <c r="K104" s="357"/>
      <c r="L104" s="668"/>
      <c r="M104" s="577"/>
      <c r="N104" s="577"/>
    </row>
    <row r="105" spans="2:14" ht="26.25" hidden="1" customHeight="1" thickBot="1" x14ac:dyDescent="0.35">
      <c r="B105" s="476"/>
      <c r="C105" s="792"/>
      <c r="D105" s="765"/>
      <c r="E105" s="793"/>
      <c r="F105" s="762"/>
      <c r="G105" s="235">
        <v>7</v>
      </c>
      <c r="H105" s="235"/>
      <c r="I105" s="666"/>
      <c r="J105" s="354"/>
      <c r="K105" s="357"/>
      <c r="L105" s="668"/>
      <c r="M105" s="577"/>
      <c r="N105" s="577"/>
    </row>
    <row r="106" spans="2:14" ht="26.25" hidden="1" customHeight="1" thickBot="1" x14ac:dyDescent="0.35">
      <c r="B106" s="477"/>
      <c r="C106" s="792"/>
      <c r="D106" s="766"/>
      <c r="E106" s="794"/>
      <c r="F106" s="763"/>
      <c r="G106" s="236">
        <v>8</v>
      </c>
      <c r="H106" s="236"/>
      <c r="I106" s="667"/>
      <c r="J106" s="355"/>
      <c r="K106" s="358"/>
      <c r="L106" s="668"/>
      <c r="M106" s="577"/>
      <c r="N106" s="577"/>
    </row>
    <row r="107" spans="2:14" ht="59.4" customHeight="1" x14ac:dyDescent="0.3">
      <c r="B107" s="475" t="str">
        <f>+LEFT(C107,4)</f>
        <v>15.3</v>
      </c>
      <c r="C107" s="796" t="s">
        <v>230</v>
      </c>
      <c r="D107" s="764" t="s">
        <v>231</v>
      </c>
      <c r="E107" s="665" t="s">
        <v>645</v>
      </c>
      <c r="F107" s="761">
        <v>3</v>
      </c>
      <c r="G107" s="234">
        <v>1</v>
      </c>
      <c r="H107" s="238" t="s">
        <v>646</v>
      </c>
      <c r="I107" s="665" t="s">
        <v>648</v>
      </c>
      <c r="J107" s="353">
        <v>3</v>
      </c>
      <c r="K107" s="356" t="str">
        <f t="shared" si="10"/>
        <v>Mantenimiento del control</v>
      </c>
      <c r="L107" s="668">
        <f t="shared" ref="L107" si="13">+IF(K107="",231,IF(K107="Deficiencia de control mayor (diseño y ejecución)",240,IF(K107="Deficiencia de control (diseño o ejecución)",260,IF(K107="Oportunidad de mejora",280,300))))</f>
        <v>300</v>
      </c>
      <c r="M107" s="577">
        <v>5.4562999999999997</v>
      </c>
      <c r="N107" s="577">
        <f>+L107+M107</f>
        <v>305.4563</v>
      </c>
    </row>
    <row r="108" spans="2:14" ht="78" customHeight="1" x14ac:dyDescent="0.3">
      <c r="B108" s="476"/>
      <c r="C108" s="778"/>
      <c r="D108" s="765"/>
      <c r="E108" s="666"/>
      <c r="F108" s="762"/>
      <c r="G108" s="235">
        <v>2</v>
      </c>
      <c r="H108" s="238" t="s">
        <v>647</v>
      </c>
      <c r="I108" s="666"/>
      <c r="J108" s="354"/>
      <c r="K108" s="357"/>
      <c r="L108" s="668"/>
      <c r="M108" s="577"/>
      <c r="N108" s="577"/>
    </row>
    <row r="109" spans="2:14" ht="45" customHeight="1" x14ac:dyDescent="0.3">
      <c r="B109" s="476"/>
      <c r="C109" s="778"/>
      <c r="D109" s="765"/>
      <c r="E109" s="666"/>
      <c r="F109" s="762"/>
      <c r="G109" s="235">
        <v>3</v>
      </c>
      <c r="H109" s="238" t="s">
        <v>489</v>
      </c>
      <c r="I109" s="666"/>
      <c r="J109" s="354"/>
      <c r="K109" s="357"/>
      <c r="L109" s="668"/>
      <c r="M109" s="577"/>
      <c r="N109" s="577"/>
    </row>
    <row r="110" spans="2:14" ht="13.5" hidden="1" customHeight="1" x14ac:dyDescent="0.3">
      <c r="B110" s="476"/>
      <c r="C110" s="778"/>
      <c r="D110" s="765"/>
      <c r="E110" s="666"/>
      <c r="F110" s="762"/>
      <c r="G110" s="235">
        <v>4</v>
      </c>
      <c r="H110" s="238"/>
      <c r="I110" s="666"/>
      <c r="J110" s="354"/>
      <c r="K110" s="357"/>
      <c r="L110" s="668"/>
      <c r="M110" s="577"/>
      <c r="N110" s="577"/>
    </row>
    <row r="111" spans="2:14" ht="5.25" hidden="1" customHeight="1" x14ac:dyDescent="0.3">
      <c r="B111" s="476"/>
      <c r="C111" s="778"/>
      <c r="D111" s="765"/>
      <c r="E111" s="666"/>
      <c r="F111" s="762"/>
      <c r="G111" s="235">
        <v>5</v>
      </c>
      <c r="H111" s="235"/>
      <c r="I111" s="666"/>
      <c r="J111" s="354"/>
      <c r="K111" s="357"/>
      <c r="L111" s="668"/>
      <c r="M111" s="577"/>
      <c r="N111" s="577"/>
    </row>
    <row r="112" spans="2:14" ht="3" customHeight="1" x14ac:dyDescent="0.3">
      <c r="B112" s="476"/>
      <c r="C112" s="778"/>
      <c r="D112" s="765"/>
      <c r="E112" s="666"/>
      <c r="F112" s="762"/>
      <c r="G112" s="235">
        <v>6</v>
      </c>
      <c r="H112" s="235"/>
      <c r="I112" s="666"/>
      <c r="J112" s="354"/>
      <c r="K112" s="357"/>
      <c r="L112" s="668"/>
      <c r="M112" s="577"/>
      <c r="N112" s="577"/>
    </row>
    <row r="113" spans="2:14" ht="17.25" hidden="1" customHeight="1" thickBot="1" x14ac:dyDescent="0.35">
      <c r="B113" s="476"/>
      <c r="C113" s="778"/>
      <c r="D113" s="765"/>
      <c r="E113" s="666"/>
      <c r="F113" s="762"/>
      <c r="G113" s="235">
        <v>7</v>
      </c>
      <c r="H113" s="235"/>
      <c r="I113" s="666"/>
      <c r="J113" s="354"/>
      <c r="K113" s="357"/>
      <c r="L113" s="668"/>
      <c r="M113" s="577"/>
      <c r="N113" s="577"/>
    </row>
    <row r="114" spans="2:14" ht="6" customHeight="1" thickBot="1" x14ac:dyDescent="0.35">
      <c r="B114" s="477"/>
      <c r="C114" s="779"/>
      <c r="D114" s="766"/>
      <c r="E114" s="667"/>
      <c r="F114" s="763"/>
      <c r="G114" s="236">
        <v>8</v>
      </c>
      <c r="H114" s="236"/>
      <c r="I114" s="667"/>
      <c r="J114" s="355"/>
      <c r="K114" s="358"/>
      <c r="L114" s="668"/>
      <c r="M114" s="577"/>
      <c r="N114" s="577"/>
    </row>
    <row r="115" spans="2:14" ht="55.25" customHeight="1" x14ac:dyDescent="0.3">
      <c r="B115" s="475" t="str">
        <f>+LEFT(C115,4)</f>
        <v>15.4</v>
      </c>
      <c r="C115" s="797" t="s">
        <v>232</v>
      </c>
      <c r="D115" s="764" t="s">
        <v>233</v>
      </c>
      <c r="E115" s="758" t="s">
        <v>655</v>
      </c>
      <c r="F115" s="761">
        <v>3</v>
      </c>
      <c r="G115" s="234">
        <v>1</v>
      </c>
      <c r="H115" s="267" t="s">
        <v>411</v>
      </c>
      <c r="I115" s="746" t="s">
        <v>750</v>
      </c>
      <c r="J115" s="353">
        <v>3</v>
      </c>
      <c r="K115" s="356" t="str">
        <f t="shared" si="10"/>
        <v>Mantenimiento del control</v>
      </c>
      <c r="L115" s="668">
        <f t="shared" ref="L115" si="14">+IF(K115="",231,IF(K115="Deficiencia de control mayor (diseño y ejecución)",240,IF(K115="Deficiencia de control (diseño o ejecución)",260,IF(K115="Oportunidad de mejora",280,300))))</f>
        <v>300</v>
      </c>
      <c r="M115" s="577">
        <v>5.5632000000000001</v>
      </c>
      <c r="N115" s="577">
        <f>+L115+M115</f>
        <v>305.56319999999999</v>
      </c>
    </row>
    <row r="116" spans="2:14" ht="100.5" customHeight="1" x14ac:dyDescent="0.3">
      <c r="B116" s="476"/>
      <c r="C116" s="778"/>
      <c r="D116" s="765"/>
      <c r="E116" s="759"/>
      <c r="F116" s="762"/>
      <c r="G116" s="235">
        <v>2</v>
      </c>
      <c r="H116" s="253" t="s">
        <v>649</v>
      </c>
      <c r="I116" s="747"/>
      <c r="J116" s="354"/>
      <c r="K116" s="357"/>
      <c r="L116" s="668"/>
      <c r="M116" s="577"/>
      <c r="N116" s="577"/>
    </row>
    <row r="117" spans="2:14" ht="0.75" customHeight="1" thickBot="1" x14ac:dyDescent="0.35">
      <c r="B117" s="476"/>
      <c r="C117" s="778"/>
      <c r="D117" s="765"/>
      <c r="E117" s="759"/>
      <c r="F117" s="762"/>
      <c r="G117" s="235">
        <v>3</v>
      </c>
      <c r="H117" s="235"/>
      <c r="I117" s="747"/>
      <c r="J117" s="354"/>
      <c r="K117" s="357"/>
      <c r="L117" s="668"/>
      <c r="M117" s="577"/>
      <c r="N117" s="577"/>
    </row>
    <row r="118" spans="2:14" ht="17.25" hidden="1" customHeight="1" thickBot="1" x14ac:dyDescent="0.35">
      <c r="B118" s="476"/>
      <c r="C118" s="778"/>
      <c r="D118" s="765"/>
      <c r="E118" s="759"/>
      <c r="F118" s="762"/>
      <c r="G118" s="235">
        <v>4</v>
      </c>
      <c r="H118" s="235"/>
      <c r="I118" s="747"/>
      <c r="J118" s="354"/>
      <c r="K118" s="357"/>
      <c r="L118" s="668"/>
      <c r="M118" s="577"/>
      <c r="N118" s="577"/>
    </row>
    <row r="119" spans="2:14" ht="14.25" hidden="1" customHeight="1" thickBot="1" x14ac:dyDescent="0.35">
      <c r="B119" s="476"/>
      <c r="C119" s="778"/>
      <c r="D119" s="765"/>
      <c r="E119" s="759"/>
      <c r="F119" s="762"/>
      <c r="G119" s="235">
        <v>5</v>
      </c>
      <c r="H119" s="235"/>
      <c r="I119" s="747"/>
      <c r="J119" s="354"/>
      <c r="K119" s="357"/>
      <c r="L119" s="668"/>
      <c r="M119" s="577"/>
      <c r="N119" s="577"/>
    </row>
    <row r="120" spans="2:14" ht="17.25" hidden="1" customHeight="1" thickBot="1" x14ac:dyDescent="0.35">
      <c r="B120" s="476"/>
      <c r="C120" s="778"/>
      <c r="D120" s="765"/>
      <c r="E120" s="759"/>
      <c r="F120" s="762"/>
      <c r="G120" s="235">
        <v>6</v>
      </c>
      <c r="H120" s="235"/>
      <c r="I120" s="747"/>
      <c r="J120" s="354"/>
      <c r="K120" s="357"/>
      <c r="L120" s="668"/>
      <c r="M120" s="577"/>
      <c r="N120" s="577"/>
    </row>
    <row r="121" spans="2:14" ht="17.25" hidden="1" customHeight="1" thickBot="1" x14ac:dyDescent="0.35">
      <c r="B121" s="476"/>
      <c r="C121" s="778"/>
      <c r="D121" s="765"/>
      <c r="E121" s="759"/>
      <c r="F121" s="762"/>
      <c r="G121" s="235">
        <v>7</v>
      </c>
      <c r="H121" s="235"/>
      <c r="I121" s="747"/>
      <c r="J121" s="354"/>
      <c r="K121" s="357"/>
      <c r="L121" s="668"/>
      <c r="M121" s="577"/>
      <c r="N121" s="577"/>
    </row>
    <row r="122" spans="2:14" ht="47.25" hidden="1" customHeight="1" thickBot="1" x14ac:dyDescent="0.35">
      <c r="B122" s="477"/>
      <c r="C122" s="778"/>
      <c r="D122" s="766"/>
      <c r="E122" s="760"/>
      <c r="F122" s="763"/>
      <c r="G122" s="236">
        <v>8</v>
      </c>
      <c r="H122" s="236"/>
      <c r="I122" s="748"/>
      <c r="J122" s="355"/>
      <c r="K122" s="358"/>
      <c r="L122" s="668"/>
      <c r="M122" s="577"/>
      <c r="N122" s="577"/>
    </row>
    <row r="123" spans="2:14" ht="104.5" customHeight="1" x14ac:dyDescent="0.3">
      <c r="B123" s="475" t="str">
        <f>+LEFT(C123,4)</f>
        <v>15.5</v>
      </c>
      <c r="C123" s="778" t="s">
        <v>234</v>
      </c>
      <c r="D123" s="764" t="s">
        <v>235</v>
      </c>
      <c r="E123" s="758" t="s">
        <v>651</v>
      </c>
      <c r="F123" s="761">
        <v>3</v>
      </c>
      <c r="G123" s="234">
        <v>1</v>
      </c>
      <c r="H123" s="266" t="s">
        <v>650</v>
      </c>
      <c r="I123" s="665" t="s">
        <v>751</v>
      </c>
      <c r="J123" s="353">
        <v>3</v>
      </c>
      <c r="K123" s="356" t="str">
        <f t="shared" si="10"/>
        <v>Mantenimiento del control</v>
      </c>
      <c r="L123" s="668">
        <f t="shared" ref="L123" si="15">+IF(K123="",231,IF(K123="Deficiencia de control mayor (diseño y ejecución)",240,IF(K123="Deficiencia de control (diseño o ejecución)",260,IF(K123="Oportunidad de mejora",280,300))))</f>
        <v>300</v>
      </c>
      <c r="M123" s="577">
        <v>5.6321000000000003</v>
      </c>
      <c r="N123" s="577">
        <f>+L123+M123</f>
        <v>305.63209999999998</v>
      </c>
    </row>
    <row r="124" spans="2:14" ht="1.5" customHeight="1" thickBot="1" x14ac:dyDescent="0.35">
      <c r="B124" s="476"/>
      <c r="C124" s="778"/>
      <c r="D124" s="765"/>
      <c r="E124" s="759"/>
      <c r="F124" s="762"/>
      <c r="G124" s="235">
        <v>2</v>
      </c>
      <c r="H124" s="239"/>
      <c r="I124" s="666"/>
      <c r="J124" s="354"/>
      <c r="K124" s="357"/>
      <c r="L124" s="668"/>
      <c r="M124" s="577"/>
      <c r="N124" s="577"/>
    </row>
    <row r="125" spans="2:14" ht="20.25" hidden="1" customHeight="1" x14ac:dyDescent="0.3">
      <c r="B125" s="476"/>
      <c r="C125" s="778"/>
      <c r="D125" s="765"/>
      <c r="E125" s="759"/>
      <c r="F125" s="762"/>
      <c r="G125" s="235">
        <v>3</v>
      </c>
      <c r="H125" s="239"/>
      <c r="I125" s="666"/>
      <c r="J125" s="354"/>
      <c r="K125" s="357"/>
      <c r="L125" s="668"/>
      <c r="M125" s="577"/>
      <c r="N125" s="577"/>
    </row>
    <row r="126" spans="2:14" ht="16.5" hidden="1" customHeight="1" x14ac:dyDescent="0.3">
      <c r="B126" s="476"/>
      <c r="C126" s="778"/>
      <c r="D126" s="765"/>
      <c r="E126" s="759"/>
      <c r="F126" s="762"/>
      <c r="G126" s="235">
        <v>4</v>
      </c>
      <c r="H126" s="235"/>
      <c r="I126" s="666"/>
      <c r="J126" s="354"/>
      <c r="K126" s="357"/>
      <c r="L126" s="668"/>
      <c r="M126" s="577"/>
      <c r="N126" s="577"/>
    </row>
    <row r="127" spans="2:14" ht="54" hidden="1" customHeight="1" x14ac:dyDescent="0.3">
      <c r="B127" s="476"/>
      <c r="C127" s="778"/>
      <c r="D127" s="765"/>
      <c r="E127" s="759"/>
      <c r="F127" s="762"/>
      <c r="G127" s="235">
        <v>5</v>
      </c>
      <c r="H127" s="235"/>
      <c r="I127" s="666"/>
      <c r="J127" s="354"/>
      <c r="K127" s="357"/>
      <c r="L127" s="668"/>
      <c r="M127" s="577"/>
      <c r="N127" s="577"/>
    </row>
    <row r="128" spans="2:14" ht="3.75" hidden="1" customHeight="1" thickBot="1" x14ac:dyDescent="0.35">
      <c r="B128" s="476"/>
      <c r="C128" s="778"/>
      <c r="D128" s="765"/>
      <c r="E128" s="759"/>
      <c r="F128" s="762"/>
      <c r="G128" s="235">
        <v>6</v>
      </c>
      <c r="H128" s="235"/>
      <c r="I128" s="666"/>
      <c r="J128" s="354"/>
      <c r="K128" s="357"/>
      <c r="L128" s="668"/>
      <c r="M128" s="577"/>
      <c r="N128" s="577"/>
    </row>
    <row r="129" spans="2:14" ht="12.75" hidden="1" customHeight="1" thickBot="1" x14ac:dyDescent="0.35">
      <c r="B129" s="476"/>
      <c r="C129" s="778"/>
      <c r="D129" s="765"/>
      <c r="E129" s="759"/>
      <c r="F129" s="762"/>
      <c r="G129" s="235">
        <v>7</v>
      </c>
      <c r="H129" s="235"/>
      <c r="I129" s="666"/>
      <c r="J129" s="354"/>
      <c r="K129" s="357"/>
      <c r="L129" s="668"/>
      <c r="M129" s="577"/>
      <c r="N129" s="577"/>
    </row>
    <row r="130" spans="2:14" ht="36" hidden="1" customHeight="1" thickBot="1" x14ac:dyDescent="0.35">
      <c r="B130" s="477"/>
      <c r="C130" s="778"/>
      <c r="D130" s="766"/>
      <c r="E130" s="760"/>
      <c r="F130" s="763"/>
      <c r="G130" s="236">
        <v>8</v>
      </c>
      <c r="H130" s="236"/>
      <c r="I130" s="667"/>
      <c r="J130" s="355"/>
      <c r="K130" s="358"/>
      <c r="L130" s="668"/>
      <c r="M130" s="577"/>
      <c r="N130" s="577"/>
    </row>
    <row r="131" spans="2:14" s="128" customFormat="1" ht="174.5" customHeight="1" x14ac:dyDescent="0.3">
      <c r="B131" s="475" t="str">
        <f>+LEFT(C131,4)</f>
        <v>15.6</v>
      </c>
      <c r="C131" s="778" t="s">
        <v>236</v>
      </c>
      <c r="D131" s="775" t="s">
        <v>235</v>
      </c>
      <c r="E131" s="758" t="s">
        <v>652</v>
      </c>
      <c r="F131" s="761">
        <v>3</v>
      </c>
      <c r="G131" s="240">
        <v>1</v>
      </c>
      <c r="H131" s="268" t="s">
        <v>653</v>
      </c>
      <c r="I131" s="665" t="s">
        <v>752</v>
      </c>
      <c r="J131" s="353">
        <v>3</v>
      </c>
      <c r="K131" s="356" t="str">
        <f t="shared" si="10"/>
        <v>Mantenimiento del control</v>
      </c>
      <c r="L131" s="668">
        <f t="shared" ref="L131" si="16">+IF(K131="",231,IF(K131="Deficiencia de control mayor (diseño y ejecución)",240,IF(K131="Deficiencia de control (diseño o ejecución)",260,IF(K131="Oportunidad de mejora",280,300))))</f>
        <v>300</v>
      </c>
      <c r="M131" s="577">
        <v>5.7896000000000001</v>
      </c>
      <c r="N131" s="577">
        <f>+L131+M131</f>
        <v>305.78960000000001</v>
      </c>
    </row>
    <row r="132" spans="2:14" ht="1.5" hidden="1" customHeight="1" x14ac:dyDescent="0.3">
      <c r="B132" s="476"/>
      <c r="C132" s="778"/>
      <c r="D132" s="776"/>
      <c r="E132" s="759"/>
      <c r="F132" s="762"/>
      <c r="G132" s="241">
        <v>2</v>
      </c>
      <c r="H132" s="242"/>
      <c r="I132" s="747"/>
      <c r="J132" s="354"/>
      <c r="K132" s="357"/>
      <c r="L132" s="668"/>
      <c r="M132" s="577"/>
      <c r="N132" s="577"/>
    </row>
    <row r="133" spans="2:14" ht="0.75" hidden="1" customHeight="1" x14ac:dyDescent="0.3">
      <c r="B133" s="476"/>
      <c r="C133" s="778"/>
      <c r="D133" s="776"/>
      <c r="E133" s="759"/>
      <c r="F133" s="762"/>
      <c r="G133" s="235">
        <v>3</v>
      </c>
      <c r="H133" s="235"/>
      <c r="I133" s="747"/>
      <c r="J133" s="354"/>
      <c r="K133" s="357"/>
      <c r="L133" s="668"/>
      <c r="M133" s="577"/>
      <c r="N133" s="577"/>
    </row>
    <row r="134" spans="2:14" ht="16.5" hidden="1" customHeight="1" x14ac:dyDescent="0.3">
      <c r="B134" s="476"/>
      <c r="C134" s="778"/>
      <c r="D134" s="776"/>
      <c r="E134" s="759"/>
      <c r="F134" s="762"/>
      <c r="G134" s="235">
        <v>4</v>
      </c>
      <c r="H134" s="235"/>
      <c r="I134" s="747"/>
      <c r="J134" s="354"/>
      <c r="K134" s="357"/>
      <c r="L134" s="668"/>
      <c r="M134" s="577"/>
      <c r="N134" s="577"/>
    </row>
    <row r="135" spans="2:14" ht="16.5" hidden="1" customHeight="1" x14ac:dyDescent="0.3">
      <c r="B135" s="476"/>
      <c r="C135" s="778"/>
      <c r="D135" s="776"/>
      <c r="E135" s="759"/>
      <c r="F135" s="762"/>
      <c r="G135" s="235">
        <v>5</v>
      </c>
      <c r="H135" s="235"/>
      <c r="I135" s="747"/>
      <c r="J135" s="354"/>
      <c r="K135" s="357"/>
      <c r="L135" s="668"/>
      <c r="M135" s="577"/>
      <c r="N135" s="577"/>
    </row>
    <row r="136" spans="2:14" ht="16.5" hidden="1" customHeight="1" x14ac:dyDescent="0.3">
      <c r="B136" s="476"/>
      <c r="C136" s="778"/>
      <c r="D136" s="776"/>
      <c r="E136" s="759"/>
      <c r="F136" s="762"/>
      <c r="G136" s="235">
        <v>6</v>
      </c>
      <c r="H136" s="235"/>
      <c r="I136" s="747"/>
      <c r="J136" s="354"/>
      <c r="K136" s="357"/>
      <c r="L136" s="668"/>
      <c r="M136" s="577"/>
      <c r="N136" s="577"/>
    </row>
    <row r="137" spans="2:14" ht="16.5" hidden="1" customHeight="1" x14ac:dyDescent="0.3">
      <c r="B137" s="476"/>
      <c r="C137" s="778"/>
      <c r="D137" s="776"/>
      <c r="E137" s="759"/>
      <c r="F137" s="762"/>
      <c r="G137" s="235">
        <v>7</v>
      </c>
      <c r="H137" s="235"/>
      <c r="I137" s="747"/>
      <c r="J137" s="354"/>
      <c r="K137" s="357"/>
      <c r="L137" s="668"/>
      <c r="M137" s="577"/>
      <c r="N137" s="577"/>
    </row>
    <row r="138" spans="2:14" ht="14.4" customHeight="1" thickBot="1" x14ac:dyDescent="0.35">
      <c r="B138" s="477"/>
      <c r="C138" s="779"/>
      <c r="D138" s="777"/>
      <c r="E138" s="760"/>
      <c r="F138" s="763"/>
      <c r="G138" s="236">
        <v>8</v>
      </c>
      <c r="H138" s="236"/>
      <c r="I138" s="748"/>
      <c r="J138" s="355"/>
      <c r="K138" s="358"/>
      <c r="L138" s="668"/>
      <c r="M138" s="577"/>
      <c r="N138" s="577"/>
    </row>
    <row r="139" spans="2:14" ht="129.75" customHeight="1" x14ac:dyDescent="0.3"/>
  </sheetData>
  <sheetProtection password="D72A" sheet="1" objects="1" scenarios="1" formatCells="0" formatColumns="0" formatRows="0"/>
  <autoFilter ref="C1:C138" xr:uid="{00000000-0009-0000-0000-000005000000}"/>
  <mergeCells count="199">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 ref="K107:K114"/>
    <mergeCell ref="K115:K122"/>
    <mergeCell ref="K123:K130"/>
    <mergeCell ref="K131:K138"/>
    <mergeCell ref="K71:K78"/>
    <mergeCell ref="K79:K86"/>
    <mergeCell ref="K87:K90"/>
    <mergeCell ref="K91:K98"/>
    <mergeCell ref="K99:K106"/>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L15:L18"/>
    <mergeCell ref="L19:L26"/>
    <mergeCell ref="L27:L34"/>
    <mergeCell ref="L35:L42"/>
    <mergeCell ref="L43:L50"/>
    <mergeCell ref="L51:L54"/>
    <mergeCell ref="L55:L62"/>
    <mergeCell ref="L63:L70"/>
    <mergeCell ref="L71:L7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G119" zoomScale="82" zoomScaleNormal="82" workbookViewId="0">
      <selection activeCell="D127" sqref="D127:D134"/>
    </sheetView>
  </sheetViews>
  <sheetFormatPr baseColWidth="10" defaultColWidth="3.08984375" defaultRowHeight="22.5" customHeight="1" x14ac:dyDescent="0.3"/>
  <cols>
    <col min="1" max="1" width="2.54296875" style="13" customWidth="1"/>
    <col min="2" max="2" width="14" style="13" customWidth="1"/>
    <col min="3" max="3" width="53.453125" style="13" customWidth="1"/>
    <col min="4" max="4" width="27.90625" style="13" customWidth="1"/>
    <col min="5" max="5" width="78.6328125" style="13" customWidth="1"/>
    <col min="6" max="6" width="7.453125" style="13" customWidth="1"/>
    <col min="7" max="7" width="3.54296875" style="13" bestFit="1" customWidth="1"/>
    <col min="8" max="8" width="75.453125" style="13" customWidth="1"/>
    <col min="9" max="9" width="116.54296875" style="13" customWidth="1"/>
    <col min="10" max="10" width="7.453125" style="13" customWidth="1"/>
    <col min="11" max="11" width="22.54296875" style="13" customWidth="1"/>
    <col min="12" max="12" width="4" style="75" bestFit="1" customWidth="1"/>
    <col min="13" max="13" width="8.453125" style="75" bestFit="1" customWidth="1"/>
    <col min="14" max="14" width="9.54296875" style="77" customWidth="1"/>
    <col min="15" max="16363" width="3.08984375" style="13" customWidth="1"/>
    <col min="16364" max="16384" width="3.08984375" style="13"/>
  </cols>
  <sheetData>
    <row r="1" spans="3:11" ht="9.9" customHeight="1" x14ac:dyDescent="0.3"/>
    <row r="2" spans="3:11" ht="9.9" customHeight="1" x14ac:dyDescent="0.3"/>
    <row r="3" spans="3:11" ht="9.9" customHeight="1" x14ac:dyDescent="0.3"/>
    <row r="4" spans="3:11" ht="9.9" customHeight="1" x14ac:dyDescent="0.3"/>
    <row r="5" spans="3:11" ht="9.9" customHeight="1" x14ac:dyDescent="0.3"/>
    <row r="6" spans="3:11" ht="9.9" customHeight="1" x14ac:dyDescent="0.3"/>
    <row r="7" spans="3:11" ht="9.9" customHeight="1" x14ac:dyDescent="0.3"/>
    <row r="8" spans="3:11" ht="9.9" customHeight="1" x14ac:dyDescent="0.3"/>
    <row r="9" spans="3:11" ht="9.9" customHeight="1" x14ac:dyDescent="0.3"/>
    <row r="10" spans="3:11" ht="31.5" customHeight="1" x14ac:dyDescent="0.3"/>
    <row r="11" spans="3:11" ht="24.75" customHeight="1" x14ac:dyDescent="0.3"/>
    <row r="12" spans="3:11" ht="20.25" customHeight="1" x14ac:dyDescent="0.3"/>
    <row r="13" spans="3:11" ht="9.9" customHeight="1" x14ac:dyDescent="0.3"/>
    <row r="14" spans="3:11" ht="20.149999999999999" customHeight="1" x14ac:dyDescent="0.3">
      <c r="C14" s="828" t="s">
        <v>237</v>
      </c>
      <c r="D14" s="828"/>
      <c r="E14" s="828"/>
      <c r="F14" s="828"/>
      <c r="G14" s="828"/>
      <c r="H14" s="828"/>
      <c r="I14" s="828"/>
      <c r="J14" s="828"/>
      <c r="K14" s="828"/>
    </row>
    <row r="15" spans="3:11" ht="33.65" customHeight="1" x14ac:dyDescent="0.3">
      <c r="C15" s="642" t="s">
        <v>238</v>
      </c>
      <c r="D15" s="642"/>
      <c r="E15" s="642"/>
      <c r="F15" s="642"/>
      <c r="G15" s="642"/>
      <c r="H15" s="642"/>
      <c r="I15" s="642"/>
      <c r="J15" s="642"/>
      <c r="K15" s="642"/>
    </row>
    <row r="16" spans="3:11" ht="9.9" customHeight="1" x14ac:dyDescent="0.3">
      <c r="C16" s="14"/>
      <c r="D16" s="14"/>
      <c r="F16" s="15"/>
    </row>
    <row r="17" spans="2:14" ht="36.75" customHeight="1" x14ac:dyDescent="0.3">
      <c r="B17" s="836" t="s">
        <v>111</v>
      </c>
      <c r="C17" s="819" t="s">
        <v>239</v>
      </c>
      <c r="D17" s="827" t="s">
        <v>8</v>
      </c>
      <c r="E17" s="833" t="s">
        <v>112</v>
      </c>
      <c r="F17" s="830" t="s">
        <v>156</v>
      </c>
      <c r="G17" s="831" t="s">
        <v>113</v>
      </c>
      <c r="H17" s="831"/>
      <c r="I17" s="831"/>
      <c r="J17" s="830" t="s">
        <v>157</v>
      </c>
      <c r="K17" s="839" t="s">
        <v>124</v>
      </c>
      <c r="L17" s="582"/>
      <c r="M17" s="582"/>
      <c r="N17" s="816"/>
    </row>
    <row r="18" spans="2:14" ht="29.25" customHeight="1" x14ac:dyDescent="0.3">
      <c r="B18" s="836"/>
      <c r="C18" s="819"/>
      <c r="D18" s="827"/>
      <c r="E18" s="834"/>
      <c r="F18" s="830"/>
      <c r="G18" s="829" t="s">
        <v>13</v>
      </c>
      <c r="H18" s="832" t="s">
        <v>15</v>
      </c>
      <c r="I18" s="832" t="s">
        <v>15</v>
      </c>
      <c r="J18" s="830"/>
      <c r="K18" s="839"/>
      <c r="L18" s="582"/>
      <c r="M18" s="582"/>
      <c r="N18" s="816"/>
    </row>
    <row r="19" spans="2:14" ht="92.25" customHeight="1" thickBot="1" x14ac:dyDescent="0.35">
      <c r="B19" s="836"/>
      <c r="C19" s="819"/>
      <c r="D19" s="827"/>
      <c r="E19" s="835"/>
      <c r="F19" s="830"/>
      <c r="G19" s="829"/>
      <c r="H19" s="829"/>
      <c r="I19" s="829"/>
      <c r="J19" s="830"/>
      <c r="K19" s="840"/>
      <c r="L19" s="582"/>
      <c r="M19" s="582"/>
      <c r="N19" s="816"/>
    </row>
    <row r="20" spans="2:14" ht="78" customHeight="1" x14ac:dyDescent="0.3">
      <c r="B20" s="475" t="str">
        <f>+LEFT(C20,4)</f>
        <v>16.1</v>
      </c>
      <c r="C20" s="725" t="s">
        <v>240</v>
      </c>
      <c r="D20" s="764" t="s">
        <v>241</v>
      </c>
      <c r="E20" s="758" t="s">
        <v>441</v>
      </c>
      <c r="F20" s="761">
        <v>3</v>
      </c>
      <c r="G20" s="250">
        <v>1</v>
      </c>
      <c r="H20" s="266" t="s">
        <v>406</v>
      </c>
      <c r="I20" s="665" t="s">
        <v>754</v>
      </c>
      <c r="J20" s="353">
        <v>3</v>
      </c>
      <c r="K20" s="356" t="str">
        <f t="shared" ref="K20" si="0">+IF(OR(ISBLANK(F20),ISBLANK(J20)),"",IF(OR(AND(F20=1,J20=1),AND(F20=1,J20=2),AND(F20=1,J20=3)),"Deficiencia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668">
        <f>+IF(K20="",312,IF(K20="Deficiencia de control mayor (diseño y ejecución)",320,IF(K20="Deficiencia de control (diseño o ejecución)",340,IF(K20="Oportunidad de mejora",360,380))))</f>
        <v>380</v>
      </c>
      <c r="M20" s="577">
        <v>5.8745000000000003</v>
      </c>
      <c r="N20" s="809">
        <f>+L20+M20</f>
        <v>385.87450000000001</v>
      </c>
    </row>
    <row r="21" spans="2:14" ht="64.25" customHeight="1" x14ac:dyDescent="0.3">
      <c r="B21" s="476"/>
      <c r="C21" s="431"/>
      <c r="D21" s="765"/>
      <c r="E21" s="759"/>
      <c r="F21" s="762"/>
      <c r="G21" s="251">
        <v>2</v>
      </c>
      <c r="H21" s="253" t="s">
        <v>442</v>
      </c>
      <c r="I21" s="666"/>
      <c r="J21" s="354"/>
      <c r="K21" s="357"/>
      <c r="L21" s="668"/>
      <c r="M21" s="577"/>
      <c r="N21" s="809"/>
    </row>
    <row r="22" spans="2:14" ht="0.75" customHeight="1" thickBot="1" x14ac:dyDescent="0.35">
      <c r="B22" s="476"/>
      <c r="C22" s="431"/>
      <c r="D22" s="765"/>
      <c r="E22" s="759"/>
      <c r="F22" s="762"/>
      <c r="G22" s="251">
        <v>3</v>
      </c>
      <c r="H22" s="251"/>
      <c r="I22" s="666"/>
      <c r="J22" s="354"/>
      <c r="K22" s="357"/>
      <c r="L22" s="668"/>
      <c r="M22" s="577"/>
      <c r="N22" s="809"/>
    </row>
    <row r="23" spans="2:14" ht="17.25" hidden="1" customHeight="1" thickBot="1" x14ac:dyDescent="0.35">
      <c r="B23" s="476"/>
      <c r="C23" s="431"/>
      <c r="D23" s="765"/>
      <c r="E23" s="759"/>
      <c r="F23" s="762"/>
      <c r="G23" s="251">
        <v>4</v>
      </c>
      <c r="H23" s="251"/>
      <c r="I23" s="666"/>
      <c r="J23" s="354"/>
      <c r="K23" s="357"/>
      <c r="L23" s="668"/>
      <c r="M23" s="577"/>
      <c r="N23" s="809"/>
    </row>
    <row r="24" spans="2:14" ht="17.25" hidden="1" customHeight="1" thickBot="1" x14ac:dyDescent="0.35">
      <c r="B24" s="476"/>
      <c r="C24" s="431"/>
      <c r="D24" s="765"/>
      <c r="E24" s="759"/>
      <c r="F24" s="762"/>
      <c r="G24" s="251">
        <v>5</v>
      </c>
      <c r="H24" s="251"/>
      <c r="I24" s="666"/>
      <c r="J24" s="354"/>
      <c r="K24" s="357"/>
      <c r="L24" s="668"/>
      <c r="M24" s="577"/>
      <c r="N24" s="809"/>
    </row>
    <row r="25" spans="2:14" ht="17.25" hidden="1" customHeight="1" thickBot="1" x14ac:dyDescent="0.35">
      <c r="B25" s="476"/>
      <c r="C25" s="431"/>
      <c r="D25" s="765"/>
      <c r="E25" s="759"/>
      <c r="F25" s="762"/>
      <c r="G25" s="251">
        <v>6</v>
      </c>
      <c r="H25" s="251"/>
      <c r="I25" s="666"/>
      <c r="J25" s="354"/>
      <c r="K25" s="357"/>
      <c r="L25" s="668"/>
      <c r="M25" s="577"/>
      <c r="N25" s="809"/>
    </row>
    <row r="26" spans="2:14" ht="17.25" hidden="1" customHeight="1" thickBot="1" x14ac:dyDescent="0.35">
      <c r="B26" s="476"/>
      <c r="C26" s="431"/>
      <c r="D26" s="765"/>
      <c r="E26" s="759"/>
      <c r="F26" s="762"/>
      <c r="G26" s="251">
        <v>7</v>
      </c>
      <c r="H26" s="251"/>
      <c r="I26" s="666"/>
      <c r="J26" s="354"/>
      <c r="K26" s="357"/>
      <c r="L26" s="668"/>
      <c r="M26" s="577"/>
      <c r="N26" s="809"/>
    </row>
    <row r="27" spans="2:14" ht="17.25" hidden="1" customHeight="1" thickBot="1" x14ac:dyDescent="0.35">
      <c r="B27" s="477"/>
      <c r="C27" s="432"/>
      <c r="D27" s="766"/>
      <c r="E27" s="760"/>
      <c r="F27" s="763"/>
      <c r="G27" s="252">
        <v>8</v>
      </c>
      <c r="H27" s="252"/>
      <c r="I27" s="667"/>
      <c r="J27" s="355"/>
      <c r="K27" s="358"/>
      <c r="L27" s="668"/>
      <c r="M27" s="577"/>
      <c r="N27" s="809"/>
    </row>
    <row r="28" spans="2:14" ht="15.75" customHeight="1" x14ac:dyDescent="0.3">
      <c r="B28" s="475" t="str">
        <f>+LEFT(C28,4)</f>
        <v>16.2</v>
      </c>
      <c r="C28" s="430" t="s">
        <v>242</v>
      </c>
      <c r="D28" s="764" t="s">
        <v>241</v>
      </c>
      <c r="E28" s="758" t="s">
        <v>656</v>
      </c>
      <c r="F28" s="761">
        <v>3</v>
      </c>
      <c r="G28" s="250">
        <v>1</v>
      </c>
      <c r="H28" s="269"/>
      <c r="I28" s="665" t="s">
        <v>671</v>
      </c>
      <c r="J28" s="353">
        <v>3</v>
      </c>
      <c r="K28" s="356" t="str">
        <f t="shared" ref="K28:K52" si="1">+IF(OR(ISBLANK(F28),ISBLANK(J28)),"",IF(OR(AND(F28=1,J28=1),AND(F28=1,J28=2),AND(F28=1,J28=3)),"Deficiencia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668">
        <f t="shared" ref="L28" si="2">+IF(K28="",312,IF(K28="Deficiencia de control mayor (diseño y ejecución)",320,IF(K28="Deficiencia de control (diseño o ejecución)",340,IF(K28="Oportunidad de mejora",360,380))))</f>
        <v>380</v>
      </c>
      <c r="M28" s="577">
        <v>5.9653999999999998</v>
      </c>
      <c r="N28" s="809">
        <f>+L28+M28</f>
        <v>385.96539999999999</v>
      </c>
    </row>
    <row r="29" spans="2:14" ht="1.5" hidden="1" customHeight="1" x14ac:dyDescent="0.3">
      <c r="B29" s="476"/>
      <c r="C29" s="431"/>
      <c r="D29" s="765"/>
      <c r="E29" s="759"/>
      <c r="F29" s="762"/>
      <c r="G29" s="251">
        <v>2</v>
      </c>
      <c r="H29" s="251"/>
      <c r="I29" s="666"/>
      <c r="J29" s="354"/>
      <c r="K29" s="357"/>
      <c r="L29" s="668"/>
      <c r="M29" s="577"/>
      <c r="N29" s="809"/>
    </row>
    <row r="30" spans="2:14" ht="11.25" hidden="1" customHeight="1" x14ac:dyDescent="0.3">
      <c r="B30" s="476"/>
      <c r="C30" s="431"/>
      <c r="D30" s="765"/>
      <c r="E30" s="759"/>
      <c r="F30" s="762"/>
      <c r="G30" s="251">
        <v>3</v>
      </c>
      <c r="H30" s="251"/>
      <c r="I30" s="666"/>
      <c r="J30" s="354"/>
      <c r="K30" s="357"/>
      <c r="L30" s="668"/>
      <c r="M30" s="577"/>
      <c r="N30" s="809"/>
    </row>
    <row r="31" spans="2:14" ht="141" customHeight="1" thickBot="1" x14ac:dyDescent="0.35">
      <c r="B31" s="476"/>
      <c r="C31" s="431"/>
      <c r="D31" s="765"/>
      <c r="E31" s="759"/>
      <c r="F31" s="762"/>
      <c r="G31" s="251">
        <v>4</v>
      </c>
      <c r="H31" s="253" t="s">
        <v>657</v>
      </c>
      <c r="I31" s="666"/>
      <c r="J31" s="354"/>
      <c r="K31" s="357"/>
      <c r="L31" s="668"/>
      <c r="M31" s="577"/>
      <c r="N31" s="809"/>
    </row>
    <row r="32" spans="2:14" ht="17.25" hidden="1" customHeight="1" thickBot="1" x14ac:dyDescent="0.35">
      <c r="B32" s="476"/>
      <c r="C32" s="431"/>
      <c r="D32" s="765"/>
      <c r="E32" s="759"/>
      <c r="F32" s="762"/>
      <c r="G32" s="251">
        <v>5</v>
      </c>
      <c r="H32" s="251"/>
      <c r="I32" s="666"/>
      <c r="J32" s="354"/>
      <c r="K32" s="357"/>
      <c r="L32" s="668"/>
      <c r="M32" s="577"/>
      <c r="N32" s="809"/>
    </row>
    <row r="33" spans="2:14" ht="17.25" hidden="1" customHeight="1" thickBot="1" x14ac:dyDescent="0.35">
      <c r="B33" s="476"/>
      <c r="C33" s="431"/>
      <c r="D33" s="765"/>
      <c r="E33" s="759"/>
      <c r="F33" s="762"/>
      <c r="G33" s="251">
        <v>6</v>
      </c>
      <c r="H33" s="251"/>
      <c r="I33" s="666"/>
      <c r="J33" s="354"/>
      <c r="K33" s="357"/>
      <c r="L33" s="668"/>
      <c r="M33" s="577"/>
      <c r="N33" s="809"/>
    </row>
    <row r="34" spans="2:14" ht="17.25" hidden="1" customHeight="1" thickBot="1" x14ac:dyDescent="0.35">
      <c r="B34" s="476"/>
      <c r="C34" s="431"/>
      <c r="D34" s="765"/>
      <c r="E34" s="759"/>
      <c r="F34" s="762"/>
      <c r="G34" s="251">
        <v>7</v>
      </c>
      <c r="H34" s="251"/>
      <c r="I34" s="666"/>
      <c r="J34" s="354"/>
      <c r="K34" s="357"/>
      <c r="L34" s="668"/>
      <c r="M34" s="577"/>
      <c r="N34" s="809"/>
    </row>
    <row r="35" spans="2:14" ht="131.25" hidden="1" customHeight="1" thickBot="1" x14ac:dyDescent="0.35">
      <c r="B35" s="477"/>
      <c r="C35" s="432"/>
      <c r="D35" s="766"/>
      <c r="E35" s="760"/>
      <c r="F35" s="763"/>
      <c r="G35" s="252">
        <v>8</v>
      </c>
      <c r="H35" s="252"/>
      <c r="I35" s="667"/>
      <c r="J35" s="355"/>
      <c r="K35" s="358"/>
      <c r="L35" s="668"/>
      <c r="M35" s="577"/>
      <c r="N35" s="809"/>
    </row>
    <row r="36" spans="2:14" ht="111" customHeight="1" x14ac:dyDescent="0.3">
      <c r="B36" s="475" t="str">
        <f>+LEFT(C36,4)</f>
        <v>16.3</v>
      </c>
      <c r="C36" s="430" t="s">
        <v>243</v>
      </c>
      <c r="D36" s="764" t="s">
        <v>244</v>
      </c>
      <c r="E36" s="758" t="s">
        <v>658</v>
      </c>
      <c r="F36" s="761">
        <v>3</v>
      </c>
      <c r="G36" s="250">
        <v>1</v>
      </c>
      <c r="H36" s="270" t="s">
        <v>659</v>
      </c>
      <c r="I36" s="810" t="s">
        <v>672</v>
      </c>
      <c r="J36" s="353">
        <v>3</v>
      </c>
      <c r="K36" s="356" t="str">
        <f t="shared" si="1"/>
        <v>Mantenimiento del control</v>
      </c>
      <c r="L36" s="668">
        <f t="shared" ref="L36" si="3">+IF(K36="",312,IF(K36="Deficiencia de control mayor (diseño y ejecución)",320,IF(K36="Deficiencia de control (diseño o ejecución)",340,IF(K36="Oportunidad de mejora",360,380))))</f>
        <v>380</v>
      </c>
      <c r="M36" s="577">
        <v>6.0122999999999998</v>
      </c>
      <c r="N36" s="809">
        <f>+L36+M36</f>
        <v>386.01229999999998</v>
      </c>
    </row>
    <row r="37" spans="2:14" ht="0.75" customHeight="1" thickBot="1" x14ac:dyDescent="0.35">
      <c r="B37" s="476"/>
      <c r="C37" s="431"/>
      <c r="D37" s="765"/>
      <c r="E37" s="759"/>
      <c r="F37" s="762"/>
      <c r="G37" s="251">
        <v>2</v>
      </c>
      <c r="H37" s="243" t="s">
        <v>443</v>
      </c>
      <c r="I37" s="811"/>
      <c r="J37" s="354"/>
      <c r="K37" s="357"/>
      <c r="L37" s="668"/>
      <c r="M37" s="577"/>
      <c r="N37" s="809"/>
    </row>
    <row r="38" spans="2:14" ht="21" hidden="1" customHeight="1" thickBot="1" x14ac:dyDescent="0.35">
      <c r="B38" s="476"/>
      <c r="C38" s="431"/>
      <c r="D38" s="765"/>
      <c r="E38" s="759"/>
      <c r="F38" s="762"/>
      <c r="G38" s="251">
        <v>3</v>
      </c>
      <c r="H38" s="271"/>
      <c r="I38" s="811"/>
      <c r="J38" s="354"/>
      <c r="K38" s="357"/>
      <c r="L38" s="668"/>
      <c r="M38" s="577"/>
      <c r="N38" s="809"/>
    </row>
    <row r="39" spans="2:14" ht="22.5" hidden="1" customHeight="1" thickBot="1" x14ac:dyDescent="0.35">
      <c r="B39" s="476"/>
      <c r="C39" s="431"/>
      <c r="D39" s="765"/>
      <c r="E39" s="759"/>
      <c r="F39" s="762"/>
      <c r="G39" s="251">
        <v>4</v>
      </c>
      <c r="H39" s="271"/>
      <c r="I39" s="811"/>
      <c r="J39" s="354"/>
      <c r="K39" s="357"/>
      <c r="L39" s="668"/>
      <c r="M39" s="577"/>
      <c r="N39" s="809"/>
    </row>
    <row r="40" spans="2:14" ht="22.5" hidden="1" customHeight="1" thickBot="1" x14ac:dyDescent="0.35">
      <c r="B40" s="476"/>
      <c r="C40" s="431"/>
      <c r="D40" s="765"/>
      <c r="E40" s="759"/>
      <c r="F40" s="762"/>
      <c r="G40" s="251">
        <v>5</v>
      </c>
      <c r="H40" s="271"/>
      <c r="I40" s="811"/>
      <c r="J40" s="354"/>
      <c r="K40" s="357"/>
      <c r="L40" s="668"/>
      <c r="M40" s="577"/>
      <c r="N40" s="809"/>
    </row>
    <row r="41" spans="2:14" ht="22.5" hidden="1" customHeight="1" thickBot="1" x14ac:dyDescent="0.35">
      <c r="B41" s="476"/>
      <c r="C41" s="431"/>
      <c r="D41" s="765"/>
      <c r="E41" s="759"/>
      <c r="F41" s="762"/>
      <c r="G41" s="251">
        <v>6</v>
      </c>
      <c r="H41" s="271"/>
      <c r="I41" s="811"/>
      <c r="J41" s="354"/>
      <c r="K41" s="357"/>
      <c r="L41" s="668"/>
      <c r="M41" s="577"/>
      <c r="N41" s="809"/>
    </row>
    <row r="42" spans="2:14" ht="22.5" hidden="1" customHeight="1" thickBot="1" x14ac:dyDescent="0.35">
      <c r="B42" s="476"/>
      <c r="C42" s="431"/>
      <c r="D42" s="765"/>
      <c r="E42" s="759"/>
      <c r="F42" s="762"/>
      <c r="G42" s="251">
        <v>7</v>
      </c>
      <c r="H42" s="271"/>
      <c r="I42" s="811"/>
      <c r="J42" s="354"/>
      <c r="K42" s="357"/>
      <c r="L42" s="668"/>
      <c r="M42" s="577"/>
      <c r="N42" s="809"/>
    </row>
    <row r="43" spans="2:14" ht="22.5" hidden="1" customHeight="1" thickBot="1" x14ac:dyDescent="0.35">
      <c r="B43" s="477"/>
      <c r="C43" s="432"/>
      <c r="D43" s="766"/>
      <c r="E43" s="760"/>
      <c r="F43" s="763"/>
      <c r="G43" s="252">
        <v>8</v>
      </c>
      <c r="H43" s="272"/>
      <c r="I43" s="812"/>
      <c r="J43" s="355"/>
      <c r="K43" s="358"/>
      <c r="L43" s="668"/>
      <c r="M43" s="577"/>
      <c r="N43" s="809"/>
    </row>
    <row r="44" spans="2:14" ht="58.25" customHeight="1" x14ac:dyDescent="0.3">
      <c r="B44" s="475" t="str">
        <f>+LEFT(C44,4)</f>
        <v>16.4</v>
      </c>
      <c r="C44" s="430" t="s">
        <v>245</v>
      </c>
      <c r="D44" s="764" t="s">
        <v>246</v>
      </c>
      <c r="E44" s="758" t="s">
        <v>444</v>
      </c>
      <c r="F44" s="761">
        <v>3</v>
      </c>
      <c r="G44" s="250">
        <v>1</v>
      </c>
      <c r="H44" s="270" t="s">
        <v>445</v>
      </c>
      <c r="I44" s="813" t="s">
        <v>755</v>
      </c>
      <c r="J44" s="353">
        <v>3</v>
      </c>
      <c r="K44" s="356" t="str">
        <f t="shared" si="1"/>
        <v>Mantenimiento del control</v>
      </c>
      <c r="L44" s="668">
        <f t="shared" ref="L44" si="4">+IF(K44="",312,IF(K44="Deficiencia de control mayor (diseño y ejecución)",320,IF(K44="Deficiencia de control (diseño o ejecución)",340,IF(K44="Oportunidad de mejora",360,380))))</f>
        <v>380</v>
      </c>
      <c r="M44" s="577">
        <v>6.1235999999999997</v>
      </c>
      <c r="N44" s="809">
        <f>+L44+M44</f>
        <v>386.12360000000001</v>
      </c>
    </row>
    <row r="45" spans="2:14" ht="74.400000000000006" customHeight="1" x14ac:dyDescent="0.3">
      <c r="B45" s="476"/>
      <c r="C45" s="431"/>
      <c r="D45" s="765"/>
      <c r="E45" s="759"/>
      <c r="F45" s="762"/>
      <c r="G45" s="251">
        <v>2</v>
      </c>
      <c r="H45" s="243" t="s">
        <v>490</v>
      </c>
      <c r="I45" s="814"/>
      <c r="J45" s="354"/>
      <c r="K45" s="357"/>
      <c r="L45" s="668"/>
      <c r="M45" s="577"/>
      <c r="N45" s="809"/>
    </row>
    <row r="46" spans="2:14" ht="43.25" customHeight="1" thickBot="1" x14ac:dyDescent="0.35">
      <c r="B46" s="476"/>
      <c r="C46" s="431"/>
      <c r="D46" s="765"/>
      <c r="E46" s="759"/>
      <c r="F46" s="762"/>
      <c r="G46" s="251">
        <v>3</v>
      </c>
      <c r="H46" s="243" t="s">
        <v>446</v>
      </c>
      <c r="I46" s="814"/>
      <c r="J46" s="354"/>
      <c r="K46" s="357"/>
      <c r="L46" s="668"/>
      <c r="M46" s="577"/>
      <c r="N46" s="809"/>
    </row>
    <row r="47" spans="2:14" ht="22.5" hidden="1" customHeight="1" thickBot="1" x14ac:dyDescent="0.35">
      <c r="B47" s="476"/>
      <c r="C47" s="431"/>
      <c r="D47" s="765"/>
      <c r="E47" s="759"/>
      <c r="F47" s="762"/>
      <c r="G47" s="251">
        <v>4</v>
      </c>
      <c r="H47" s="271"/>
      <c r="I47" s="814"/>
      <c r="J47" s="354"/>
      <c r="K47" s="357"/>
      <c r="L47" s="668"/>
      <c r="M47" s="577"/>
      <c r="N47" s="809"/>
    </row>
    <row r="48" spans="2:14" ht="22.5" hidden="1" customHeight="1" thickBot="1" x14ac:dyDescent="0.35">
      <c r="B48" s="476"/>
      <c r="C48" s="431"/>
      <c r="D48" s="765"/>
      <c r="E48" s="759"/>
      <c r="F48" s="762"/>
      <c r="G48" s="251">
        <v>5</v>
      </c>
      <c r="H48" s="271"/>
      <c r="I48" s="814"/>
      <c r="J48" s="354"/>
      <c r="K48" s="357"/>
      <c r="L48" s="668"/>
      <c r="M48" s="577"/>
      <c r="N48" s="809"/>
    </row>
    <row r="49" spans="2:14" ht="22.5" hidden="1" customHeight="1" thickBot="1" x14ac:dyDescent="0.35">
      <c r="B49" s="476"/>
      <c r="C49" s="431"/>
      <c r="D49" s="765"/>
      <c r="E49" s="759"/>
      <c r="F49" s="762"/>
      <c r="G49" s="251">
        <v>6</v>
      </c>
      <c r="H49" s="271"/>
      <c r="I49" s="814"/>
      <c r="J49" s="354"/>
      <c r="K49" s="357"/>
      <c r="L49" s="668"/>
      <c r="M49" s="577"/>
      <c r="N49" s="809"/>
    </row>
    <row r="50" spans="2:14" ht="22.5" hidden="1" customHeight="1" thickBot="1" x14ac:dyDescent="0.35">
      <c r="B50" s="476"/>
      <c r="C50" s="431"/>
      <c r="D50" s="765"/>
      <c r="E50" s="759"/>
      <c r="F50" s="762"/>
      <c r="G50" s="251">
        <v>7</v>
      </c>
      <c r="H50" s="271"/>
      <c r="I50" s="814"/>
      <c r="J50" s="354"/>
      <c r="K50" s="357"/>
      <c r="L50" s="668"/>
      <c r="M50" s="577"/>
      <c r="N50" s="809"/>
    </row>
    <row r="51" spans="2:14" ht="22.5" hidden="1" customHeight="1" thickBot="1" x14ac:dyDescent="0.35">
      <c r="B51" s="477"/>
      <c r="C51" s="432"/>
      <c r="D51" s="766"/>
      <c r="E51" s="760"/>
      <c r="F51" s="763"/>
      <c r="G51" s="252">
        <v>8</v>
      </c>
      <c r="H51" s="272"/>
      <c r="I51" s="815"/>
      <c r="J51" s="355"/>
      <c r="K51" s="358"/>
      <c r="L51" s="668"/>
      <c r="M51" s="577"/>
      <c r="N51" s="809"/>
    </row>
    <row r="52" spans="2:14" ht="96" customHeight="1" x14ac:dyDescent="0.3">
      <c r="B52" s="475" t="str">
        <f>+LEFT(C52,4)</f>
        <v>16.5</v>
      </c>
      <c r="C52" s="430" t="s">
        <v>247</v>
      </c>
      <c r="D52" s="764" t="s">
        <v>181</v>
      </c>
      <c r="E52" s="758" t="s">
        <v>660</v>
      </c>
      <c r="F52" s="761">
        <v>3</v>
      </c>
      <c r="G52" s="250">
        <v>1</v>
      </c>
      <c r="H52" s="266" t="s">
        <v>447</v>
      </c>
      <c r="I52" s="665" t="s">
        <v>673</v>
      </c>
      <c r="J52" s="353">
        <v>3</v>
      </c>
      <c r="K52" s="356" t="str">
        <f t="shared" si="1"/>
        <v>Mantenimiento del control</v>
      </c>
      <c r="L52" s="668">
        <f t="shared" ref="L52" si="5">+IF(K52="",312,IF(K52="Deficiencia de control mayor (diseño y ejecución)",320,IF(K52="Deficiencia de control (diseño o ejecución)",340,IF(K52="Oportunidad de mejora",360,380))))</f>
        <v>380</v>
      </c>
      <c r="M52" s="577">
        <v>6.2135999999999996</v>
      </c>
      <c r="N52" s="809">
        <f>+L52+M52</f>
        <v>386.21359999999999</v>
      </c>
    </row>
    <row r="53" spans="2:14" ht="62.4" customHeight="1" x14ac:dyDescent="0.3">
      <c r="B53" s="476"/>
      <c r="C53" s="431"/>
      <c r="D53" s="765"/>
      <c r="E53" s="759"/>
      <c r="F53" s="762"/>
      <c r="G53" s="251">
        <v>2</v>
      </c>
      <c r="H53" s="253" t="s">
        <v>661</v>
      </c>
      <c r="I53" s="666"/>
      <c r="J53" s="354"/>
      <c r="K53" s="357"/>
      <c r="L53" s="668"/>
      <c r="M53" s="577"/>
      <c r="N53" s="809"/>
    </row>
    <row r="54" spans="2:14" ht="0.75" customHeight="1" x14ac:dyDescent="0.3">
      <c r="B54" s="476"/>
      <c r="C54" s="431"/>
      <c r="D54" s="765"/>
      <c r="E54" s="759"/>
      <c r="F54" s="762"/>
      <c r="G54" s="251">
        <v>3</v>
      </c>
      <c r="H54" s="251"/>
      <c r="I54" s="666"/>
      <c r="J54" s="354"/>
      <c r="K54" s="357"/>
      <c r="L54" s="668"/>
      <c r="M54" s="577"/>
      <c r="N54" s="809"/>
    </row>
    <row r="55" spans="2:14" ht="16.5" hidden="1" customHeight="1" x14ac:dyDescent="0.3">
      <c r="B55" s="476"/>
      <c r="C55" s="431"/>
      <c r="D55" s="765"/>
      <c r="E55" s="759"/>
      <c r="F55" s="762"/>
      <c r="G55" s="251">
        <v>4</v>
      </c>
      <c r="H55" s="251"/>
      <c r="I55" s="666"/>
      <c r="J55" s="354"/>
      <c r="K55" s="357"/>
      <c r="L55" s="668"/>
      <c r="M55" s="577"/>
      <c r="N55" s="809"/>
    </row>
    <row r="56" spans="2:14" ht="16.5" hidden="1" customHeight="1" x14ac:dyDescent="0.3">
      <c r="B56" s="476"/>
      <c r="C56" s="431"/>
      <c r="D56" s="765"/>
      <c r="E56" s="759"/>
      <c r="F56" s="762"/>
      <c r="G56" s="251">
        <v>5</v>
      </c>
      <c r="H56" s="251"/>
      <c r="I56" s="666"/>
      <c r="J56" s="354"/>
      <c r="K56" s="357"/>
      <c r="L56" s="668"/>
      <c r="M56" s="577"/>
      <c r="N56" s="809"/>
    </row>
    <row r="57" spans="2:14" ht="16.5" hidden="1" customHeight="1" x14ac:dyDescent="0.3">
      <c r="B57" s="476"/>
      <c r="C57" s="431"/>
      <c r="D57" s="765"/>
      <c r="E57" s="759"/>
      <c r="F57" s="762"/>
      <c r="G57" s="251">
        <v>6</v>
      </c>
      <c r="H57" s="251"/>
      <c r="I57" s="666"/>
      <c r="J57" s="354"/>
      <c r="K57" s="357"/>
      <c r="L57" s="668"/>
      <c r="M57" s="577"/>
      <c r="N57" s="809"/>
    </row>
    <row r="58" spans="2:14" ht="16.5" hidden="1" customHeight="1" x14ac:dyDescent="0.3">
      <c r="B58" s="476"/>
      <c r="C58" s="431"/>
      <c r="D58" s="765"/>
      <c r="E58" s="759"/>
      <c r="F58" s="762"/>
      <c r="G58" s="251">
        <v>7</v>
      </c>
      <c r="H58" s="251"/>
      <c r="I58" s="666"/>
      <c r="J58" s="354"/>
      <c r="K58" s="357"/>
      <c r="L58" s="668"/>
      <c r="M58" s="577"/>
      <c r="N58" s="809"/>
    </row>
    <row r="59" spans="2:14" ht="17.25" hidden="1" customHeight="1" thickBot="1" x14ac:dyDescent="0.35">
      <c r="B59" s="477"/>
      <c r="C59" s="432"/>
      <c r="D59" s="766"/>
      <c r="E59" s="760"/>
      <c r="F59" s="763"/>
      <c r="G59" s="252">
        <v>8</v>
      </c>
      <c r="H59" s="252"/>
      <c r="I59" s="667"/>
      <c r="J59" s="355"/>
      <c r="K59" s="358"/>
      <c r="L59" s="668"/>
      <c r="M59" s="577"/>
      <c r="N59" s="809"/>
    </row>
    <row r="60" spans="2:14" ht="23.25" customHeight="1" x14ac:dyDescent="0.3">
      <c r="B60" s="819"/>
      <c r="C60" s="819" t="s">
        <v>248</v>
      </c>
      <c r="D60" s="827" t="s">
        <v>8</v>
      </c>
      <c r="E60" s="821" t="s">
        <v>753</v>
      </c>
      <c r="F60" s="820" t="s">
        <v>156</v>
      </c>
      <c r="G60" s="826" t="s">
        <v>113</v>
      </c>
      <c r="H60" s="826"/>
      <c r="I60" s="826"/>
      <c r="J60" s="820" t="s">
        <v>157</v>
      </c>
      <c r="K60" s="837" t="s">
        <v>124</v>
      </c>
      <c r="L60" s="581"/>
      <c r="M60" s="581"/>
      <c r="N60" s="817"/>
    </row>
    <row r="61" spans="2:14" ht="6" hidden="1" customHeight="1" x14ac:dyDescent="0.3">
      <c r="B61" s="819"/>
      <c r="C61" s="819"/>
      <c r="D61" s="827"/>
      <c r="E61" s="822"/>
      <c r="F61" s="820"/>
      <c r="G61" s="826" t="s">
        <v>13</v>
      </c>
      <c r="H61" s="824" t="s">
        <v>15</v>
      </c>
      <c r="I61" s="824" t="s">
        <v>15</v>
      </c>
      <c r="J61" s="820"/>
      <c r="K61" s="837"/>
      <c r="L61" s="581"/>
      <c r="M61" s="581"/>
      <c r="N61" s="817"/>
    </row>
    <row r="62" spans="2:14" ht="77.25" customHeight="1" thickBot="1" x14ac:dyDescent="0.35">
      <c r="B62" s="819"/>
      <c r="C62" s="819"/>
      <c r="D62" s="827"/>
      <c r="E62" s="823"/>
      <c r="F62" s="820"/>
      <c r="G62" s="826"/>
      <c r="H62" s="825"/>
      <c r="I62" s="825"/>
      <c r="J62" s="820"/>
      <c r="K62" s="838"/>
      <c r="L62" s="581"/>
      <c r="M62" s="581"/>
      <c r="N62" s="817"/>
    </row>
    <row r="63" spans="2:14" ht="55.25" customHeight="1" x14ac:dyDescent="0.3">
      <c r="B63" s="475" t="str">
        <f>+LEFT(C63,5)</f>
        <v xml:space="preserve">17.1 </v>
      </c>
      <c r="C63" s="430" t="s">
        <v>249</v>
      </c>
      <c r="D63" s="764" t="s">
        <v>181</v>
      </c>
      <c r="E63" s="758" t="s">
        <v>448</v>
      </c>
      <c r="F63" s="761">
        <v>3</v>
      </c>
      <c r="G63" s="250">
        <v>1</v>
      </c>
      <c r="H63" s="266" t="s">
        <v>491</v>
      </c>
      <c r="I63" s="665" t="s">
        <v>662</v>
      </c>
      <c r="J63" s="353">
        <v>3</v>
      </c>
      <c r="K63" s="356" t="str">
        <f t="shared" ref="K63:K119" si="6">+IF(OR(ISBLANK(F63),ISBLANK(J63)),"",IF(OR(AND(F63=1,J63=1),AND(F63=1,J63=2),AND(F63=1,J63=3)),"Deficiencia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668">
        <f t="shared" ref="L63" si="7">+IF(K63="",312,IF(K63="Deficiencia de control mayor (diseño y ejecución)",320,IF(K63="Deficiencia de control (diseño o ejecución)",340,IF(K63="Oportunidad de mejora",360,380))))</f>
        <v>380</v>
      </c>
      <c r="M63" s="577">
        <v>6.3258000000000001</v>
      </c>
      <c r="N63" s="809">
        <f>+L63+M63</f>
        <v>386.32580000000002</v>
      </c>
    </row>
    <row r="64" spans="2:14" ht="59" customHeight="1" thickBot="1" x14ac:dyDescent="0.35">
      <c r="B64" s="476"/>
      <c r="C64" s="431"/>
      <c r="D64" s="765"/>
      <c r="E64" s="759"/>
      <c r="F64" s="762"/>
      <c r="G64" s="251">
        <v>2</v>
      </c>
      <c r="H64" s="253" t="s">
        <v>449</v>
      </c>
      <c r="I64" s="666"/>
      <c r="J64" s="354"/>
      <c r="K64" s="357"/>
      <c r="L64" s="668"/>
      <c r="M64" s="577"/>
      <c r="N64" s="809"/>
    </row>
    <row r="65" spans="2:14" ht="3.75" hidden="1" customHeight="1" thickBot="1" x14ac:dyDescent="0.35">
      <c r="B65" s="476"/>
      <c r="C65" s="431"/>
      <c r="D65" s="765"/>
      <c r="E65" s="759"/>
      <c r="F65" s="762"/>
      <c r="G65" s="251">
        <v>3</v>
      </c>
      <c r="H65" s="251"/>
      <c r="I65" s="666"/>
      <c r="J65" s="354"/>
      <c r="K65" s="357"/>
      <c r="L65" s="668"/>
      <c r="M65" s="577"/>
      <c r="N65" s="809"/>
    </row>
    <row r="66" spans="2:14" ht="17.25" hidden="1" customHeight="1" thickBot="1" x14ac:dyDescent="0.35">
      <c r="B66" s="476"/>
      <c r="C66" s="431"/>
      <c r="D66" s="765"/>
      <c r="E66" s="759"/>
      <c r="F66" s="762"/>
      <c r="G66" s="251">
        <v>4</v>
      </c>
      <c r="H66" s="251"/>
      <c r="I66" s="666"/>
      <c r="J66" s="354"/>
      <c r="K66" s="357"/>
      <c r="L66" s="668"/>
      <c r="M66" s="577"/>
      <c r="N66" s="809"/>
    </row>
    <row r="67" spans="2:14" ht="17.25" hidden="1" customHeight="1" thickBot="1" x14ac:dyDescent="0.35">
      <c r="B67" s="476"/>
      <c r="C67" s="431"/>
      <c r="D67" s="765"/>
      <c r="E67" s="759"/>
      <c r="F67" s="762"/>
      <c r="G67" s="251">
        <v>5</v>
      </c>
      <c r="H67" s="251"/>
      <c r="I67" s="666"/>
      <c r="J67" s="354"/>
      <c r="K67" s="357"/>
      <c r="L67" s="668"/>
      <c r="M67" s="577"/>
      <c r="N67" s="809"/>
    </row>
    <row r="68" spans="2:14" ht="17.25" hidden="1" customHeight="1" thickBot="1" x14ac:dyDescent="0.35">
      <c r="B68" s="476"/>
      <c r="C68" s="431"/>
      <c r="D68" s="765"/>
      <c r="E68" s="759"/>
      <c r="F68" s="762"/>
      <c r="G68" s="251">
        <v>6</v>
      </c>
      <c r="H68" s="251"/>
      <c r="I68" s="666"/>
      <c r="J68" s="354"/>
      <c r="K68" s="357"/>
      <c r="L68" s="668"/>
      <c r="M68" s="577"/>
      <c r="N68" s="809"/>
    </row>
    <row r="69" spans="2:14" ht="17.25" hidden="1" customHeight="1" thickBot="1" x14ac:dyDescent="0.35">
      <c r="B69" s="476"/>
      <c r="C69" s="431"/>
      <c r="D69" s="765"/>
      <c r="E69" s="759"/>
      <c r="F69" s="762"/>
      <c r="G69" s="251">
        <v>7</v>
      </c>
      <c r="H69" s="251"/>
      <c r="I69" s="666"/>
      <c r="J69" s="354"/>
      <c r="K69" s="357"/>
      <c r="L69" s="668"/>
      <c r="M69" s="577"/>
      <c r="N69" s="809"/>
    </row>
    <row r="70" spans="2:14" ht="17.25" hidden="1" customHeight="1" thickBot="1" x14ac:dyDescent="0.35">
      <c r="B70" s="477"/>
      <c r="C70" s="432"/>
      <c r="D70" s="766"/>
      <c r="E70" s="760"/>
      <c r="F70" s="763"/>
      <c r="G70" s="252">
        <v>8</v>
      </c>
      <c r="H70" s="252"/>
      <c r="I70" s="667"/>
      <c r="J70" s="355"/>
      <c r="K70" s="358"/>
      <c r="L70" s="668"/>
      <c r="M70" s="577"/>
      <c r="N70" s="809"/>
    </row>
    <row r="71" spans="2:14" ht="71" customHeight="1" thickBot="1" x14ac:dyDescent="0.35">
      <c r="B71" s="475" t="str">
        <f>+LEFT(C71,5)</f>
        <v xml:space="preserve">17.2 </v>
      </c>
      <c r="C71" s="818" t="s">
        <v>250</v>
      </c>
      <c r="D71" s="764" t="s">
        <v>181</v>
      </c>
      <c r="E71" s="758" t="s">
        <v>462</v>
      </c>
      <c r="F71" s="761">
        <v>3</v>
      </c>
      <c r="G71" s="250">
        <v>1</v>
      </c>
      <c r="H71" s="266" t="s">
        <v>663</v>
      </c>
      <c r="I71" s="377" t="s">
        <v>674</v>
      </c>
      <c r="J71" s="353">
        <v>3</v>
      </c>
      <c r="K71" s="356" t="str">
        <f t="shared" si="6"/>
        <v>Mantenimiento del control</v>
      </c>
      <c r="L71" s="668">
        <f t="shared" ref="L71" si="8">+IF(K71="",312,IF(K71="Deficiencia de control mayor (diseño y ejecución)",320,IF(K71="Deficiencia de control (diseño o ejecución)",340,IF(K71="Oportunidad de mejora",360,380))))</f>
        <v>380</v>
      </c>
      <c r="M71" s="577">
        <v>6.4569000000000001</v>
      </c>
      <c r="N71" s="809">
        <f>+L71+M71</f>
        <v>386.45690000000002</v>
      </c>
    </row>
    <row r="72" spans="2:14" ht="29.25" hidden="1" customHeight="1" thickBot="1" x14ac:dyDescent="0.35">
      <c r="B72" s="476"/>
      <c r="C72" s="417"/>
      <c r="D72" s="765"/>
      <c r="E72" s="759"/>
      <c r="F72" s="762"/>
      <c r="G72" s="251">
        <v>2</v>
      </c>
      <c r="H72" s="251"/>
      <c r="I72" s="380"/>
      <c r="J72" s="354"/>
      <c r="K72" s="357"/>
      <c r="L72" s="668"/>
      <c r="M72" s="577"/>
      <c r="N72" s="809"/>
    </row>
    <row r="73" spans="2:14" ht="34.5" hidden="1" customHeight="1" thickBot="1" x14ac:dyDescent="0.35">
      <c r="B73" s="476"/>
      <c r="C73" s="417"/>
      <c r="D73" s="765"/>
      <c r="E73" s="759"/>
      <c r="F73" s="762"/>
      <c r="G73" s="251">
        <v>3</v>
      </c>
      <c r="H73" s="251"/>
      <c r="I73" s="380"/>
      <c r="J73" s="354"/>
      <c r="K73" s="357"/>
      <c r="L73" s="668"/>
      <c r="M73" s="577"/>
      <c r="N73" s="809"/>
    </row>
    <row r="74" spans="2:14" ht="34.5" hidden="1" customHeight="1" thickBot="1" x14ac:dyDescent="0.35">
      <c r="B74" s="476"/>
      <c r="C74" s="417"/>
      <c r="D74" s="765"/>
      <c r="E74" s="759"/>
      <c r="F74" s="762"/>
      <c r="G74" s="251">
        <v>4</v>
      </c>
      <c r="H74" s="251"/>
      <c r="I74" s="380"/>
      <c r="J74" s="354"/>
      <c r="K74" s="357"/>
      <c r="L74" s="668"/>
      <c r="M74" s="577"/>
      <c r="N74" s="809"/>
    </row>
    <row r="75" spans="2:14" ht="34.5" hidden="1" customHeight="1" thickBot="1" x14ac:dyDescent="0.35">
      <c r="B75" s="476"/>
      <c r="C75" s="417"/>
      <c r="D75" s="765"/>
      <c r="E75" s="759"/>
      <c r="F75" s="762"/>
      <c r="G75" s="251">
        <v>5</v>
      </c>
      <c r="H75" s="251"/>
      <c r="I75" s="380"/>
      <c r="J75" s="354"/>
      <c r="K75" s="357"/>
      <c r="L75" s="668"/>
      <c r="M75" s="577"/>
      <c r="N75" s="809"/>
    </row>
    <row r="76" spans="2:14" ht="34.5" hidden="1" customHeight="1" thickBot="1" x14ac:dyDescent="0.35">
      <c r="B76" s="476"/>
      <c r="C76" s="417"/>
      <c r="D76" s="765"/>
      <c r="E76" s="759"/>
      <c r="F76" s="762"/>
      <c r="G76" s="251">
        <v>6</v>
      </c>
      <c r="H76" s="251"/>
      <c r="I76" s="380"/>
      <c r="J76" s="354"/>
      <c r="K76" s="357"/>
      <c r="L76" s="668"/>
      <c r="M76" s="577"/>
      <c r="N76" s="809"/>
    </row>
    <row r="77" spans="2:14" ht="34.5" hidden="1" customHeight="1" thickBot="1" x14ac:dyDescent="0.35">
      <c r="B77" s="476"/>
      <c r="C77" s="417"/>
      <c r="D77" s="765"/>
      <c r="E77" s="759"/>
      <c r="F77" s="762"/>
      <c r="G77" s="251">
        <v>7</v>
      </c>
      <c r="H77" s="251"/>
      <c r="I77" s="380"/>
      <c r="J77" s="354"/>
      <c r="K77" s="357"/>
      <c r="L77" s="668"/>
      <c r="M77" s="577"/>
      <c r="N77" s="809"/>
    </row>
    <row r="78" spans="2:14" ht="120" hidden="1" customHeight="1" thickBot="1" x14ac:dyDescent="0.35">
      <c r="B78" s="477"/>
      <c r="C78" s="418"/>
      <c r="D78" s="766"/>
      <c r="E78" s="760"/>
      <c r="F78" s="763"/>
      <c r="G78" s="252">
        <v>8</v>
      </c>
      <c r="H78" s="252"/>
      <c r="I78" s="381"/>
      <c r="J78" s="355"/>
      <c r="K78" s="358"/>
      <c r="L78" s="668"/>
      <c r="M78" s="577"/>
      <c r="N78" s="809"/>
    </row>
    <row r="79" spans="2:14" ht="87" customHeight="1" thickBot="1" x14ac:dyDescent="0.35">
      <c r="B79" s="475" t="str">
        <f>+LEFT(C79,5)</f>
        <v xml:space="preserve">17.3 </v>
      </c>
      <c r="C79" s="430" t="s">
        <v>251</v>
      </c>
      <c r="D79" s="764" t="s">
        <v>181</v>
      </c>
      <c r="E79" s="758" t="s">
        <v>664</v>
      </c>
      <c r="F79" s="761">
        <v>3</v>
      </c>
      <c r="G79" s="250">
        <v>1</v>
      </c>
      <c r="H79" s="266" t="s">
        <v>665</v>
      </c>
      <c r="I79" s="665" t="s">
        <v>756</v>
      </c>
      <c r="J79" s="353">
        <v>3</v>
      </c>
      <c r="K79" s="356" t="str">
        <f t="shared" si="6"/>
        <v>Mantenimiento del control</v>
      </c>
      <c r="L79" s="668">
        <f t="shared" ref="L79" si="9">+IF(K79="",312,IF(K79="Deficiencia de control mayor (diseño y ejecución)",320,IF(K79="Deficiencia de control (diseño o ejecución)",340,IF(K79="Oportunidad de mejora",360,380))))</f>
        <v>380</v>
      </c>
      <c r="M79" s="577">
        <v>6.5632000000000001</v>
      </c>
      <c r="N79" s="809">
        <f>+L79+M79</f>
        <v>386.56319999999999</v>
      </c>
    </row>
    <row r="80" spans="2:14" ht="21" hidden="1" customHeight="1" thickBot="1" x14ac:dyDescent="0.35">
      <c r="B80" s="476"/>
      <c r="C80" s="431"/>
      <c r="D80" s="765"/>
      <c r="E80" s="759"/>
      <c r="F80" s="762"/>
      <c r="G80" s="251">
        <v>2</v>
      </c>
      <c r="H80" s="251"/>
      <c r="I80" s="666"/>
      <c r="J80" s="354"/>
      <c r="K80" s="357"/>
      <c r="L80" s="668"/>
      <c r="M80" s="577"/>
      <c r="N80" s="809"/>
    </row>
    <row r="81" spans="2:14" ht="22.5" hidden="1" customHeight="1" thickBot="1" x14ac:dyDescent="0.35">
      <c r="B81" s="476"/>
      <c r="C81" s="431"/>
      <c r="D81" s="765"/>
      <c r="E81" s="759"/>
      <c r="F81" s="762"/>
      <c r="G81" s="251">
        <v>3</v>
      </c>
      <c r="H81" s="251"/>
      <c r="I81" s="666"/>
      <c r="J81" s="354"/>
      <c r="K81" s="357"/>
      <c r="L81" s="668"/>
      <c r="M81" s="577"/>
      <c r="N81" s="809"/>
    </row>
    <row r="82" spans="2:14" ht="22.5" hidden="1" customHeight="1" thickBot="1" x14ac:dyDescent="0.35">
      <c r="B82" s="476"/>
      <c r="C82" s="431"/>
      <c r="D82" s="765"/>
      <c r="E82" s="759"/>
      <c r="F82" s="762"/>
      <c r="G82" s="251">
        <v>4</v>
      </c>
      <c r="H82" s="251"/>
      <c r="I82" s="666"/>
      <c r="J82" s="354"/>
      <c r="K82" s="357"/>
      <c r="L82" s="668"/>
      <c r="M82" s="577"/>
      <c r="N82" s="809"/>
    </row>
    <row r="83" spans="2:14" ht="22.5" hidden="1" customHeight="1" thickBot="1" x14ac:dyDescent="0.35">
      <c r="B83" s="476"/>
      <c r="C83" s="431"/>
      <c r="D83" s="765"/>
      <c r="E83" s="759"/>
      <c r="F83" s="762"/>
      <c r="G83" s="251">
        <v>5</v>
      </c>
      <c r="H83" s="251"/>
      <c r="I83" s="666"/>
      <c r="J83" s="354"/>
      <c r="K83" s="357"/>
      <c r="L83" s="668"/>
      <c r="M83" s="577"/>
      <c r="N83" s="809"/>
    </row>
    <row r="84" spans="2:14" ht="22.5" hidden="1" customHeight="1" thickBot="1" x14ac:dyDescent="0.35">
      <c r="B84" s="476"/>
      <c r="C84" s="431"/>
      <c r="D84" s="765"/>
      <c r="E84" s="759"/>
      <c r="F84" s="762"/>
      <c r="G84" s="251">
        <v>6</v>
      </c>
      <c r="H84" s="251"/>
      <c r="I84" s="666"/>
      <c r="J84" s="354"/>
      <c r="K84" s="357"/>
      <c r="L84" s="668"/>
      <c r="M84" s="577"/>
      <c r="N84" s="809"/>
    </row>
    <row r="85" spans="2:14" ht="18.75" hidden="1" customHeight="1" thickBot="1" x14ac:dyDescent="0.35">
      <c r="B85" s="476"/>
      <c r="C85" s="431"/>
      <c r="D85" s="765"/>
      <c r="E85" s="759"/>
      <c r="F85" s="762"/>
      <c r="G85" s="251">
        <v>7</v>
      </c>
      <c r="H85" s="251"/>
      <c r="I85" s="666"/>
      <c r="J85" s="354"/>
      <c r="K85" s="357"/>
      <c r="L85" s="668"/>
      <c r="M85" s="577"/>
      <c r="N85" s="809"/>
    </row>
    <row r="86" spans="2:14" ht="22.5" hidden="1" customHeight="1" thickBot="1" x14ac:dyDescent="0.35">
      <c r="B86" s="477"/>
      <c r="C86" s="432"/>
      <c r="D86" s="766"/>
      <c r="E86" s="760"/>
      <c r="F86" s="763"/>
      <c r="G86" s="252">
        <v>8</v>
      </c>
      <c r="H86" s="252"/>
      <c r="I86" s="667"/>
      <c r="J86" s="355"/>
      <c r="K86" s="358"/>
      <c r="L86" s="668"/>
      <c r="M86" s="577"/>
      <c r="N86" s="809"/>
    </row>
    <row r="87" spans="2:14" ht="81" customHeight="1" thickBot="1" x14ac:dyDescent="0.35">
      <c r="B87" s="475" t="str">
        <f>+LEFT(C87,5)</f>
        <v xml:space="preserve">17.4 </v>
      </c>
      <c r="C87" s="430" t="s">
        <v>252</v>
      </c>
      <c r="D87" s="764" t="s">
        <v>181</v>
      </c>
      <c r="E87" s="758" t="s">
        <v>666</v>
      </c>
      <c r="F87" s="761">
        <v>3</v>
      </c>
      <c r="G87" s="250">
        <v>1</v>
      </c>
      <c r="H87" s="266" t="s">
        <v>450</v>
      </c>
      <c r="I87" s="665" t="s">
        <v>757</v>
      </c>
      <c r="J87" s="353">
        <v>3</v>
      </c>
      <c r="K87" s="356" t="str">
        <f t="shared" si="6"/>
        <v>Mantenimiento del control</v>
      </c>
      <c r="L87" s="668">
        <f t="shared" ref="L87" si="10">+IF(K87="",312,IF(K87="Deficiencia de control mayor (diseño y ejecución)",320,IF(K87="Deficiencia de control (diseño o ejecución)",340,IF(K87="Oportunidad de mejora",360,380))))</f>
        <v>380</v>
      </c>
      <c r="M87" s="577">
        <v>6.7854000000000001</v>
      </c>
      <c r="N87" s="809">
        <f>+L87+M87</f>
        <v>386.78539999999998</v>
      </c>
    </row>
    <row r="88" spans="2:14" ht="22.5" hidden="1" customHeight="1" thickBot="1" x14ac:dyDescent="0.35">
      <c r="B88" s="476"/>
      <c r="C88" s="431"/>
      <c r="D88" s="765"/>
      <c r="E88" s="759"/>
      <c r="F88" s="762"/>
      <c r="G88" s="251">
        <v>2</v>
      </c>
      <c r="H88" s="251"/>
      <c r="I88" s="666"/>
      <c r="J88" s="354"/>
      <c r="K88" s="357"/>
      <c r="L88" s="668"/>
      <c r="M88" s="577"/>
      <c r="N88" s="809"/>
    </row>
    <row r="89" spans="2:14" ht="22.5" hidden="1" customHeight="1" thickBot="1" x14ac:dyDescent="0.35">
      <c r="B89" s="476"/>
      <c r="C89" s="431"/>
      <c r="D89" s="765"/>
      <c r="E89" s="759"/>
      <c r="F89" s="762"/>
      <c r="G89" s="251">
        <v>3</v>
      </c>
      <c r="H89" s="251"/>
      <c r="I89" s="666"/>
      <c r="J89" s="354"/>
      <c r="K89" s="357"/>
      <c r="L89" s="668"/>
      <c r="M89" s="577"/>
      <c r="N89" s="809"/>
    </row>
    <row r="90" spans="2:14" ht="22.5" hidden="1" customHeight="1" thickBot="1" x14ac:dyDescent="0.35">
      <c r="B90" s="476"/>
      <c r="C90" s="431"/>
      <c r="D90" s="765"/>
      <c r="E90" s="759"/>
      <c r="F90" s="762"/>
      <c r="G90" s="251">
        <v>4</v>
      </c>
      <c r="H90" s="251"/>
      <c r="I90" s="666"/>
      <c r="J90" s="354"/>
      <c r="K90" s="357"/>
      <c r="L90" s="668"/>
      <c r="M90" s="577"/>
      <c r="N90" s="809"/>
    </row>
    <row r="91" spans="2:14" ht="22.5" hidden="1" customHeight="1" thickBot="1" x14ac:dyDescent="0.35">
      <c r="B91" s="476"/>
      <c r="C91" s="431"/>
      <c r="D91" s="765"/>
      <c r="E91" s="759"/>
      <c r="F91" s="762"/>
      <c r="G91" s="251">
        <v>5</v>
      </c>
      <c r="H91" s="251"/>
      <c r="I91" s="666"/>
      <c r="J91" s="354"/>
      <c r="K91" s="357"/>
      <c r="L91" s="668"/>
      <c r="M91" s="577"/>
      <c r="N91" s="809"/>
    </row>
    <row r="92" spans="2:14" ht="22.5" hidden="1" customHeight="1" thickBot="1" x14ac:dyDescent="0.35">
      <c r="B92" s="476"/>
      <c r="C92" s="431"/>
      <c r="D92" s="765"/>
      <c r="E92" s="759"/>
      <c r="F92" s="762"/>
      <c r="G92" s="251">
        <v>6</v>
      </c>
      <c r="H92" s="251"/>
      <c r="I92" s="666"/>
      <c r="J92" s="354"/>
      <c r="K92" s="357"/>
      <c r="L92" s="668"/>
      <c r="M92" s="577"/>
      <c r="N92" s="809"/>
    </row>
    <row r="93" spans="2:14" ht="22.5" hidden="1" customHeight="1" thickBot="1" x14ac:dyDescent="0.35">
      <c r="B93" s="476"/>
      <c r="C93" s="431"/>
      <c r="D93" s="765"/>
      <c r="E93" s="759"/>
      <c r="F93" s="762"/>
      <c r="G93" s="251">
        <v>7</v>
      </c>
      <c r="H93" s="251"/>
      <c r="I93" s="666"/>
      <c r="J93" s="354"/>
      <c r="K93" s="357"/>
      <c r="L93" s="668"/>
      <c r="M93" s="577"/>
      <c r="N93" s="809"/>
    </row>
    <row r="94" spans="2:14" ht="22.5" hidden="1" customHeight="1" thickBot="1" x14ac:dyDescent="0.35">
      <c r="B94" s="477"/>
      <c r="C94" s="432"/>
      <c r="D94" s="766"/>
      <c r="E94" s="760"/>
      <c r="F94" s="763"/>
      <c r="G94" s="252">
        <v>8</v>
      </c>
      <c r="H94" s="252"/>
      <c r="I94" s="667"/>
      <c r="J94" s="355"/>
      <c r="K94" s="358"/>
      <c r="L94" s="668"/>
      <c r="M94" s="577"/>
      <c r="N94" s="809"/>
    </row>
    <row r="95" spans="2:14" ht="72.5" customHeight="1" thickBot="1" x14ac:dyDescent="0.35">
      <c r="B95" s="475" t="str">
        <f>+LEFT(C95,5)</f>
        <v xml:space="preserve">17.5 </v>
      </c>
      <c r="C95" s="430" t="s">
        <v>253</v>
      </c>
      <c r="D95" s="764" t="s">
        <v>181</v>
      </c>
      <c r="E95" s="758" t="s">
        <v>463</v>
      </c>
      <c r="F95" s="761">
        <v>3</v>
      </c>
      <c r="G95" s="250">
        <v>1</v>
      </c>
      <c r="H95" s="266" t="s">
        <v>667</v>
      </c>
      <c r="I95" s="665" t="s">
        <v>668</v>
      </c>
      <c r="J95" s="353">
        <v>3</v>
      </c>
      <c r="K95" s="356" t="str">
        <f t="shared" si="6"/>
        <v>Mantenimiento del control</v>
      </c>
      <c r="L95" s="668">
        <f t="shared" ref="L95" si="11">+IF(K95="",312,IF(K95="Deficiencia de control mayor (diseño y ejecución)",320,IF(K95="Deficiencia de control (diseño o ejecución)",340,IF(K95="Oportunidad de mejora",360,380))))</f>
        <v>380</v>
      </c>
      <c r="M95" s="577">
        <v>6.8745000000000003</v>
      </c>
      <c r="N95" s="809">
        <f>+L95+M95</f>
        <v>386.87450000000001</v>
      </c>
    </row>
    <row r="96" spans="2:14" ht="22.5" hidden="1" customHeight="1" thickBot="1" x14ac:dyDescent="0.35">
      <c r="B96" s="476"/>
      <c r="C96" s="431"/>
      <c r="D96" s="765"/>
      <c r="E96" s="759"/>
      <c r="F96" s="762"/>
      <c r="G96" s="251">
        <v>2</v>
      </c>
      <c r="H96" s="251"/>
      <c r="I96" s="666"/>
      <c r="J96" s="354"/>
      <c r="K96" s="357"/>
      <c r="L96" s="668"/>
      <c r="M96" s="577"/>
      <c r="N96" s="809"/>
    </row>
    <row r="97" spans="2:14" ht="22.5" hidden="1" customHeight="1" thickBot="1" x14ac:dyDescent="0.35">
      <c r="B97" s="476"/>
      <c r="C97" s="431"/>
      <c r="D97" s="765"/>
      <c r="E97" s="759"/>
      <c r="F97" s="762"/>
      <c r="G97" s="251">
        <v>3</v>
      </c>
      <c r="H97" s="251"/>
      <c r="I97" s="666"/>
      <c r="J97" s="354"/>
      <c r="K97" s="357"/>
      <c r="L97" s="668"/>
      <c r="M97" s="577"/>
      <c r="N97" s="809"/>
    </row>
    <row r="98" spans="2:14" ht="22.5" hidden="1" customHeight="1" thickBot="1" x14ac:dyDescent="0.35">
      <c r="B98" s="476"/>
      <c r="C98" s="431"/>
      <c r="D98" s="765"/>
      <c r="E98" s="759"/>
      <c r="F98" s="762"/>
      <c r="G98" s="251">
        <v>4</v>
      </c>
      <c r="H98" s="251"/>
      <c r="I98" s="666"/>
      <c r="J98" s="354"/>
      <c r="K98" s="357"/>
      <c r="L98" s="668"/>
      <c r="M98" s="577"/>
      <c r="N98" s="809"/>
    </row>
    <row r="99" spans="2:14" ht="22.5" hidden="1" customHeight="1" thickBot="1" x14ac:dyDescent="0.35">
      <c r="B99" s="476"/>
      <c r="C99" s="431"/>
      <c r="D99" s="765"/>
      <c r="E99" s="759"/>
      <c r="F99" s="762"/>
      <c r="G99" s="251">
        <v>5</v>
      </c>
      <c r="H99" s="251"/>
      <c r="I99" s="666"/>
      <c r="J99" s="354"/>
      <c r="K99" s="357"/>
      <c r="L99" s="668"/>
      <c r="M99" s="577"/>
      <c r="N99" s="809"/>
    </row>
    <row r="100" spans="2:14" ht="22.5" hidden="1" customHeight="1" thickBot="1" x14ac:dyDescent="0.35">
      <c r="B100" s="476"/>
      <c r="C100" s="431"/>
      <c r="D100" s="765"/>
      <c r="E100" s="759"/>
      <c r="F100" s="762"/>
      <c r="G100" s="251">
        <v>6</v>
      </c>
      <c r="H100" s="251"/>
      <c r="I100" s="666"/>
      <c r="J100" s="354"/>
      <c r="K100" s="357"/>
      <c r="L100" s="668"/>
      <c r="M100" s="577"/>
      <c r="N100" s="809"/>
    </row>
    <row r="101" spans="2:14" ht="22.5" hidden="1" customHeight="1" thickBot="1" x14ac:dyDescent="0.35">
      <c r="B101" s="476"/>
      <c r="C101" s="431"/>
      <c r="D101" s="765"/>
      <c r="E101" s="759"/>
      <c r="F101" s="762"/>
      <c r="G101" s="251">
        <v>7</v>
      </c>
      <c r="H101" s="251"/>
      <c r="I101" s="666"/>
      <c r="J101" s="354"/>
      <c r="K101" s="357"/>
      <c r="L101" s="668"/>
      <c r="M101" s="577"/>
      <c r="N101" s="809"/>
    </row>
    <row r="102" spans="2:14" ht="22.5" hidden="1" customHeight="1" thickBot="1" x14ac:dyDescent="0.35">
      <c r="B102" s="477"/>
      <c r="C102" s="432"/>
      <c r="D102" s="766"/>
      <c r="E102" s="760"/>
      <c r="F102" s="763"/>
      <c r="G102" s="252">
        <v>8</v>
      </c>
      <c r="H102" s="252"/>
      <c r="I102" s="667"/>
      <c r="J102" s="355"/>
      <c r="K102" s="358"/>
      <c r="L102" s="668"/>
      <c r="M102" s="577"/>
      <c r="N102" s="809"/>
    </row>
    <row r="103" spans="2:14" ht="16.5" customHeight="1" x14ac:dyDescent="0.3">
      <c r="B103" s="475" t="str">
        <f>+LEFT(C103,5)</f>
        <v xml:space="preserve">17.6 </v>
      </c>
      <c r="C103" s="430" t="s">
        <v>254</v>
      </c>
      <c r="D103" s="764" t="s">
        <v>255</v>
      </c>
      <c r="E103" s="758" t="s">
        <v>669</v>
      </c>
      <c r="F103" s="761">
        <v>3</v>
      </c>
      <c r="G103" s="250">
        <v>1</v>
      </c>
      <c r="H103" s="266"/>
      <c r="I103" s="665" t="s">
        <v>758</v>
      </c>
      <c r="J103" s="353">
        <v>3</v>
      </c>
      <c r="K103" s="356" t="str">
        <f t="shared" si="6"/>
        <v>Mantenimiento del control</v>
      </c>
      <c r="L103" s="668">
        <f t="shared" ref="L103" si="12">+IF(K103="",312,IF(K103="Deficiencia de control mayor (diseño y ejecución)",320,IF(K103="Deficiencia de control (diseño o ejecución)",340,IF(K103="Oportunidad de mejora",360,380))))</f>
        <v>380</v>
      </c>
      <c r="M103" s="577">
        <v>6.9874000000000001</v>
      </c>
      <c r="N103" s="809">
        <f>+L103+M103</f>
        <v>386.98739999999998</v>
      </c>
    </row>
    <row r="104" spans="2:14" ht="69.650000000000006" customHeight="1" x14ac:dyDescent="0.3">
      <c r="B104" s="476"/>
      <c r="C104" s="431"/>
      <c r="D104" s="765"/>
      <c r="E104" s="759"/>
      <c r="F104" s="762"/>
      <c r="G104" s="251">
        <v>2</v>
      </c>
      <c r="H104" s="253" t="s">
        <v>670</v>
      </c>
      <c r="I104" s="666"/>
      <c r="J104" s="354"/>
      <c r="K104" s="357"/>
      <c r="L104" s="668"/>
      <c r="M104" s="577"/>
      <c r="N104" s="809"/>
    </row>
    <row r="105" spans="2:14" ht="22.5" hidden="1" customHeight="1" thickBot="1" x14ac:dyDescent="0.35">
      <c r="B105" s="476"/>
      <c r="C105" s="431"/>
      <c r="D105" s="765"/>
      <c r="E105" s="759"/>
      <c r="F105" s="762"/>
      <c r="G105" s="251">
        <v>3</v>
      </c>
      <c r="H105" s="251"/>
      <c r="I105" s="666"/>
      <c r="J105" s="354"/>
      <c r="K105" s="357"/>
      <c r="L105" s="668"/>
      <c r="M105" s="577"/>
      <c r="N105" s="809"/>
    </row>
    <row r="106" spans="2:14" ht="118.5" hidden="1" customHeight="1" thickBot="1" x14ac:dyDescent="0.35">
      <c r="B106" s="476"/>
      <c r="C106" s="431"/>
      <c r="D106" s="765"/>
      <c r="E106" s="759"/>
      <c r="F106" s="762"/>
      <c r="G106" s="251">
        <v>4</v>
      </c>
      <c r="H106" s="251"/>
      <c r="I106" s="666"/>
      <c r="J106" s="354"/>
      <c r="K106" s="357"/>
      <c r="L106" s="668"/>
      <c r="M106" s="577"/>
      <c r="N106" s="809"/>
    </row>
    <row r="107" spans="2:14" ht="22.5" hidden="1" customHeight="1" thickBot="1" x14ac:dyDescent="0.35">
      <c r="B107" s="476"/>
      <c r="C107" s="431"/>
      <c r="D107" s="765"/>
      <c r="E107" s="759"/>
      <c r="F107" s="762"/>
      <c r="G107" s="251">
        <v>5</v>
      </c>
      <c r="H107" s="251"/>
      <c r="I107" s="666"/>
      <c r="J107" s="354"/>
      <c r="K107" s="357"/>
      <c r="L107" s="668"/>
      <c r="M107" s="577"/>
      <c r="N107" s="809"/>
    </row>
    <row r="108" spans="2:14" ht="22.5" hidden="1" customHeight="1" thickBot="1" x14ac:dyDescent="0.35">
      <c r="B108" s="476"/>
      <c r="C108" s="431"/>
      <c r="D108" s="765"/>
      <c r="E108" s="759"/>
      <c r="F108" s="762"/>
      <c r="G108" s="251">
        <v>6</v>
      </c>
      <c r="H108" s="251"/>
      <c r="I108" s="666"/>
      <c r="J108" s="354"/>
      <c r="K108" s="357"/>
      <c r="L108" s="668"/>
      <c r="M108" s="577"/>
      <c r="N108" s="809"/>
    </row>
    <row r="109" spans="2:14" ht="22.5" hidden="1" customHeight="1" thickBot="1" x14ac:dyDescent="0.35">
      <c r="B109" s="476"/>
      <c r="C109" s="431"/>
      <c r="D109" s="765"/>
      <c r="E109" s="759"/>
      <c r="F109" s="762"/>
      <c r="G109" s="251">
        <v>7</v>
      </c>
      <c r="H109" s="251"/>
      <c r="I109" s="666"/>
      <c r="J109" s="354"/>
      <c r="K109" s="357"/>
      <c r="L109" s="668"/>
      <c r="M109" s="577"/>
      <c r="N109" s="809"/>
    </row>
    <row r="110" spans="2:14" ht="12.5" customHeight="1" thickBot="1" x14ac:dyDescent="0.35">
      <c r="B110" s="477"/>
      <c r="C110" s="432"/>
      <c r="D110" s="766"/>
      <c r="E110" s="760"/>
      <c r="F110" s="763"/>
      <c r="G110" s="252">
        <v>8</v>
      </c>
      <c r="H110" s="252"/>
      <c r="I110" s="667"/>
      <c r="J110" s="355"/>
      <c r="K110" s="358"/>
      <c r="L110" s="668"/>
      <c r="M110" s="577"/>
      <c r="N110" s="809"/>
    </row>
    <row r="111" spans="2:14" ht="90.5" customHeight="1" thickBot="1" x14ac:dyDescent="0.35">
      <c r="B111" s="475" t="str">
        <f>+LEFT(C111,5)</f>
        <v xml:space="preserve">17.7 </v>
      </c>
      <c r="C111" s="700" t="s">
        <v>256</v>
      </c>
      <c r="D111" s="764" t="s">
        <v>257</v>
      </c>
      <c r="E111" s="665" t="s">
        <v>451</v>
      </c>
      <c r="F111" s="761">
        <v>3</v>
      </c>
      <c r="G111" s="250">
        <v>1</v>
      </c>
      <c r="H111" s="273" t="s">
        <v>492</v>
      </c>
      <c r="I111" s="276" t="s">
        <v>465</v>
      </c>
      <c r="J111" s="353">
        <v>3</v>
      </c>
      <c r="K111" s="382" t="str">
        <f t="shared" si="6"/>
        <v>Mantenimiento del control</v>
      </c>
      <c r="L111" s="668">
        <f t="shared" ref="L111" si="13">+IF(K111="",312,IF(K111="Deficiencia de control mayor (diseño y ejecución)",320,IF(K111="Deficiencia de control (diseño o ejecución)",340,IF(K111="Oportunidad de mejora",360,380))))</f>
        <v>380</v>
      </c>
      <c r="M111" s="577">
        <v>6.9874499999999999</v>
      </c>
      <c r="N111" s="809">
        <f>+L111+M111</f>
        <v>386.98745000000002</v>
      </c>
    </row>
    <row r="112" spans="2:14" ht="35.25" hidden="1" customHeight="1" thickBot="1" x14ac:dyDescent="0.35">
      <c r="B112" s="476"/>
      <c r="C112" s="701"/>
      <c r="D112" s="765"/>
      <c r="E112" s="666"/>
      <c r="F112" s="762"/>
      <c r="G112" s="251">
        <v>2</v>
      </c>
      <c r="H112" s="251"/>
      <c r="I112" s="274"/>
      <c r="J112" s="354"/>
      <c r="K112" s="383"/>
      <c r="L112" s="668"/>
      <c r="M112" s="577"/>
      <c r="N112" s="809"/>
    </row>
    <row r="113" spans="2:14" ht="22.5" hidden="1" customHeight="1" thickBot="1" x14ac:dyDescent="0.35">
      <c r="B113" s="476"/>
      <c r="C113" s="701"/>
      <c r="D113" s="765"/>
      <c r="E113" s="666"/>
      <c r="F113" s="762"/>
      <c r="G113" s="251">
        <v>3</v>
      </c>
      <c r="H113" s="251"/>
      <c r="I113" s="274"/>
      <c r="J113" s="354"/>
      <c r="K113" s="383"/>
      <c r="L113" s="668"/>
      <c r="M113" s="577"/>
      <c r="N113" s="809"/>
    </row>
    <row r="114" spans="2:14" ht="22.5" hidden="1" customHeight="1" thickBot="1" x14ac:dyDescent="0.35">
      <c r="B114" s="476"/>
      <c r="C114" s="701"/>
      <c r="D114" s="765"/>
      <c r="E114" s="666"/>
      <c r="F114" s="762"/>
      <c r="G114" s="251">
        <v>4</v>
      </c>
      <c r="H114" s="251"/>
      <c r="I114" s="274"/>
      <c r="J114" s="354"/>
      <c r="K114" s="383"/>
      <c r="L114" s="668"/>
      <c r="M114" s="577"/>
      <c r="N114" s="809"/>
    </row>
    <row r="115" spans="2:14" ht="22.5" hidden="1" customHeight="1" thickBot="1" x14ac:dyDescent="0.35">
      <c r="B115" s="476"/>
      <c r="C115" s="701"/>
      <c r="D115" s="765"/>
      <c r="E115" s="666"/>
      <c r="F115" s="762"/>
      <c r="G115" s="251">
        <v>5</v>
      </c>
      <c r="H115" s="251"/>
      <c r="I115" s="274"/>
      <c r="J115" s="354"/>
      <c r="K115" s="383"/>
      <c r="L115" s="668"/>
      <c r="M115" s="577"/>
      <c r="N115" s="809"/>
    </row>
    <row r="116" spans="2:14" ht="22.5" hidden="1" customHeight="1" thickBot="1" x14ac:dyDescent="0.35">
      <c r="B116" s="476"/>
      <c r="C116" s="701"/>
      <c r="D116" s="765"/>
      <c r="E116" s="666"/>
      <c r="F116" s="762"/>
      <c r="G116" s="251">
        <v>6</v>
      </c>
      <c r="H116" s="251"/>
      <c r="I116" s="274"/>
      <c r="J116" s="354"/>
      <c r="K116" s="383"/>
      <c r="L116" s="668"/>
      <c r="M116" s="577"/>
      <c r="N116" s="809"/>
    </row>
    <row r="117" spans="2:14" ht="22.5" hidden="1" customHeight="1" thickBot="1" x14ac:dyDescent="0.35">
      <c r="B117" s="476"/>
      <c r="C117" s="701"/>
      <c r="D117" s="765"/>
      <c r="E117" s="666"/>
      <c r="F117" s="762"/>
      <c r="G117" s="251">
        <v>7</v>
      </c>
      <c r="H117" s="251"/>
      <c r="I117" s="274"/>
      <c r="J117" s="354"/>
      <c r="K117" s="383"/>
      <c r="L117" s="668"/>
      <c r="M117" s="577"/>
      <c r="N117" s="809"/>
    </row>
    <row r="118" spans="2:14" ht="22.5" hidden="1" customHeight="1" thickBot="1" x14ac:dyDescent="0.35">
      <c r="B118" s="477"/>
      <c r="C118" s="702"/>
      <c r="D118" s="766"/>
      <c r="E118" s="667"/>
      <c r="F118" s="763"/>
      <c r="G118" s="252">
        <v>8</v>
      </c>
      <c r="H118" s="252"/>
      <c r="I118" s="274"/>
      <c r="J118" s="355"/>
      <c r="K118" s="384"/>
      <c r="L118" s="668"/>
      <c r="M118" s="577"/>
      <c r="N118" s="809"/>
    </row>
    <row r="119" spans="2:14" ht="90" customHeight="1" thickBot="1" x14ac:dyDescent="0.35">
      <c r="B119" s="475" t="str">
        <f>+LEFT(C119,5)</f>
        <v xml:space="preserve">17.8 </v>
      </c>
      <c r="C119" s="700" t="s">
        <v>258</v>
      </c>
      <c r="D119" s="841" t="s">
        <v>257</v>
      </c>
      <c r="E119" s="665" t="s">
        <v>452</v>
      </c>
      <c r="F119" s="761">
        <v>3</v>
      </c>
      <c r="G119" s="241">
        <v>1</v>
      </c>
      <c r="H119" s="275" t="s">
        <v>493</v>
      </c>
      <c r="I119" s="377" t="s">
        <v>675</v>
      </c>
      <c r="J119" s="353">
        <v>3</v>
      </c>
      <c r="K119" s="382" t="str">
        <f t="shared" si="6"/>
        <v>Mantenimiento del control</v>
      </c>
      <c r="L119" s="668">
        <f t="shared" ref="L119" si="14">+IF(K119="",312,IF(K119="Deficiencia de control mayor (diseño y ejecución)",320,IF(K119="Deficiencia de control (diseño o ejecución)",340,IF(K119="Oportunidad de mejora",360,380))))</f>
        <v>380</v>
      </c>
      <c r="M119" s="577">
        <v>6.9874559999999999</v>
      </c>
      <c r="N119" s="809">
        <f>+L119+M119</f>
        <v>386.98745600000001</v>
      </c>
    </row>
    <row r="120" spans="2:14" ht="22.5" hidden="1" customHeight="1" thickBot="1" x14ac:dyDescent="0.35">
      <c r="B120" s="476"/>
      <c r="C120" s="701"/>
      <c r="D120" s="842"/>
      <c r="E120" s="666"/>
      <c r="F120" s="762"/>
      <c r="G120" s="251">
        <v>2</v>
      </c>
      <c r="H120" s="251"/>
      <c r="I120" s="380"/>
      <c r="J120" s="354"/>
      <c r="K120" s="383"/>
      <c r="L120" s="668"/>
      <c r="M120" s="577"/>
      <c r="N120" s="809"/>
    </row>
    <row r="121" spans="2:14" ht="22.5" hidden="1" customHeight="1" thickBot="1" x14ac:dyDescent="0.35">
      <c r="B121" s="476"/>
      <c r="C121" s="701"/>
      <c r="D121" s="842"/>
      <c r="E121" s="666"/>
      <c r="F121" s="762"/>
      <c r="G121" s="251">
        <v>3</v>
      </c>
      <c r="H121" s="251"/>
      <c r="I121" s="380"/>
      <c r="J121" s="354"/>
      <c r="K121" s="383"/>
      <c r="L121" s="668"/>
      <c r="M121" s="577"/>
      <c r="N121" s="809"/>
    </row>
    <row r="122" spans="2:14" ht="22.5" hidden="1" customHeight="1" thickBot="1" x14ac:dyDescent="0.35">
      <c r="B122" s="476"/>
      <c r="C122" s="701"/>
      <c r="D122" s="842"/>
      <c r="E122" s="666"/>
      <c r="F122" s="762"/>
      <c r="G122" s="251">
        <v>4</v>
      </c>
      <c r="H122" s="251"/>
      <c r="I122" s="380"/>
      <c r="J122" s="354"/>
      <c r="K122" s="383"/>
      <c r="L122" s="668"/>
      <c r="M122" s="577"/>
      <c r="N122" s="809"/>
    </row>
    <row r="123" spans="2:14" ht="22.5" hidden="1" customHeight="1" thickBot="1" x14ac:dyDescent="0.35">
      <c r="B123" s="476"/>
      <c r="C123" s="701"/>
      <c r="D123" s="842"/>
      <c r="E123" s="666"/>
      <c r="F123" s="762"/>
      <c r="G123" s="251">
        <v>5</v>
      </c>
      <c r="H123" s="251"/>
      <c r="I123" s="380"/>
      <c r="J123" s="354"/>
      <c r="K123" s="383"/>
      <c r="L123" s="668"/>
      <c r="M123" s="577"/>
      <c r="N123" s="809"/>
    </row>
    <row r="124" spans="2:14" ht="22.5" hidden="1" customHeight="1" thickBot="1" x14ac:dyDescent="0.35">
      <c r="B124" s="476"/>
      <c r="C124" s="701"/>
      <c r="D124" s="842"/>
      <c r="E124" s="666"/>
      <c r="F124" s="762"/>
      <c r="G124" s="251">
        <v>6</v>
      </c>
      <c r="H124" s="251"/>
      <c r="I124" s="380"/>
      <c r="J124" s="354"/>
      <c r="K124" s="383"/>
      <c r="L124" s="668"/>
      <c r="M124" s="577"/>
      <c r="N124" s="809"/>
    </row>
    <row r="125" spans="2:14" ht="22.5" hidden="1" customHeight="1" thickBot="1" x14ac:dyDescent="0.35">
      <c r="B125" s="476"/>
      <c r="C125" s="701"/>
      <c r="D125" s="842"/>
      <c r="E125" s="666"/>
      <c r="F125" s="762"/>
      <c r="G125" s="251">
        <v>7</v>
      </c>
      <c r="H125" s="251"/>
      <c r="I125" s="380"/>
      <c r="J125" s="354"/>
      <c r="K125" s="383"/>
      <c r="L125" s="668"/>
      <c r="M125" s="577"/>
      <c r="N125" s="809"/>
    </row>
    <row r="126" spans="2:14" ht="22.5" hidden="1" customHeight="1" thickBot="1" x14ac:dyDescent="0.35">
      <c r="B126" s="477"/>
      <c r="C126" s="702"/>
      <c r="D126" s="843"/>
      <c r="E126" s="667"/>
      <c r="F126" s="763"/>
      <c r="G126" s="252">
        <v>8</v>
      </c>
      <c r="H126" s="252"/>
      <c r="I126" s="381"/>
      <c r="J126" s="355"/>
      <c r="K126" s="384"/>
      <c r="L126" s="668"/>
      <c r="M126" s="577"/>
      <c r="N126" s="809"/>
    </row>
    <row r="127" spans="2:14" ht="91" customHeight="1" x14ac:dyDescent="0.3">
      <c r="B127" s="475" t="str">
        <f>+LEFT(C127,5)</f>
        <v xml:space="preserve">17.9 </v>
      </c>
      <c r="C127" s="430" t="s">
        <v>259</v>
      </c>
      <c r="D127" s="764" t="s">
        <v>257</v>
      </c>
      <c r="E127" s="758" t="s">
        <v>494</v>
      </c>
      <c r="F127" s="761">
        <v>3</v>
      </c>
      <c r="G127" s="250">
        <v>1</v>
      </c>
      <c r="H127" s="266" t="s">
        <v>495</v>
      </c>
      <c r="I127" s="665" t="s">
        <v>759</v>
      </c>
      <c r="J127" s="353">
        <v>3</v>
      </c>
      <c r="K127" s="356" t="str">
        <f t="shared" ref="K127" si="15">+IF(OR(ISBLANK(F127),ISBLANK(J127)),"",IF(OR(AND(F127=1,J127=1),AND(F127=1,J127=2),AND(F127=1,J127=3)),"Deficiencia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668">
        <f t="shared" ref="L127" si="16">+IF(K127="",312,IF(K127="Deficiencia de control mayor (diseño y ejecución)",320,IF(K127="Deficiencia de control (diseño o ejecución)",340,IF(K127="Oportunidad de mejora",360,380))))</f>
        <v>380</v>
      </c>
      <c r="M127" s="577">
        <v>7.0122999999999998</v>
      </c>
      <c r="N127" s="809">
        <f>+L127+M127</f>
        <v>387.01229999999998</v>
      </c>
    </row>
    <row r="128" spans="2:14" ht="22.5" hidden="1" customHeight="1" x14ac:dyDescent="0.3">
      <c r="B128" s="476"/>
      <c r="C128" s="431"/>
      <c r="D128" s="765"/>
      <c r="E128" s="759"/>
      <c r="F128" s="762"/>
      <c r="G128" s="251">
        <v>2</v>
      </c>
      <c r="H128" s="251"/>
      <c r="I128" s="666"/>
      <c r="J128" s="354"/>
      <c r="K128" s="357"/>
      <c r="L128" s="668"/>
      <c r="M128" s="577"/>
      <c r="N128" s="809"/>
    </row>
    <row r="129" spans="2:14" ht="22.5" hidden="1" customHeight="1" x14ac:dyDescent="0.3">
      <c r="B129" s="476"/>
      <c r="C129" s="431"/>
      <c r="D129" s="765"/>
      <c r="E129" s="759"/>
      <c r="F129" s="762"/>
      <c r="G129" s="251">
        <v>3</v>
      </c>
      <c r="H129" s="251"/>
      <c r="I129" s="666"/>
      <c r="J129" s="354"/>
      <c r="K129" s="357"/>
      <c r="L129" s="668"/>
      <c r="M129" s="577"/>
      <c r="N129" s="809"/>
    </row>
    <row r="130" spans="2:14" ht="22.5" hidden="1" customHeight="1" x14ac:dyDescent="0.3">
      <c r="B130" s="476"/>
      <c r="C130" s="431"/>
      <c r="D130" s="765"/>
      <c r="E130" s="759"/>
      <c r="F130" s="762"/>
      <c r="G130" s="251">
        <v>4</v>
      </c>
      <c r="H130" s="251"/>
      <c r="I130" s="666"/>
      <c r="J130" s="354"/>
      <c r="K130" s="357"/>
      <c r="L130" s="668"/>
      <c r="M130" s="577"/>
      <c r="N130" s="809"/>
    </row>
    <row r="131" spans="2:14" ht="22.5" hidden="1" customHeight="1" x14ac:dyDescent="0.3">
      <c r="B131" s="476"/>
      <c r="C131" s="431"/>
      <c r="D131" s="765"/>
      <c r="E131" s="759"/>
      <c r="F131" s="762"/>
      <c r="G131" s="251">
        <v>5</v>
      </c>
      <c r="H131" s="251"/>
      <c r="I131" s="666"/>
      <c r="J131" s="354"/>
      <c r="K131" s="357"/>
      <c r="L131" s="668"/>
      <c r="M131" s="577"/>
      <c r="N131" s="809"/>
    </row>
    <row r="132" spans="2:14" ht="22.5" hidden="1" customHeight="1" x14ac:dyDescent="0.3">
      <c r="B132" s="476"/>
      <c r="C132" s="431"/>
      <c r="D132" s="765"/>
      <c r="E132" s="759"/>
      <c r="F132" s="762"/>
      <c r="G132" s="251">
        <v>6</v>
      </c>
      <c r="H132" s="251"/>
      <c r="I132" s="666"/>
      <c r="J132" s="354"/>
      <c r="K132" s="357"/>
      <c r="L132" s="668"/>
      <c r="M132" s="577"/>
      <c r="N132" s="809"/>
    </row>
    <row r="133" spans="2:14" ht="22.5" hidden="1" customHeight="1" x14ac:dyDescent="0.3">
      <c r="B133" s="476"/>
      <c r="C133" s="431"/>
      <c r="D133" s="765"/>
      <c r="E133" s="759"/>
      <c r="F133" s="762"/>
      <c r="G133" s="251">
        <v>7</v>
      </c>
      <c r="H133" s="251"/>
      <c r="I133" s="666"/>
      <c r="J133" s="354"/>
      <c r="K133" s="357"/>
      <c r="L133" s="668"/>
      <c r="M133" s="577"/>
      <c r="N133" s="809"/>
    </row>
    <row r="134" spans="2:14" ht="2.25" customHeight="1" thickBot="1" x14ac:dyDescent="0.35">
      <c r="B134" s="477"/>
      <c r="C134" s="432"/>
      <c r="D134" s="766"/>
      <c r="E134" s="760"/>
      <c r="F134" s="763"/>
      <c r="G134" s="252">
        <v>8</v>
      </c>
      <c r="H134" s="252"/>
      <c r="I134" s="667"/>
      <c r="J134" s="355"/>
      <c r="K134" s="358"/>
      <c r="L134" s="668"/>
      <c r="M134" s="577"/>
      <c r="N134" s="809"/>
    </row>
  </sheetData>
  <sheetProtection password="D72A" sheet="1" objects="1" scenarios="1" formatCells="0" formatColumns="0" formatRows="0"/>
  <mergeCells count="183">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 ref="B87:B94"/>
    <mergeCell ref="B95:B102"/>
    <mergeCell ref="B103:B110"/>
    <mergeCell ref="B127:B134"/>
    <mergeCell ref="B52:B59"/>
    <mergeCell ref="B60:B62"/>
    <mergeCell ref="B63:B70"/>
    <mergeCell ref="B71:B78"/>
    <mergeCell ref="B79:B86"/>
    <mergeCell ref="B111:B118"/>
    <mergeCell ref="B119:B126"/>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E44:E51"/>
    <mergeCell ref="F44:F51"/>
    <mergeCell ref="J44:J51"/>
    <mergeCell ref="I61:I62"/>
    <mergeCell ref="G60:I60"/>
    <mergeCell ref="G61:G62"/>
    <mergeCell ref="F52:F59"/>
    <mergeCell ref="D60:D62"/>
    <mergeCell ref="H61:H62"/>
    <mergeCell ref="D103:D110"/>
    <mergeCell ref="J95:J102"/>
    <mergeCell ref="J103:J110"/>
    <mergeCell ref="D95:D102"/>
    <mergeCell ref="C103:C110"/>
    <mergeCell ref="E103:E110"/>
    <mergeCell ref="F103:F110"/>
    <mergeCell ref="C95:C102"/>
    <mergeCell ref="E95:E102"/>
    <mergeCell ref="F95:F102"/>
    <mergeCell ref="I103:I110"/>
    <mergeCell ref="J79:J86"/>
    <mergeCell ref="J87:J94"/>
    <mergeCell ref="C79:C86"/>
    <mergeCell ref="E79:E86"/>
    <mergeCell ref="F79:F86"/>
    <mergeCell ref="D79:D86"/>
    <mergeCell ref="D87:D94"/>
    <mergeCell ref="C87:C94"/>
    <mergeCell ref="E87:E94"/>
    <mergeCell ref="F87:F94"/>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N17:N19"/>
    <mergeCell ref="N20:N27"/>
    <mergeCell ref="N28:N35"/>
    <mergeCell ref="N36:N43"/>
    <mergeCell ref="N44:N51"/>
    <mergeCell ref="N52:N59"/>
    <mergeCell ref="N60:N62"/>
    <mergeCell ref="N63:N70"/>
    <mergeCell ref="N71:N78"/>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tabSelected="1" topLeftCell="I10" zoomScale="82" zoomScaleNormal="82" workbookViewId="0">
      <selection activeCell="I33" sqref="I33"/>
    </sheetView>
  </sheetViews>
  <sheetFormatPr baseColWidth="10" defaultColWidth="11.453125" defaultRowHeight="12.5" x14ac:dyDescent="0.25"/>
  <cols>
    <col min="1" max="1" width="3.08984375" style="31" customWidth="1"/>
    <col min="2" max="2" width="3.453125" style="31" customWidth="1"/>
    <col min="3" max="3" width="35.54296875" style="31" customWidth="1"/>
    <col min="4" max="4" width="2.453125" style="31" customWidth="1"/>
    <col min="5" max="5" width="38.6328125" style="31" hidden="1" customWidth="1"/>
    <col min="6" max="6" width="10.90625" style="31" hidden="1" customWidth="1"/>
    <col min="7" max="7" width="23.453125" style="31" hidden="1" customWidth="1"/>
    <col min="8" max="8" width="0.36328125" style="31" customWidth="1"/>
    <col min="9" max="9" width="187.453125" style="31" customWidth="1"/>
    <col min="10" max="10" width="5.90625" style="31" customWidth="1"/>
    <col min="11" max="11" width="28.08984375" style="31" customWidth="1"/>
    <col min="12" max="12" width="11.6328125" style="31" hidden="1" customWidth="1"/>
    <col min="13" max="13" width="8.984375E-2" style="31" customWidth="1"/>
    <col min="14" max="14" width="9" style="31" hidden="1" customWidth="1"/>
    <col min="15" max="15" width="24.90625" style="31" customWidth="1"/>
    <col min="16" max="16" width="7" style="31" customWidth="1"/>
    <col min="17" max="16384" width="11.453125" style="31"/>
  </cols>
  <sheetData>
    <row r="1" spans="2:16" ht="13" thickBot="1" x14ac:dyDescent="0.3"/>
    <row r="2" spans="2:16" ht="18" customHeight="1" thickTop="1" x14ac:dyDescent="0.25">
      <c r="B2" s="27"/>
      <c r="C2" s="28"/>
      <c r="D2" s="28"/>
      <c r="E2" s="28"/>
      <c r="F2" s="28"/>
      <c r="G2" s="28"/>
      <c r="H2" s="28"/>
      <c r="I2" s="28"/>
      <c r="J2" s="28"/>
      <c r="K2" s="28"/>
      <c r="L2" s="28"/>
      <c r="M2" s="28"/>
      <c r="N2" s="28"/>
      <c r="O2" s="28"/>
      <c r="P2" s="29"/>
    </row>
    <row r="3" spans="2:16" ht="18" customHeight="1" x14ac:dyDescent="0.3">
      <c r="B3" s="30"/>
      <c r="E3" s="849" t="s">
        <v>260</v>
      </c>
      <c r="F3" s="844" t="s">
        <v>396</v>
      </c>
      <c r="G3" s="845"/>
      <c r="H3" s="845"/>
      <c r="I3" s="845"/>
      <c r="J3" s="845"/>
      <c r="K3" s="845"/>
      <c r="L3" s="845"/>
      <c r="M3" s="845"/>
      <c r="N3" s="119"/>
      <c r="O3" s="119"/>
      <c r="P3" s="32"/>
    </row>
    <row r="4" spans="2:16" ht="18" customHeight="1" x14ac:dyDescent="0.3">
      <c r="B4" s="30"/>
      <c r="E4" s="850"/>
      <c r="F4" s="845"/>
      <c r="G4" s="845"/>
      <c r="H4" s="845"/>
      <c r="I4" s="845"/>
      <c r="J4" s="845"/>
      <c r="K4" s="845"/>
      <c r="L4" s="845"/>
      <c r="M4" s="845"/>
      <c r="N4" s="119"/>
      <c r="O4" s="119"/>
      <c r="P4" s="32"/>
    </row>
    <row r="5" spans="2:16" ht="41.25" customHeight="1" x14ac:dyDescent="0.4">
      <c r="B5" s="30"/>
      <c r="E5" s="99" t="s">
        <v>261</v>
      </c>
      <c r="F5" s="846" t="s">
        <v>770</v>
      </c>
      <c r="G5" s="847"/>
      <c r="H5" s="847"/>
      <c r="I5" s="847"/>
      <c r="J5" s="847"/>
      <c r="K5" s="847"/>
      <c r="L5" s="847"/>
      <c r="M5" s="848"/>
      <c r="N5" s="120"/>
      <c r="O5" s="120"/>
      <c r="P5" s="32"/>
    </row>
    <row r="6" spans="2:16" ht="18" customHeight="1" thickBot="1" x14ac:dyDescent="0.35">
      <c r="B6" s="30"/>
      <c r="E6" s="52"/>
      <c r="F6" s="120"/>
      <c r="G6" s="120"/>
      <c r="H6" s="120"/>
      <c r="I6" s="120"/>
      <c r="J6" s="120"/>
      <c r="K6" s="120"/>
      <c r="L6" s="120"/>
      <c r="P6" s="32"/>
    </row>
    <row r="7" spans="2:16" ht="93" customHeight="1" thickBot="1" x14ac:dyDescent="0.3">
      <c r="B7" s="30"/>
      <c r="I7" s="853" t="s">
        <v>262</v>
      </c>
      <c r="J7" s="854"/>
      <c r="K7" s="855"/>
      <c r="M7" s="107" t="e">
        <f>+AVERAGE(G25,G27,G29,G31,G33)</f>
        <v>#REF!</v>
      </c>
      <c r="N7" s="61"/>
      <c r="O7" s="61"/>
      <c r="P7" s="32"/>
    </row>
    <row r="8" spans="2:16" ht="18" customHeight="1" x14ac:dyDescent="0.35">
      <c r="B8" s="30"/>
      <c r="M8" s="54"/>
      <c r="N8" s="54"/>
      <c r="O8" s="54"/>
      <c r="P8" s="32"/>
    </row>
    <row r="9" spans="2:16" ht="18" customHeight="1" x14ac:dyDescent="0.25">
      <c r="B9" s="30"/>
      <c r="P9" s="32"/>
    </row>
    <row r="10" spans="2:16" x14ac:dyDescent="0.25">
      <c r="B10" s="30"/>
      <c r="P10" s="32"/>
    </row>
    <row r="11" spans="2:16" x14ac:dyDescent="0.25">
      <c r="B11" s="30"/>
      <c r="P11" s="32"/>
    </row>
    <row r="12" spans="2:16" x14ac:dyDescent="0.25">
      <c r="B12" s="30"/>
      <c r="P12" s="32"/>
    </row>
    <row r="13" spans="2:16" x14ac:dyDescent="0.25">
      <c r="B13" s="30"/>
      <c r="P13" s="32"/>
    </row>
    <row r="14" spans="2:16" x14ac:dyDescent="0.25">
      <c r="B14" s="30"/>
      <c r="P14" s="32"/>
    </row>
    <row r="15" spans="2:16" x14ac:dyDescent="0.25">
      <c r="B15" s="30"/>
      <c r="P15" s="32"/>
    </row>
    <row r="16" spans="2:16" x14ac:dyDescent="0.25">
      <c r="B16" s="30"/>
      <c r="P16" s="32"/>
    </row>
    <row r="17" spans="2:22" ht="23" x14ac:dyDescent="0.25">
      <c r="B17" s="30"/>
      <c r="C17" s="858" t="s">
        <v>263</v>
      </c>
      <c r="D17" s="859"/>
      <c r="E17" s="859"/>
      <c r="F17" s="859"/>
      <c r="G17" s="859"/>
      <c r="H17" s="859"/>
      <c r="I17" s="859"/>
      <c r="J17" s="859"/>
      <c r="K17" s="859"/>
      <c r="L17" s="859"/>
      <c r="M17" s="860"/>
      <c r="N17" s="62"/>
      <c r="O17" s="62"/>
      <c r="P17" s="32"/>
    </row>
    <row r="18" spans="2:22" ht="15.75" customHeight="1" x14ac:dyDescent="0.25">
      <c r="B18" s="30"/>
      <c r="C18" s="33"/>
      <c r="D18" s="33"/>
      <c r="E18" s="33"/>
      <c r="F18" s="33"/>
      <c r="G18" s="33"/>
      <c r="H18" s="33"/>
      <c r="I18" s="33"/>
      <c r="J18" s="33"/>
      <c r="K18" s="33"/>
      <c r="L18" s="33"/>
      <c r="M18" s="33"/>
      <c r="N18" s="37"/>
      <c r="O18" s="37"/>
      <c r="P18" s="32"/>
    </row>
    <row r="19" spans="2:22" s="195" customFormat="1" ht="100" customHeight="1" x14ac:dyDescent="0.3">
      <c r="B19" s="191"/>
      <c r="C19" s="851" t="s">
        <v>264</v>
      </c>
      <c r="D19" s="852"/>
      <c r="E19" s="192" t="s">
        <v>267</v>
      </c>
      <c r="F19" s="861" t="s">
        <v>700</v>
      </c>
      <c r="G19" s="862"/>
      <c r="H19" s="862"/>
      <c r="I19" s="862"/>
      <c r="J19" s="862"/>
      <c r="K19" s="862"/>
      <c r="L19" s="862"/>
      <c r="M19" s="863"/>
      <c r="N19" s="193"/>
      <c r="O19" s="193"/>
      <c r="P19" s="194"/>
    </row>
    <row r="20" spans="2:22" s="195" customFormat="1" ht="71" customHeight="1" x14ac:dyDescent="0.3">
      <c r="B20" s="191"/>
      <c r="C20" s="851" t="s">
        <v>265</v>
      </c>
      <c r="D20" s="852"/>
      <c r="E20" s="192" t="s">
        <v>267</v>
      </c>
      <c r="F20" s="864" t="s">
        <v>701</v>
      </c>
      <c r="G20" s="865"/>
      <c r="H20" s="865"/>
      <c r="I20" s="865"/>
      <c r="J20" s="865"/>
      <c r="K20" s="865"/>
      <c r="L20" s="865"/>
      <c r="M20" s="866"/>
      <c r="N20" s="193"/>
      <c r="O20" s="193"/>
      <c r="P20" s="194"/>
    </row>
    <row r="21" spans="2:22" s="195" customFormat="1" ht="112.5" customHeight="1" x14ac:dyDescent="0.3">
      <c r="B21" s="191"/>
      <c r="C21" s="856" t="s">
        <v>266</v>
      </c>
      <c r="D21" s="857"/>
      <c r="E21" s="192" t="s">
        <v>267</v>
      </c>
      <c r="F21" s="861" t="s">
        <v>702</v>
      </c>
      <c r="G21" s="862"/>
      <c r="H21" s="862"/>
      <c r="I21" s="862"/>
      <c r="J21" s="862"/>
      <c r="K21" s="862"/>
      <c r="L21" s="862"/>
      <c r="M21" s="863"/>
      <c r="N21" s="193"/>
      <c r="O21" s="193"/>
      <c r="P21" s="194"/>
    </row>
    <row r="22" spans="2:22" ht="2.4" customHeight="1" thickBot="1" x14ac:dyDescent="0.35">
      <c r="B22" s="30"/>
      <c r="G22" s="55"/>
      <c r="P22" s="32"/>
    </row>
    <row r="23" spans="2:22" ht="102.75" customHeight="1" thickBot="1" x14ac:dyDescent="0.35">
      <c r="B23" s="30"/>
      <c r="C23" s="92" t="s">
        <v>50</v>
      </c>
      <c r="D23" s="2"/>
      <c r="E23" s="59" t="s">
        <v>268</v>
      </c>
      <c r="F23" s="2"/>
      <c r="G23" s="59" t="s">
        <v>269</v>
      </c>
      <c r="H23" s="2"/>
      <c r="I23" s="88" t="s">
        <v>270</v>
      </c>
      <c r="J23" s="51"/>
      <c r="K23" s="89" t="s">
        <v>271</v>
      </c>
      <c r="L23" s="51"/>
      <c r="M23" s="90" t="s">
        <v>272</v>
      </c>
      <c r="N23" s="51"/>
      <c r="O23" s="91" t="s">
        <v>273</v>
      </c>
      <c r="P23" s="32"/>
      <c r="Q23" s="44"/>
    </row>
    <row r="24" spans="2:22" ht="6.75" customHeight="1" x14ac:dyDescent="0.45">
      <c r="B24" s="30"/>
      <c r="C24" s="93"/>
      <c r="D24"/>
      <c r="E24"/>
      <c r="F24"/>
      <c r="G24"/>
      <c r="H24"/>
      <c r="I24" s="58"/>
      <c r="J24"/>
      <c r="K24" s="58"/>
      <c r="L24"/>
      <c r="M24"/>
      <c r="N24"/>
      <c r="O24"/>
      <c r="P24" s="32"/>
    </row>
    <row r="25" spans="2:22" ht="165.5" customHeight="1" x14ac:dyDescent="0.25">
      <c r="B25" s="30"/>
      <c r="C25" s="94" t="s">
        <v>44</v>
      </c>
      <c r="D25" s="1"/>
      <c r="E25" s="109" t="e">
        <f>+IF(Hoja1!$N$2&gt;=0.5,"Si","No")</f>
        <v>#REF!</v>
      </c>
      <c r="F25" s="50"/>
      <c r="G25" s="108" t="e">
        <f>+Hoja1!N2</f>
        <v>#REF!</v>
      </c>
      <c r="H25" s="50"/>
      <c r="I25" s="294" t="s">
        <v>760</v>
      </c>
      <c r="J25" s="57"/>
      <c r="K25" s="110">
        <v>0.98</v>
      </c>
      <c r="L25" s="48"/>
      <c r="M25" s="126" t="s">
        <v>398</v>
      </c>
      <c r="N25" s="56"/>
      <c r="O25" s="148" t="s">
        <v>761</v>
      </c>
      <c r="P25" s="34"/>
      <c r="Q25" s="36"/>
      <c r="R25" s="36"/>
      <c r="S25" s="36"/>
      <c r="T25" s="36"/>
      <c r="U25" s="36"/>
      <c r="V25" s="36"/>
    </row>
    <row r="26" spans="2:22" ht="6.75" customHeight="1" x14ac:dyDescent="0.45">
      <c r="B26" s="30"/>
      <c r="C26" s="93"/>
      <c r="D26"/>
      <c r="E26" s="3"/>
      <c r="F26"/>
      <c r="G26" s="47"/>
      <c r="H26"/>
      <c r="I26" s="214"/>
      <c r="J26"/>
      <c r="K26" s="58"/>
      <c r="L26"/>
      <c r="M26" s="4"/>
      <c r="N26" s="4"/>
      <c r="O26" s="60"/>
      <c r="P26" s="32"/>
    </row>
    <row r="27" spans="2:22" ht="161" customHeight="1" x14ac:dyDescent="0.25">
      <c r="B27" s="30"/>
      <c r="C27" s="95" t="s">
        <v>274</v>
      </c>
      <c r="D27" s="1"/>
      <c r="E27" s="109" t="str">
        <f>+IF(Hoja1!$N$26&gt;=0.5,"Si","No")</f>
        <v>Si</v>
      </c>
      <c r="F27"/>
      <c r="G27" s="108">
        <f>+Hoja1!N26</f>
        <v>1</v>
      </c>
      <c r="H27"/>
      <c r="I27" s="298" t="s">
        <v>762</v>
      </c>
      <c r="J27"/>
      <c r="K27" s="110" t="s">
        <v>763</v>
      </c>
      <c r="L27" s="49"/>
      <c r="M27" s="126" t="s">
        <v>398</v>
      </c>
      <c r="N27" s="56"/>
      <c r="O27" s="148" t="s">
        <v>764</v>
      </c>
      <c r="P27" s="32"/>
    </row>
    <row r="28" spans="2:22" ht="6.75" customHeight="1" x14ac:dyDescent="0.45">
      <c r="B28" s="30"/>
      <c r="C28" s="93"/>
      <c r="D28"/>
      <c r="E28" s="3"/>
      <c r="F28"/>
      <c r="G28" s="47"/>
      <c r="H28"/>
      <c r="I28" s="214"/>
      <c r="J28"/>
      <c r="K28" s="58"/>
      <c r="L28"/>
      <c r="M28" s="4"/>
      <c r="N28" s="4"/>
      <c r="O28" s="60"/>
      <c r="P28" s="32"/>
    </row>
    <row r="29" spans="2:22" ht="409.5" customHeight="1" x14ac:dyDescent="0.25">
      <c r="B29" s="30"/>
      <c r="C29" s="96" t="s">
        <v>275</v>
      </c>
      <c r="D29" s="1"/>
      <c r="E29" s="109" t="str">
        <f>+IF(Hoja1!$N$43&gt;=0.5,"Si","No")</f>
        <v>Si</v>
      </c>
      <c r="F29"/>
      <c r="G29" s="108">
        <f>+Hoja1!N43</f>
        <v>1</v>
      </c>
      <c r="H29"/>
      <c r="I29" s="295" t="s">
        <v>766</v>
      </c>
      <c r="J29"/>
      <c r="K29" s="110" t="s">
        <v>768</v>
      </c>
      <c r="L29" s="49"/>
      <c r="M29" s="126" t="s">
        <v>398</v>
      </c>
      <c r="N29" s="56"/>
      <c r="O29" s="148" t="s">
        <v>761</v>
      </c>
      <c r="P29" s="32"/>
    </row>
    <row r="30" spans="2:22" ht="6.75" hidden="1" customHeight="1" x14ac:dyDescent="0.45">
      <c r="B30" s="30"/>
      <c r="C30" s="93"/>
      <c r="D30"/>
      <c r="E30" s="3"/>
      <c r="F30"/>
      <c r="G30" s="47"/>
      <c r="H30"/>
      <c r="I30" s="214"/>
      <c r="J30"/>
      <c r="K30" s="58"/>
      <c r="L30"/>
      <c r="M30" s="4"/>
      <c r="N30" s="4"/>
      <c r="O30" s="60"/>
      <c r="P30" s="32"/>
    </row>
    <row r="31" spans="2:22" ht="182" customHeight="1" x14ac:dyDescent="0.25">
      <c r="B31" s="30"/>
      <c r="C31" s="97" t="s">
        <v>276</v>
      </c>
      <c r="D31" s="1"/>
      <c r="E31" s="109" t="str">
        <f>+IF(Hoja1!$N$55&gt;=0.5,"Si","No")</f>
        <v>Si</v>
      </c>
      <c r="F31"/>
      <c r="G31" s="108">
        <f>+Hoja1!N55</f>
        <v>1</v>
      </c>
      <c r="H31"/>
      <c r="I31" s="296" t="s">
        <v>767</v>
      </c>
      <c r="J31"/>
      <c r="K31" s="110" t="s">
        <v>763</v>
      </c>
      <c r="L31" s="49"/>
      <c r="M31" s="126" t="s">
        <v>398</v>
      </c>
      <c r="N31" s="56"/>
      <c r="O31" s="148" t="s">
        <v>769</v>
      </c>
      <c r="P31" s="32"/>
    </row>
    <row r="32" spans="2:22" ht="6.75" customHeight="1" x14ac:dyDescent="0.45">
      <c r="B32" s="30"/>
      <c r="C32" s="93"/>
      <c r="D32"/>
      <c r="E32" s="3"/>
      <c r="F32"/>
      <c r="G32" s="47"/>
      <c r="H32"/>
      <c r="I32" s="214"/>
      <c r="J32"/>
      <c r="K32" s="58"/>
      <c r="L32"/>
      <c r="M32" s="4"/>
      <c r="N32" s="4"/>
      <c r="O32" s="60"/>
      <c r="P32" s="32"/>
    </row>
    <row r="33" spans="2:16" ht="204" customHeight="1" thickBot="1" x14ac:dyDescent="0.3">
      <c r="B33" s="30"/>
      <c r="C33" s="98" t="s">
        <v>277</v>
      </c>
      <c r="D33" s="1"/>
      <c r="E33" s="109" t="str">
        <f>+IF(Hoja1!$N$69&gt;=0.5,"Si","No")</f>
        <v>Si</v>
      </c>
      <c r="F33"/>
      <c r="G33" s="108">
        <f>+Hoja1!N69</f>
        <v>1</v>
      </c>
      <c r="H33"/>
      <c r="I33" s="297" t="s">
        <v>775</v>
      </c>
      <c r="J33"/>
      <c r="K33" s="110">
        <v>0.98</v>
      </c>
      <c r="L33" s="49"/>
      <c r="M33" s="126" t="s">
        <v>398</v>
      </c>
      <c r="N33" s="56"/>
      <c r="O33" s="148" t="s">
        <v>761</v>
      </c>
      <c r="P33" s="32"/>
    </row>
    <row r="34" spans="2:16" ht="15.5" x14ac:dyDescent="0.25">
      <c r="B34" s="30"/>
      <c r="C34" s="35"/>
      <c r="D34" s="35"/>
      <c r="E34" s="37"/>
      <c r="M34" s="38"/>
      <c r="N34" s="38"/>
      <c r="O34" s="38"/>
      <c r="P34" s="32"/>
    </row>
    <row r="35" spans="2:16" ht="15.5" x14ac:dyDescent="0.25">
      <c r="B35" s="30"/>
      <c r="C35" s="39"/>
      <c r="D35" s="35"/>
      <c r="E35" s="37"/>
      <c r="M35" s="38"/>
      <c r="N35" s="38"/>
      <c r="O35" s="38"/>
      <c r="P35" s="32"/>
    </row>
    <row r="36" spans="2:16" ht="13" x14ac:dyDescent="0.3">
      <c r="B36" s="30"/>
      <c r="C36" s="40"/>
      <c r="P36" s="32"/>
    </row>
    <row r="37" spans="2:16" ht="13" thickBot="1" x14ac:dyDescent="0.3">
      <c r="B37" s="41"/>
      <c r="C37" s="42"/>
      <c r="D37" s="42"/>
      <c r="E37" s="42"/>
      <c r="F37" s="42"/>
      <c r="G37" s="42"/>
      <c r="H37" s="42"/>
      <c r="I37" s="42"/>
      <c r="J37" s="42"/>
      <c r="K37" s="42"/>
      <c r="L37" s="42"/>
      <c r="M37" s="42"/>
      <c r="N37" s="42"/>
      <c r="O37" s="42"/>
      <c r="P37" s="43"/>
    </row>
    <row r="38" spans="2:16" ht="13" thickTop="1" x14ac:dyDescent="0.25"/>
  </sheetData>
  <sheetProtection password="D72A" sheet="1" objects="1" scenarios="1" formatCells="0" formatColumns="0" formatRows="0"/>
  <mergeCells count="11">
    <mergeCell ref="C21:D21"/>
    <mergeCell ref="C17:M17"/>
    <mergeCell ref="C19:D19"/>
    <mergeCell ref="F19:M19"/>
    <mergeCell ref="F20:M20"/>
    <mergeCell ref="F21:M21"/>
    <mergeCell ref="F3:M4"/>
    <mergeCell ref="F5:M5"/>
    <mergeCell ref="E3:E4"/>
    <mergeCell ref="C20:D20"/>
    <mergeCell ref="I7:K7"/>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fRule type="cellIs" dxfId="23" priority="28" operator="between">
      <formula>0</formula>
      <formula>#REF!</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fRule type="cellIs" dxfId="19" priority="20" operator="between">
      <formula>0</formula>
      <formula>#REF!</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fRule type="cellIs" dxfId="15" priority="16" operator="between">
      <formula>0</formula>
      <formula>#REF!</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fRule type="cellIs" dxfId="11" priority="12" operator="between">
      <formula>0</formula>
      <formula>#REF!</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fRule type="cellIs" dxfId="7" priority="8" operator="between">
      <formula>0</formula>
      <formula>#REF!</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fRule type="cellIs" dxfId="3" priority="4" operator="between">
      <formula>0</formula>
      <formula>#REF!</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53125" defaultRowHeight="12.5" x14ac:dyDescent="0.25"/>
  <cols>
    <col min="2" max="4" width="22.36328125" customWidth="1"/>
    <col min="5" max="5" width="34.54296875" customWidth="1"/>
    <col min="6" max="6" width="36.453125" bestFit="1" customWidth="1"/>
    <col min="8" max="8" width="12.36328125" bestFit="1" customWidth="1"/>
    <col min="9" max="9" width="12.6328125" customWidth="1"/>
    <col min="13" max="14" width="17.54296875" customWidth="1"/>
  </cols>
  <sheetData>
    <row r="1" spans="1:19" ht="81.75" customHeight="1" x14ac:dyDescent="0.25">
      <c r="A1" s="121" t="s">
        <v>111</v>
      </c>
      <c r="B1" s="121" t="s">
        <v>278</v>
      </c>
      <c r="C1" s="122" t="s">
        <v>279</v>
      </c>
      <c r="D1" s="122" t="s">
        <v>280</v>
      </c>
      <c r="E1" s="122" t="s">
        <v>281</v>
      </c>
      <c r="F1" s="121" t="s">
        <v>124</v>
      </c>
      <c r="G1" s="123" t="s">
        <v>282</v>
      </c>
      <c r="H1" s="123" t="s">
        <v>283</v>
      </c>
      <c r="I1" s="123" t="s">
        <v>284</v>
      </c>
      <c r="J1" s="123" t="s">
        <v>80</v>
      </c>
      <c r="K1" s="123" t="s">
        <v>89</v>
      </c>
      <c r="L1" s="123" t="s">
        <v>285</v>
      </c>
      <c r="M1" s="73" t="s">
        <v>286</v>
      </c>
      <c r="N1" s="73"/>
    </row>
    <row r="2" spans="1:19" ht="12.75" customHeight="1" x14ac:dyDescent="0.25">
      <c r="A2" s="113" t="s">
        <v>287</v>
      </c>
      <c r="B2" s="113" t="str">
        <f>+LEFT(A2,1)</f>
        <v>1</v>
      </c>
      <c r="C2" s="113" t="e">
        <f>+MID(VLOOKUP(A2,#REF!,2,0),4,LEN(VLOOKUP(A2,#REF!,2,0))-4)</f>
        <v>#REF!</v>
      </c>
      <c r="D2" s="113" t="s">
        <v>288</v>
      </c>
      <c r="E2" s="113" t="e">
        <f>+VLOOKUP(A2,#REF!,3,0)</f>
        <v>#REF!</v>
      </c>
      <c r="F2" s="113" t="e">
        <f>+VLOOKUP(A2,#REF!,10,0)</f>
        <v>#REF!</v>
      </c>
      <c r="G2" s="113" t="e">
        <f>+VLOOKUP(A2,#REF!,13)</f>
        <v>#REF!</v>
      </c>
      <c r="H2" s="115" t="e">
        <f>+_xlfn.RANK.EQ(G2,$G$2:$G$82,1)</f>
        <v>#REF!</v>
      </c>
      <c r="I2" s="113" t="e">
        <f t="shared" ref="I2:I33" si="0">+IF(F2=$F$2,$P$4,IF(F2=$F$3,$P$2,$P$3))</f>
        <v>#REF!</v>
      </c>
      <c r="J2" s="113" t="s">
        <v>289</v>
      </c>
      <c r="K2" s="113" t="e">
        <f>+IF(ISBLANK(VLOOKUP(A2,#REF!,5,0)),"",VLOOKUP(A2,#REF!,5,0))</f>
        <v>#REF!</v>
      </c>
      <c r="L2" s="113" t="e">
        <f>+IF(ISBLANK(VLOOKUP(A2,#REF!,9,0)),"",VLOOKUP(A2,#REF!,9,0))</f>
        <v>#REF!</v>
      </c>
      <c r="M2" s="113" t="e">
        <f t="shared" ref="M2" si="1">+IF(OR(AND(K2=1,L2=1),AND(ISBLANK(K2),ISBLANK(L2)),K2="",L2=""),0,IF(OR(AND(K2=1,L2=2),AND(K2=1,L2=3)),0.25,IF(OR(AND(K2=2,L2=2),AND(K2=3,L2=1),AND(K2=3,L2=2),AND(K2=2,L2=1)),0.5,IF(AND(K2=2,L2=3),0.75,1))))</f>
        <v>#REF!</v>
      </c>
      <c r="N2" s="113" t="e">
        <f>+AVERAGEIF($D$2:$D$82,D2,$M$2:$M$82)</f>
        <v>#REF!</v>
      </c>
      <c r="O2" s="111" t="s">
        <v>27</v>
      </c>
      <c r="P2" s="112" t="s">
        <v>290</v>
      </c>
      <c r="Q2" s="112"/>
      <c r="R2" s="113"/>
      <c r="S2" s="113"/>
    </row>
    <row r="3" spans="1:19" ht="12.75" customHeight="1" x14ac:dyDescent="0.25">
      <c r="A3" s="113" t="s">
        <v>291</v>
      </c>
      <c r="B3" s="113" t="str">
        <f t="shared" ref="B3:B42" si="2">+LEFT(A3,1)</f>
        <v>1</v>
      </c>
      <c r="C3" s="113" t="e">
        <f>+MID(VLOOKUP(A3,#REF!,2,0),4,LEN(VLOOKUP(A3,#REF!,2,0))-4)</f>
        <v>#REF!</v>
      </c>
      <c r="D3" s="113" t="s">
        <v>288</v>
      </c>
      <c r="E3" s="113" t="e">
        <f>+VLOOKUP(A3,#REF!,3,0)</f>
        <v>#REF!</v>
      </c>
      <c r="F3" s="113" t="e">
        <f>+VLOOKUP(A3,#REF!,10,0)</f>
        <v>#REF!</v>
      </c>
      <c r="G3" s="113" t="e">
        <f>+VLOOKUP(A3,#REF!,13,0)</f>
        <v>#REF!</v>
      </c>
      <c r="H3" s="115" t="e">
        <f t="shared" ref="H3:H70" si="3">+_xlfn.RANK.EQ(G3,$G$2:$G$82,1)</f>
        <v>#REF!</v>
      </c>
      <c r="I3" s="113" t="e">
        <f t="shared" si="0"/>
        <v>#REF!</v>
      </c>
      <c r="J3" s="113" t="s">
        <v>289</v>
      </c>
      <c r="K3" s="113" t="e">
        <f>+IF(ISBLANK(VLOOKUP(A3,#REF!,5,0)),"",VLOOKUP(A3,#REF!,5,0))</f>
        <v>#REF!</v>
      </c>
      <c r="L3" s="113" t="e">
        <f>+IF(ISBLANK(VLOOKUP(A3,#REF!,9,0)),"",VLOOKUP(A3,#REF!,9,0))</f>
        <v>#REF!</v>
      </c>
      <c r="M3" s="113" t="e">
        <f>+IF(OR(AND(K3=1,L3=1),AND(ISBLANK(K3),ISBLANK(L3)),K3="",L3=""),0,IF(OR(AND(K3=1,L3=2),AND(K3=1,L3=3)),0.25,IF(OR(AND(K3=2,L3=2),AND(K3=3,L3=1),AND(K3=3,L3=2),AND(K3=2,L3=1)),0.5,IF(AND(K3=2,L3=3),0.75,1))))</f>
        <v>#REF!</v>
      </c>
      <c r="N3" s="113" t="e">
        <f t="shared" ref="N3:N70" si="4">+AVERAGEIF($D$2:$D$82,D3,$M$2:$M$82)</f>
        <v>#REF!</v>
      </c>
      <c r="O3" s="114" t="s">
        <v>30</v>
      </c>
      <c r="P3" s="112" t="s">
        <v>292</v>
      </c>
      <c r="Q3" s="112"/>
      <c r="R3" s="113" t="s">
        <v>293</v>
      </c>
      <c r="S3" s="113"/>
    </row>
    <row r="4" spans="1:19" ht="16.5" customHeight="1" x14ac:dyDescent="0.25">
      <c r="A4" s="113" t="s">
        <v>294</v>
      </c>
      <c r="B4" s="113" t="str">
        <f t="shared" si="2"/>
        <v>1</v>
      </c>
      <c r="C4" s="113" t="e">
        <f>+MID(VLOOKUP(A4,#REF!,2,0),4,LEN(VLOOKUP(A4,#REF!,2,0))-4)</f>
        <v>#REF!</v>
      </c>
      <c r="D4" s="113" t="s">
        <v>288</v>
      </c>
      <c r="E4" s="113" t="e">
        <f>+VLOOKUP(A4,#REF!,3,0)</f>
        <v>#REF!</v>
      </c>
      <c r="F4" s="113" t="e">
        <f>+VLOOKUP(A4,#REF!,10,0)</f>
        <v>#REF!</v>
      </c>
      <c r="G4" s="113" t="e">
        <f>+VLOOKUP(A4,#REF!,13,0)</f>
        <v>#REF!</v>
      </c>
      <c r="H4" s="115" t="e">
        <f t="shared" si="3"/>
        <v>#REF!</v>
      </c>
      <c r="I4" s="113" t="e">
        <f t="shared" si="0"/>
        <v>#REF!</v>
      </c>
      <c r="J4" s="113" t="s">
        <v>289</v>
      </c>
      <c r="K4" s="113" t="e">
        <f>+IF(ISBLANK(VLOOKUP(A4,#REF!,5,0)),"",VLOOKUP(A4,#REF!,5,0))</f>
        <v>#REF!</v>
      </c>
      <c r="L4" s="113" t="e">
        <f>+IF(ISBLANK(VLOOKUP(A4,#REF!,9,0)),"",VLOOKUP(A4,#REF!,9,0))</f>
        <v>#REF!</v>
      </c>
      <c r="M4" s="113" t="e">
        <f t="shared" ref="M4:M67" si="5">+IF(OR(AND(K4=1,L4=1),AND(ISBLANK(K4),ISBLANK(L4)),K4="",L4=""),0,IF(OR(AND(K4=1,L4=2),AND(K4=1,L4=3)),0.25,IF(OR(AND(K4=2,L4=2),AND(K4=3,L4=1),AND(K4=3,L4=2),AND(K4=2,L4=1)),0.5,IF(AND(K4=2,L4=3),0.75,1))))</f>
        <v>#REF!</v>
      </c>
      <c r="N4" s="113" t="e">
        <f t="shared" si="4"/>
        <v>#REF!</v>
      </c>
      <c r="O4" s="114" t="s">
        <v>33</v>
      </c>
      <c r="P4" s="112" t="s">
        <v>295</v>
      </c>
      <c r="Q4" s="112"/>
      <c r="R4" s="113"/>
      <c r="S4" s="113"/>
    </row>
    <row r="5" spans="1:19" x14ac:dyDescent="0.25">
      <c r="A5" s="113" t="s">
        <v>296</v>
      </c>
      <c r="B5" s="113" t="str">
        <f t="shared" si="2"/>
        <v>1</v>
      </c>
      <c r="C5" s="113" t="e">
        <f>+MID(VLOOKUP(A5,#REF!,2,0),4,LEN(VLOOKUP(A5,#REF!,2,0))-4)</f>
        <v>#REF!</v>
      </c>
      <c r="D5" s="113" t="s">
        <v>288</v>
      </c>
      <c r="E5" s="113" t="e">
        <f>+VLOOKUP(A5,#REF!,3,0)</f>
        <v>#REF!</v>
      </c>
      <c r="F5" s="113" t="e">
        <f>+VLOOKUP(A5,#REF!,10,0)</f>
        <v>#REF!</v>
      </c>
      <c r="G5" s="113" t="e">
        <f>+VLOOKUP(A5,#REF!,13,0)</f>
        <v>#REF!</v>
      </c>
      <c r="H5" s="115" t="e">
        <f t="shared" si="3"/>
        <v>#REF!</v>
      </c>
      <c r="I5" s="113" t="e">
        <f t="shared" si="0"/>
        <v>#REF!</v>
      </c>
      <c r="J5" s="113" t="s">
        <v>289</v>
      </c>
      <c r="K5" s="113" t="e">
        <f>+IF(ISBLANK(VLOOKUP(A5,#REF!,5,0)),"",VLOOKUP(A5,#REF!,5,0))</f>
        <v>#REF!</v>
      </c>
      <c r="L5" s="113" t="e">
        <f>+IF(ISBLANK(VLOOKUP(A5,#REF!,9,0)),"",VLOOKUP(A5,#REF!,9,0))</f>
        <v>#REF!</v>
      </c>
      <c r="M5" s="113" t="e">
        <f t="shared" si="5"/>
        <v>#REF!</v>
      </c>
      <c r="N5" s="113" t="e">
        <f t="shared" si="4"/>
        <v>#REF!</v>
      </c>
      <c r="O5" s="113"/>
      <c r="P5" s="113"/>
    </row>
    <row r="6" spans="1:19" x14ac:dyDescent="0.25">
      <c r="A6" s="113" t="s">
        <v>297</v>
      </c>
      <c r="B6" s="113" t="str">
        <f t="shared" si="2"/>
        <v>1</v>
      </c>
      <c r="C6" s="113" t="e">
        <f>+MID(VLOOKUP(A6,#REF!,2,0),4,LEN(VLOOKUP(A6,#REF!,2,0))-4)</f>
        <v>#REF!</v>
      </c>
      <c r="D6" s="113" t="s">
        <v>288</v>
      </c>
      <c r="E6" s="113" t="e">
        <f>+VLOOKUP(A6,#REF!,3,0)</f>
        <v>#REF!</v>
      </c>
      <c r="F6" s="113" t="e">
        <f>+VLOOKUP(A6,#REF!,10,0)</f>
        <v>#REF!</v>
      </c>
      <c r="G6" s="113" t="e">
        <f>+VLOOKUP(A6,#REF!,13,0)</f>
        <v>#REF!</v>
      </c>
      <c r="H6" s="115" t="e">
        <f t="shared" si="3"/>
        <v>#REF!</v>
      </c>
      <c r="I6" s="113" t="e">
        <f t="shared" si="0"/>
        <v>#REF!</v>
      </c>
      <c r="J6" s="113" t="s">
        <v>289</v>
      </c>
      <c r="K6" s="113" t="e">
        <f>+IF(ISBLANK(VLOOKUP(A6,#REF!,5,0)),"",VLOOKUP(A6,#REF!,5,0))</f>
        <v>#REF!</v>
      </c>
      <c r="L6" s="113" t="e">
        <f>+IF(ISBLANK(VLOOKUP(A6,#REF!,9,0)),"",VLOOKUP(A6,#REF!,9,0))</f>
        <v>#REF!</v>
      </c>
      <c r="M6" s="113" t="e">
        <f t="shared" si="5"/>
        <v>#REF!</v>
      </c>
      <c r="N6" s="113" t="e">
        <f t="shared" si="4"/>
        <v>#REF!</v>
      </c>
      <c r="O6" s="113"/>
      <c r="P6" s="113"/>
    </row>
    <row r="7" spans="1:19" x14ac:dyDescent="0.25">
      <c r="A7" s="113" t="s">
        <v>298</v>
      </c>
      <c r="B7" s="113" t="str">
        <f t="shared" si="2"/>
        <v>2</v>
      </c>
      <c r="C7" s="113" t="e">
        <f>+MID(VLOOKUP(A7,#REF!,2,0),4,LEN(VLOOKUP(A7,#REF!,2,0))-4)</f>
        <v>#REF!</v>
      </c>
      <c r="D7" s="113" t="s">
        <v>288</v>
      </c>
      <c r="E7" s="113" t="e">
        <f>+VLOOKUP(A7,#REF!,3,0)</f>
        <v>#REF!</v>
      </c>
      <c r="F7" s="113" t="e">
        <f>+VLOOKUP(A7,#REF!,10,0)</f>
        <v>#REF!</v>
      </c>
      <c r="G7" s="113" t="e">
        <f>+VLOOKUP(A7,#REF!,13,0)</f>
        <v>#REF!</v>
      </c>
      <c r="H7" s="115" t="e">
        <f t="shared" si="3"/>
        <v>#REF!</v>
      </c>
      <c r="I7" s="113" t="e">
        <f t="shared" si="0"/>
        <v>#REF!</v>
      </c>
      <c r="J7" s="113" t="s">
        <v>299</v>
      </c>
      <c r="K7" s="113" t="e">
        <f>+IF(ISBLANK(VLOOKUP(A7,#REF!,5,0)),"",VLOOKUP(A7,#REF!,5,0))</f>
        <v>#REF!</v>
      </c>
      <c r="L7" s="113" t="e">
        <f>+IF(ISBLANK(VLOOKUP(A7,#REF!,9,0)),"",VLOOKUP(A7,#REF!,9,0))</f>
        <v>#REF!</v>
      </c>
      <c r="M7" s="113" t="e">
        <f t="shared" si="5"/>
        <v>#REF!</v>
      </c>
      <c r="N7" s="113" t="e">
        <f t="shared" si="4"/>
        <v>#REF!</v>
      </c>
      <c r="O7" s="113"/>
      <c r="P7" s="113"/>
    </row>
    <row r="8" spans="1:19" x14ac:dyDescent="0.25">
      <c r="A8" s="113" t="s">
        <v>300</v>
      </c>
      <c r="B8" s="113" t="str">
        <f t="shared" si="2"/>
        <v>2</v>
      </c>
      <c r="C8" s="113" t="e">
        <f>+MID(VLOOKUP(A8,#REF!,2,0),4,LEN(VLOOKUP(A8,#REF!,2,0))-4)</f>
        <v>#REF!</v>
      </c>
      <c r="D8" s="113" t="s">
        <v>288</v>
      </c>
      <c r="E8" s="113" t="e">
        <f>+VLOOKUP(A8,#REF!,3,0)</f>
        <v>#REF!</v>
      </c>
      <c r="F8" s="113" t="e">
        <f>+VLOOKUP(A8,#REF!,10,0)</f>
        <v>#REF!</v>
      </c>
      <c r="G8" s="113" t="e">
        <f>+VLOOKUP(A8,#REF!,13,0)</f>
        <v>#REF!</v>
      </c>
      <c r="H8" s="115" t="e">
        <f t="shared" si="3"/>
        <v>#REF!</v>
      </c>
      <c r="I8" s="113" t="e">
        <f t="shared" si="0"/>
        <v>#REF!</v>
      </c>
      <c r="J8" s="113" t="s">
        <v>299</v>
      </c>
      <c r="K8" s="113" t="e">
        <f>+IF(ISBLANK(VLOOKUP(A8,#REF!,5,0)),"",VLOOKUP(A8,#REF!,5,0))</f>
        <v>#REF!</v>
      </c>
      <c r="L8" s="113" t="e">
        <f>+IF(ISBLANK(VLOOKUP(A8,#REF!,9,0)),"",VLOOKUP(A8,#REF!,9,0))</f>
        <v>#REF!</v>
      </c>
      <c r="M8" s="113" t="e">
        <f t="shared" si="5"/>
        <v>#REF!</v>
      </c>
      <c r="N8" s="113" t="e">
        <f t="shared" si="4"/>
        <v>#REF!</v>
      </c>
      <c r="O8" s="113"/>
      <c r="P8" s="113"/>
    </row>
    <row r="9" spans="1:19" x14ac:dyDescent="0.25">
      <c r="A9" s="113" t="s">
        <v>301</v>
      </c>
      <c r="B9" s="113" t="str">
        <f t="shared" si="2"/>
        <v>2</v>
      </c>
      <c r="C9" s="113" t="e">
        <f>+MID(VLOOKUP(A9,#REF!,2,0),4,LEN(VLOOKUP(A9,#REF!,2,0))-4)</f>
        <v>#REF!</v>
      </c>
      <c r="D9" s="113" t="s">
        <v>288</v>
      </c>
      <c r="E9" s="113" t="e">
        <f>+VLOOKUP(A9,#REF!,3,0)</f>
        <v>#REF!</v>
      </c>
      <c r="F9" s="113" t="e">
        <f>+VLOOKUP(A9,#REF!,10,0)</f>
        <v>#REF!</v>
      </c>
      <c r="G9" s="113" t="e">
        <f>+VLOOKUP(A9,#REF!,13,0)</f>
        <v>#REF!</v>
      </c>
      <c r="H9" s="115" t="e">
        <f t="shared" si="3"/>
        <v>#REF!</v>
      </c>
      <c r="I9" s="113" t="e">
        <f t="shared" si="0"/>
        <v>#REF!</v>
      </c>
      <c r="J9" s="113" t="s">
        <v>299</v>
      </c>
      <c r="K9" s="113" t="e">
        <f>+IF(ISBLANK(VLOOKUP(A9,#REF!,5,0)),"",VLOOKUP(A9,#REF!,5,0))</f>
        <v>#REF!</v>
      </c>
      <c r="L9" s="113" t="e">
        <f>+IF(ISBLANK(VLOOKUP(A9,#REF!,9,0)),"",VLOOKUP(A9,#REF!,9,0))</f>
        <v>#REF!</v>
      </c>
      <c r="M9" s="113" t="e">
        <f t="shared" si="5"/>
        <v>#REF!</v>
      </c>
      <c r="N9" s="113" t="e">
        <f t="shared" si="4"/>
        <v>#REF!</v>
      </c>
      <c r="O9" s="113"/>
      <c r="P9" s="113"/>
    </row>
    <row r="10" spans="1:19" x14ac:dyDescent="0.25">
      <c r="A10" s="113" t="s">
        <v>302</v>
      </c>
      <c r="B10" s="113" t="str">
        <f t="shared" si="2"/>
        <v>3</v>
      </c>
      <c r="C10" s="113" t="e">
        <f>+MID(VLOOKUP(A10,#REF!,2,0),4,LEN(VLOOKUP(A10,#REF!,2,0))-4)</f>
        <v>#REF!</v>
      </c>
      <c r="D10" s="113" t="s">
        <v>288</v>
      </c>
      <c r="E10" s="113" t="e">
        <f>+VLOOKUP(A10,#REF!,3,0)</f>
        <v>#REF!</v>
      </c>
      <c r="F10" s="113" t="e">
        <f>+VLOOKUP(A10,#REF!,10,0)</f>
        <v>#REF!</v>
      </c>
      <c r="G10" s="113" t="e">
        <f>+VLOOKUP(A10,#REF!,13,0)</f>
        <v>#REF!</v>
      </c>
      <c r="H10" s="115" t="e">
        <f t="shared" si="3"/>
        <v>#REF!</v>
      </c>
      <c r="I10" s="113" t="e">
        <f t="shared" si="0"/>
        <v>#REF!</v>
      </c>
      <c r="J10" s="113" t="s">
        <v>303</v>
      </c>
      <c r="K10" s="113" t="e">
        <f>+IF(ISBLANK(VLOOKUP(A10,#REF!,5,0)),"",VLOOKUP(A10,#REF!,5,0))</f>
        <v>#REF!</v>
      </c>
      <c r="L10" s="113" t="e">
        <f>+IF(ISBLANK(VLOOKUP(A10,#REF!,9,0)),"",VLOOKUP(A10,#REF!,9,0))</f>
        <v>#REF!</v>
      </c>
      <c r="M10" s="113" t="e">
        <f t="shared" si="5"/>
        <v>#REF!</v>
      </c>
      <c r="N10" s="113" t="e">
        <f t="shared" si="4"/>
        <v>#REF!</v>
      </c>
      <c r="O10" s="113"/>
      <c r="P10" s="113"/>
    </row>
    <row r="11" spans="1:19" x14ac:dyDescent="0.25">
      <c r="A11" s="113" t="s">
        <v>304</v>
      </c>
      <c r="B11" s="113" t="str">
        <f t="shared" si="2"/>
        <v>3</v>
      </c>
      <c r="C11" s="113" t="e">
        <f>+MID(VLOOKUP(A11,#REF!,2,0),4,LEN(VLOOKUP(A11,#REF!,2,0))-4)</f>
        <v>#REF!</v>
      </c>
      <c r="D11" s="113" t="s">
        <v>288</v>
      </c>
      <c r="E11" s="113" t="e">
        <f>+VLOOKUP(A11,#REF!,3,0)</f>
        <v>#REF!</v>
      </c>
      <c r="F11" s="113" t="e">
        <f>+VLOOKUP(A11,#REF!,10,0)</f>
        <v>#REF!</v>
      </c>
      <c r="G11" s="113" t="e">
        <f>+VLOOKUP(A11,#REF!,13,0)</f>
        <v>#REF!</v>
      </c>
      <c r="H11" s="115" t="e">
        <f t="shared" si="3"/>
        <v>#REF!</v>
      </c>
      <c r="I11" s="113" t="e">
        <f t="shared" si="0"/>
        <v>#REF!</v>
      </c>
      <c r="J11" s="113" t="s">
        <v>303</v>
      </c>
      <c r="K11" s="113" t="e">
        <f>+IF(ISBLANK(VLOOKUP(A11,#REF!,5,0)),"",VLOOKUP(A11,#REF!,5,0))</f>
        <v>#REF!</v>
      </c>
      <c r="L11" s="113" t="e">
        <f>+IF(ISBLANK(VLOOKUP(A11,#REF!,9,0)),"",VLOOKUP(A11,#REF!,9,0))</f>
        <v>#REF!</v>
      </c>
      <c r="M11" s="113" t="e">
        <f t="shared" si="5"/>
        <v>#REF!</v>
      </c>
      <c r="N11" s="113" t="e">
        <f t="shared" si="4"/>
        <v>#REF!</v>
      </c>
      <c r="O11" s="113"/>
      <c r="P11" s="113"/>
    </row>
    <row r="12" spans="1:19" x14ac:dyDescent="0.25">
      <c r="A12" s="113" t="s">
        <v>305</v>
      </c>
      <c r="B12" s="113" t="str">
        <f t="shared" si="2"/>
        <v>3</v>
      </c>
      <c r="C12" s="113" t="e">
        <f>+MID(VLOOKUP(A12,#REF!,2,0),4,LEN(VLOOKUP(A12,#REF!,2,0))-4)</f>
        <v>#REF!</v>
      </c>
      <c r="D12" s="113" t="s">
        <v>288</v>
      </c>
      <c r="E12" s="113" t="e">
        <f>+VLOOKUP(A12,#REF!,3,0)</f>
        <v>#REF!</v>
      </c>
      <c r="F12" s="113" t="e">
        <f>+VLOOKUP(A12,#REF!,10,0)</f>
        <v>#REF!</v>
      </c>
      <c r="G12" s="113" t="e">
        <f>+VLOOKUP(A12,#REF!,13,0)</f>
        <v>#REF!</v>
      </c>
      <c r="H12" s="115" t="e">
        <f t="shared" si="3"/>
        <v>#REF!</v>
      </c>
      <c r="I12" s="113" t="e">
        <f t="shared" si="0"/>
        <v>#REF!</v>
      </c>
      <c r="J12" s="113" t="s">
        <v>303</v>
      </c>
      <c r="K12" s="113" t="e">
        <f>+IF(ISBLANK(VLOOKUP(A12,#REF!,5,0)),"",VLOOKUP(A12,#REF!,5,0))</f>
        <v>#REF!</v>
      </c>
      <c r="L12" s="113" t="e">
        <f>+IF(ISBLANK(VLOOKUP(A12,#REF!,9,0)),"",VLOOKUP(A12,#REF!,9,0))</f>
        <v>#REF!</v>
      </c>
      <c r="M12" s="113" t="e">
        <f t="shared" si="5"/>
        <v>#REF!</v>
      </c>
      <c r="N12" s="113" t="e">
        <f t="shared" si="4"/>
        <v>#REF!</v>
      </c>
      <c r="O12" s="113"/>
      <c r="P12" s="113"/>
    </row>
    <row r="13" spans="1:19" x14ac:dyDescent="0.25">
      <c r="A13" s="113" t="s">
        <v>306</v>
      </c>
      <c r="B13" s="113" t="str">
        <f t="shared" si="2"/>
        <v>4</v>
      </c>
      <c r="C13" s="113" t="e">
        <f>+MID(VLOOKUP(A13,#REF!,2,0),4,LEN(VLOOKUP(A13,#REF!,2,0))-4)</f>
        <v>#REF!</v>
      </c>
      <c r="D13" s="113" t="s">
        <v>288</v>
      </c>
      <c r="E13" s="113" t="e">
        <f>+VLOOKUP(A13,#REF!,3,0)</f>
        <v>#REF!</v>
      </c>
      <c r="F13" s="113" t="e">
        <f>+VLOOKUP(A13,#REF!,10,0)</f>
        <v>#REF!</v>
      </c>
      <c r="G13" s="113" t="e">
        <f>+VLOOKUP(A13,#REF!,13,0)</f>
        <v>#REF!</v>
      </c>
      <c r="H13" s="115" t="e">
        <f t="shared" si="3"/>
        <v>#REF!</v>
      </c>
      <c r="I13" s="113" t="e">
        <f t="shared" si="0"/>
        <v>#REF!</v>
      </c>
      <c r="J13" s="113" t="s">
        <v>307</v>
      </c>
      <c r="K13" s="113" t="e">
        <f>+IF(ISBLANK(VLOOKUP(A13,#REF!,5,0)),"",VLOOKUP(A13,#REF!,5,0))</f>
        <v>#REF!</v>
      </c>
      <c r="L13" s="113" t="e">
        <f>+IF(ISBLANK(VLOOKUP(A13,#REF!,9,0)),"",VLOOKUP(A13,#REF!,9,0))</f>
        <v>#REF!</v>
      </c>
      <c r="M13" s="113" t="e">
        <f t="shared" si="5"/>
        <v>#REF!</v>
      </c>
      <c r="N13" s="113" t="e">
        <f t="shared" si="4"/>
        <v>#REF!</v>
      </c>
      <c r="O13" s="113"/>
      <c r="P13" s="113"/>
    </row>
    <row r="14" spans="1:19" x14ac:dyDescent="0.25">
      <c r="A14" s="113" t="s">
        <v>308</v>
      </c>
      <c r="B14" s="113" t="str">
        <f t="shared" si="2"/>
        <v>4</v>
      </c>
      <c r="C14" s="113" t="e">
        <f>+MID(VLOOKUP(A14,#REF!,2,0),4,LEN(VLOOKUP(A14,#REF!,2,0))-4)</f>
        <v>#REF!</v>
      </c>
      <c r="D14" s="113" t="s">
        <v>288</v>
      </c>
      <c r="E14" s="113" t="e">
        <f>+VLOOKUP(A14,#REF!,3,0)</f>
        <v>#REF!</v>
      </c>
      <c r="F14" s="113" t="e">
        <f>+VLOOKUP(A14,#REF!,10,0)</f>
        <v>#REF!</v>
      </c>
      <c r="G14" s="113" t="e">
        <f>+VLOOKUP(A14,#REF!,13,0)</f>
        <v>#REF!</v>
      </c>
      <c r="H14" s="115" t="e">
        <f t="shared" si="3"/>
        <v>#REF!</v>
      </c>
      <c r="I14" s="113" t="e">
        <f t="shared" si="0"/>
        <v>#REF!</v>
      </c>
      <c r="J14" s="113" t="s">
        <v>307</v>
      </c>
      <c r="K14" s="113" t="e">
        <f>+IF(ISBLANK(VLOOKUP(A14,#REF!,5,0)),"",VLOOKUP(A14,#REF!,5,0))</f>
        <v>#REF!</v>
      </c>
      <c r="L14" s="113" t="e">
        <f>+IF(ISBLANK(VLOOKUP(A14,#REF!,9,0)),"",VLOOKUP(A14,#REF!,9,0))</f>
        <v>#REF!</v>
      </c>
      <c r="M14" s="113" t="e">
        <f t="shared" si="5"/>
        <v>#REF!</v>
      </c>
      <c r="N14" s="113" t="e">
        <f t="shared" si="4"/>
        <v>#REF!</v>
      </c>
      <c r="O14" s="113"/>
      <c r="P14" s="113"/>
    </row>
    <row r="15" spans="1:19" x14ac:dyDescent="0.25">
      <c r="A15" s="113" t="s">
        <v>309</v>
      </c>
      <c r="B15" s="113" t="str">
        <f t="shared" si="2"/>
        <v>4</v>
      </c>
      <c r="C15" s="113" t="e">
        <f>+MID(VLOOKUP(A15,#REF!,2,0),4,LEN(VLOOKUP(A15,#REF!,2,0))-4)</f>
        <v>#REF!</v>
      </c>
      <c r="D15" s="113" t="s">
        <v>288</v>
      </c>
      <c r="E15" s="113" t="e">
        <f>+VLOOKUP(A15,#REF!,3,0)</f>
        <v>#REF!</v>
      </c>
      <c r="F15" s="113" t="e">
        <f>+VLOOKUP(A15,#REF!,10,0)</f>
        <v>#REF!</v>
      </c>
      <c r="G15" s="113" t="e">
        <f>+VLOOKUP(A15,#REF!,13,0)</f>
        <v>#REF!</v>
      </c>
      <c r="H15" s="115" t="e">
        <f t="shared" si="3"/>
        <v>#REF!</v>
      </c>
      <c r="I15" s="113" t="e">
        <f t="shared" si="0"/>
        <v>#REF!</v>
      </c>
      <c r="J15" s="113" t="s">
        <v>307</v>
      </c>
      <c r="K15" s="113" t="e">
        <f>+IF(ISBLANK(VLOOKUP(A15,#REF!,5,0)),"",VLOOKUP(A15,#REF!,5,0))</f>
        <v>#REF!</v>
      </c>
      <c r="L15" s="113" t="e">
        <f>+IF(ISBLANK(VLOOKUP(A15,#REF!,9,0)),"",VLOOKUP(A15,#REF!,9,0))</f>
        <v>#REF!</v>
      </c>
      <c r="M15" s="113" t="e">
        <f t="shared" si="5"/>
        <v>#REF!</v>
      </c>
      <c r="N15" s="113" t="e">
        <f t="shared" si="4"/>
        <v>#REF!</v>
      </c>
      <c r="O15" s="113"/>
      <c r="P15" s="113"/>
    </row>
    <row r="16" spans="1:19" x14ac:dyDescent="0.25">
      <c r="A16" s="113" t="s">
        <v>310</v>
      </c>
      <c r="B16" s="113" t="str">
        <f t="shared" si="2"/>
        <v>4</v>
      </c>
      <c r="C16" s="113" t="e">
        <f>+MID(VLOOKUP(A16,#REF!,2,0),4,LEN(VLOOKUP(A16,#REF!,2,0))-4)</f>
        <v>#REF!</v>
      </c>
      <c r="D16" s="113" t="s">
        <v>288</v>
      </c>
      <c r="E16" s="113" t="e">
        <f>+VLOOKUP(A16,#REF!,3,0)</f>
        <v>#REF!</v>
      </c>
      <c r="F16" s="113" t="e">
        <f>+VLOOKUP(A16,#REF!,10,0)</f>
        <v>#REF!</v>
      </c>
      <c r="G16" s="113" t="e">
        <f>+VLOOKUP(A16,#REF!,13,0)</f>
        <v>#REF!</v>
      </c>
      <c r="H16" s="115" t="e">
        <f t="shared" si="3"/>
        <v>#REF!</v>
      </c>
      <c r="I16" s="113" t="e">
        <f t="shared" si="0"/>
        <v>#REF!</v>
      </c>
      <c r="J16" s="113" t="s">
        <v>307</v>
      </c>
      <c r="K16" s="113" t="e">
        <f>+IF(ISBLANK(VLOOKUP(A16,#REF!,5,0)),"",VLOOKUP(A16,#REF!,5,0))</f>
        <v>#REF!</v>
      </c>
      <c r="L16" s="113" t="e">
        <f>+IF(ISBLANK(VLOOKUP(A16,#REF!,9,0)),"",VLOOKUP(A16,#REF!,9,0))</f>
        <v>#REF!</v>
      </c>
      <c r="M16" s="113" t="e">
        <f t="shared" si="5"/>
        <v>#REF!</v>
      </c>
      <c r="N16" s="113" t="e">
        <f t="shared" si="4"/>
        <v>#REF!</v>
      </c>
      <c r="O16" s="113"/>
      <c r="P16" s="113"/>
    </row>
    <row r="17" spans="1:16" x14ac:dyDescent="0.25">
      <c r="A17" s="113" t="s">
        <v>311</v>
      </c>
      <c r="B17" s="113" t="str">
        <f t="shared" si="2"/>
        <v>4</v>
      </c>
      <c r="C17" s="113" t="e">
        <f>+MID(VLOOKUP(A17,#REF!,2,0),4,LEN(VLOOKUP(A17,#REF!,2,0))-4)</f>
        <v>#REF!</v>
      </c>
      <c r="D17" s="113" t="s">
        <v>288</v>
      </c>
      <c r="E17" s="113" t="e">
        <f>+VLOOKUP(A17,#REF!,3,0)</f>
        <v>#REF!</v>
      </c>
      <c r="F17" s="113" t="e">
        <f>+VLOOKUP(A17,#REF!,10,0)</f>
        <v>#REF!</v>
      </c>
      <c r="G17" s="113" t="e">
        <f>+VLOOKUP(A17,#REF!,13,0)</f>
        <v>#REF!</v>
      </c>
      <c r="H17" s="115" t="e">
        <f t="shared" si="3"/>
        <v>#REF!</v>
      </c>
      <c r="I17" s="113" t="e">
        <f t="shared" si="0"/>
        <v>#REF!</v>
      </c>
      <c r="J17" s="113" t="s">
        <v>307</v>
      </c>
      <c r="K17" s="113" t="e">
        <f>+IF(ISBLANK(VLOOKUP(A17,#REF!,5,0)),"",VLOOKUP(A17,#REF!,5,0))</f>
        <v>#REF!</v>
      </c>
      <c r="L17" s="113" t="e">
        <f>+IF(ISBLANK(VLOOKUP(A17,#REF!,9,0)),"",VLOOKUP(A17,#REF!,9,0))</f>
        <v>#REF!</v>
      </c>
      <c r="M17" s="113" t="e">
        <f t="shared" si="5"/>
        <v>#REF!</v>
      </c>
      <c r="N17" s="113" t="e">
        <f t="shared" si="4"/>
        <v>#REF!</v>
      </c>
      <c r="O17" s="113"/>
      <c r="P17" s="113"/>
    </row>
    <row r="18" spans="1:16" x14ac:dyDescent="0.25">
      <c r="A18" s="113" t="s">
        <v>312</v>
      </c>
      <c r="B18" s="113" t="str">
        <f t="shared" si="2"/>
        <v>4</v>
      </c>
      <c r="C18" s="113" t="e">
        <f>+MID(VLOOKUP(A18,#REF!,2,0),4,LEN(VLOOKUP(A18,#REF!,2,0))-4)</f>
        <v>#REF!</v>
      </c>
      <c r="D18" s="113" t="s">
        <v>288</v>
      </c>
      <c r="E18" s="113" t="e">
        <f>+VLOOKUP(A18,#REF!,3,0)</f>
        <v>#REF!</v>
      </c>
      <c r="F18" s="113" t="e">
        <f>+VLOOKUP(A18,#REF!,10,0)</f>
        <v>#REF!</v>
      </c>
      <c r="G18" s="113" t="e">
        <f>+VLOOKUP(A18,#REF!,13,0)</f>
        <v>#REF!</v>
      </c>
      <c r="H18" s="115" t="e">
        <f t="shared" si="3"/>
        <v>#REF!</v>
      </c>
      <c r="I18" s="113" t="e">
        <f t="shared" si="0"/>
        <v>#REF!</v>
      </c>
      <c r="J18" s="113" t="s">
        <v>307</v>
      </c>
      <c r="K18" s="113" t="e">
        <f>+IF(ISBLANK(VLOOKUP(A18,#REF!,5,0)),"",VLOOKUP(A18,#REF!,5,0))</f>
        <v>#REF!</v>
      </c>
      <c r="L18" s="113" t="e">
        <f>+IF(ISBLANK(VLOOKUP(A18,#REF!,9,0)),"",VLOOKUP(A18,#REF!,9,0))</f>
        <v>#REF!</v>
      </c>
      <c r="M18" s="113" t="e">
        <f t="shared" si="5"/>
        <v>#REF!</v>
      </c>
      <c r="N18" s="113" t="e">
        <f t="shared" si="4"/>
        <v>#REF!</v>
      </c>
      <c r="O18" s="113"/>
      <c r="P18" s="113"/>
    </row>
    <row r="19" spans="1:16" x14ac:dyDescent="0.25">
      <c r="A19" s="113" t="s">
        <v>313</v>
      </c>
      <c r="B19" s="113" t="str">
        <f t="shared" si="2"/>
        <v>4</v>
      </c>
      <c r="C19" s="113" t="e">
        <f>+MID(VLOOKUP(A19,#REF!,2,0),4,LEN(VLOOKUP(A19,#REF!,2,0))-4)</f>
        <v>#REF!</v>
      </c>
      <c r="D19" s="113" t="s">
        <v>288</v>
      </c>
      <c r="E19" s="113" t="e">
        <f>+VLOOKUP(A19,#REF!,3,0)</f>
        <v>#REF!</v>
      </c>
      <c r="F19" s="113" t="e">
        <f>+VLOOKUP(A19,#REF!,10,0)</f>
        <v>#REF!</v>
      </c>
      <c r="G19" s="113" t="e">
        <f>+VLOOKUP(A19,#REF!,13,0)</f>
        <v>#REF!</v>
      </c>
      <c r="H19" s="115" t="e">
        <f t="shared" ref="H19" si="6">+_xlfn.RANK.EQ(G19,$G$2:$G$82,1)</f>
        <v>#REF!</v>
      </c>
      <c r="I19" s="113" t="e">
        <f t="shared" si="0"/>
        <v>#REF!</v>
      </c>
      <c r="J19" s="113" t="s">
        <v>307</v>
      </c>
      <c r="K19" s="113" t="e">
        <f>+IF(ISBLANK(VLOOKUP(A19,#REF!,5,0)),"",VLOOKUP(A19,#REF!,5,0))</f>
        <v>#REF!</v>
      </c>
      <c r="L19" s="113" t="e">
        <f>+IF(ISBLANK(VLOOKUP(A19,#REF!,9,0)),"",VLOOKUP(A19,#REF!,9,0))</f>
        <v>#REF!</v>
      </c>
      <c r="M19" s="113" t="e">
        <f t="shared" si="5"/>
        <v>#REF!</v>
      </c>
      <c r="N19" s="113" t="e">
        <f t="shared" ref="N19" si="7">+AVERAGEIF($D$2:$D$82,D19,$M$2:$M$82)</f>
        <v>#REF!</v>
      </c>
      <c r="O19" s="113"/>
      <c r="P19" s="113"/>
    </row>
    <row r="20" spans="1:16" x14ac:dyDescent="0.25">
      <c r="A20" s="113" t="s">
        <v>314</v>
      </c>
      <c r="B20" s="113" t="str">
        <f t="shared" si="2"/>
        <v>5</v>
      </c>
      <c r="C20" s="113" t="e">
        <f>+MID(VLOOKUP(A20,#REF!,2,0),4,LEN(VLOOKUP(A20,#REF!,2,0))-4)</f>
        <v>#REF!</v>
      </c>
      <c r="D20" s="113" t="s">
        <v>288</v>
      </c>
      <c r="E20" s="113" t="e">
        <f>+VLOOKUP(A20,#REF!,3,0)</f>
        <v>#REF!</v>
      </c>
      <c r="F20" s="113" t="e">
        <f>+VLOOKUP(A20,#REF!,10,0)</f>
        <v>#REF!</v>
      </c>
      <c r="G20" s="113" t="e">
        <f>+VLOOKUP(A20,#REF!,13,0)</f>
        <v>#REF!</v>
      </c>
      <c r="H20" s="115" t="e">
        <f t="shared" si="3"/>
        <v>#REF!</v>
      </c>
      <c r="I20" s="113" t="e">
        <f t="shared" si="0"/>
        <v>#REF!</v>
      </c>
      <c r="J20" s="113" t="s">
        <v>315</v>
      </c>
      <c r="K20" s="113" t="e">
        <f>+IF(ISBLANK(VLOOKUP(A20,#REF!,5,0)),"",VLOOKUP(A20,#REF!,5,0))</f>
        <v>#REF!</v>
      </c>
      <c r="L20" s="113" t="e">
        <f>+IF(ISBLANK(VLOOKUP(A20,#REF!,9,0)),"",VLOOKUP(A20,#REF!,9,0))</f>
        <v>#REF!</v>
      </c>
      <c r="M20" s="113" t="e">
        <f t="shared" si="5"/>
        <v>#REF!</v>
      </c>
      <c r="N20" s="113" t="e">
        <f t="shared" si="4"/>
        <v>#REF!</v>
      </c>
      <c r="O20" s="113"/>
      <c r="P20" s="113"/>
    </row>
    <row r="21" spans="1:16" x14ac:dyDescent="0.25">
      <c r="A21" s="113" t="s">
        <v>316</v>
      </c>
      <c r="B21" s="113" t="str">
        <f t="shared" si="2"/>
        <v>5</v>
      </c>
      <c r="C21" s="113" t="e">
        <f>+MID(VLOOKUP(A21,#REF!,2,0),4,LEN(VLOOKUP(A21,#REF!,2,0))-4)</f>
        <v>#REF!</v>
      </c>
      <c r="D21" s="113" t="s">
        <v>288</v>
      </c>
      <c r="E21" s="113" t="e">
        <f>+VLOOKUP(A21,#REF!,3,0)</f>
        <v>#REF!</v>
      </c>
      <c r="F21" s="113" t="e">
        <f>+VLOOKUP(A21,#REF!,10,0)</f>
        <v>#REF!</v>
      </c>
      <c r="G21" s="113" t="e">
        <f>+VLOOKUP(A21,#REF!,13,0)</f>
        <v>#REF!</v>
      </c>
      <c r="H21" s="115" t="e">
        <f t="shared" si="3"/>
        <v>#REF!</v>
      </c>
      <c r="I21" s="113" t="e">
        <f t="shared" si="0"/>
        <v>#REF!</v>
      </c>
      <c r="J21" s="113" t="s">
        <v>315</v>
      </c>
      <c r="K21" s="113" t="e">
        <f>+IF(ISBLANK(VLOOKUP(A21,#REF!,5,0)),"",VLOOKUP(A21,#REF!,5,0))</f>
        <v>#REF!</v>
      </c>
      <c r="L21" s="113" t="e">
        <f>+IF(ISBLANK(VLOOKUP(A21,#REF!,9,0)),"",VLOOKUP(A21,#REF!,9,0))</f>
        <v>#REF!</v>
      </c>
      <c r="M21" s="113" t="e">
        <f t="shared" si="5"/>
        <v>#REF!</v>
      </c>
      <c r="N21" s="113" t="e">
        <f t="shared" si="4"/>
        <v>#REF!</v>
      </c>
      <c r="O21" s="113"/>
      <c r="P21" s="113"/>
    </row>
    <row r="22" spans="1:16" x14ac:dyDescent="0.25">
      <c r="A22" s="113" t="s">
        <v>317</v>
      </c>
      <c r="B22" s="113" t="str">
        <f t="shared" si="2"/>
        <v>5</v>
      </c>
      <c r="C22" s="113" t="e">
        <f>+MID(VLOOKUP(A22,#REF!,2,0),4,LEN(VLOOKUP(A22,#REF!,2,0))-4)</f>
        <v>#REF!</v>
      </c>
      <c r="D22" s="113" t="s">
        <v>288</v>
      </c>
      <c r="E22" s="113" t="e">
        <f>+VLOOKUP(A22,#REF!,3,0)</f>
        <v>#REF!</v>
      </c>
      <c r="F22" s="113" t="e">
        <f>+VLOOKUP(A22,#REF!,10,0)</f>
        <v>#REF!</v>
      </c>
      <c r="G22" s="113" t="e">
        <f>+VLOOKUP(A22,#REF!,13,0)</f>
        <v>#REF!</v>
      </c>
      <c r="H22" s="115" t="e">
        <f t="shared" si="3"/>
        <v>#REF!</v>
      </c>
      <c r="I22" s="113" t="e">
        <f t="shared" si="0"/>
        <v>#REF!</v>
      </c>
      <c r="J22" s="113" t="s">
        <v>315</v>
      </c>
      <c r="K22" s="113" t="e">
        <f>+IF(ISBLANK(VLOOKUP(A22,#REF!,5,0)),"",VLOOKUP(A22,#REF!,5,0))</f>
        <v>#REF!</v>
      </c>
      <c r="L22" s="113" t="e">
        <f>+IF(ISBLANK(VLOOKUP(A22,#REF!,9,0)),"",VLOOKUP(A22,#REF!,9,0))</f>
        <v>#REF!</v>
      </c>
      <c r="M22" s="113" t="e">
        <f t="shared" si="5"/>
        <v>#REF!</v>
      </c>
      <c r="N22" s="113" t="e">
        <f t="shared" si="4"/>
        <v>#REF!</v>
      </c>
      <c r="O22" s="113"/>
      <c r="P22" s="113"/>
    </row>
    <row r="23" spans="1:16" x14ac:dyDescent="0.25">
      <c r="A23" s="113" t="s">
        <v>318</v>
      </c>
      <c r="B23" s="113" t="str">
        <f t="shared" si="2"/>
        <v>5</v>
      </c>
      <c r="C23" s="113" t="e">
        <f>+MID(VLOOKUP(A23,#REF!,2,0),4,LEN(VLOOKUP(A23,#REF!,2,0))-4)</f>
        <v>#REF!</v>
      </c>
      <c r="D23" s="113" t="s">
        <v>288</v>
      </c>
      <c r="E23" s="113" t="e">
        <f>+VLOOKUP(A23,#REF!,3,0)</f>
        <v>#REF!</v>
      </c>
      <c r="F23" s="113" t="e">
        <f>+VLOOKUP(A23,#REF!,10,0)</f>
        <v>#REF!</v>
      </c>
      <c r="G23" s="113" t="e">
        <f>+VLOOKUP(A23,#REF!,13,0)</f>
        <v>#REF!</v>
      </c>
      <c r="H23" s="115" t="e">
        <f t="shared" si="3"/>
        <v>#REF!</v>
      </c>
      <c r="I23" s="113" t="e">
        <f t="shared" si="0"/>
        <v>#REF!</v>
      </c>
      <c r="J23" s="113" t="s">
        <v>315</v>
      </c>
      <c r="K23" s="113" t="e">
        <f>+IF(ISBLANK(VLOOKUP(A23,#REF!,5,0)),"",VLOOKUP(A23,#REF!,5,0))</f>
        <v>#REF!</v>
      </c>
      <c r="L23" s="113" t="e">
        <f>+IF(ISBLANK(VLOOKUP(A23,#REF!,9,0)),"",VLOOKUP(A23,#REF!,9,0))</f>
        <v>#REF!</v>
      </c>
      <c r="M23" s="113" t="e">
        <f t="shared" si="5"/>
        <v>#REF!</v>
      </c>
      <c r="N23" s="113" t="e">
        <f t="shared" si="4"/>
        <v>#REF!</v>
      </c>
      <c r="O23" s="113"/>
      <c r="P23" s="113"/>
    </row>
    <row r="24" spans="1:16" x14ac:dyDescent="0.25">
      <c r="A24" s="113" t="s">
        <v>319</v>
      </c>
      <c r="B24" s="113" t="str">
        <f t="shared" si="2"/>
        <v>5</v>
      </c>
      <c r="C24" s="113" t="e">
        <f>+MID(VLOOKUP(A24,#REF!,2,0),4,LEN(VLOOKUP(A24,#REF!,2,0))-4)</f>
        <v>#REF!</v>
      </c>
      <c r="D24" s="113" t="s">
        <v>288</v>
      </c>
      <c r="E24" s="113" t="e">
        <f>+VLOOKUP(A24,#REF!,3,0)</f>
        <v>#REF!</v>
      </c>
      <c r="F24" s="113" t="e">
        <f>+VLOOKUP(A24,#REF!,10,0)</f>
        <v>#REF!</v>
      </c>
      <c r="G24" s="113" t="e">
        <f>+VLOOKUP(A24,#REF!,13,0)</f>
        <v>#REF!</v>
      </c>
      <c r="H24" s="115" t="e">
        <f t="shared" si="3"/>
        <v>#REF!</v>
      </c>
      <c r="I24" s="113" t="e">
        <f t="shared" si="0"/>
        <v>#REF!</v>
      </c>
      <c r="J24" s="113" t="s">
        <v>315</v>
      </c>
      <c r="K24" s="113" t="e">
        <f>+IF(ISBLANK(VLOOKUP(A24,#REF!,5,0)),"",VLOOKUP(A24,#REF!,5,0))</f>
        <v>#REF!</v>
      </c>
      <c r="L24" s="113" t="e">
        <f>+IF(ISBLANK(VLOOKUP(A24,#REF!,9,0)),"",VLOOKUP(A24,#REF!,9,0))</f>
        <v>#REF!</v>
      </c>
      <c r="M24" s="113" t="e">
        <f t="shared" si="5"/>
        <v>#REF!</v>
      </c>
      <c r="N24" s="113" t="e">
        <f t="shared" si="4"/>
        <v>#REF!</v>
      </c>
      <c r="O24" s="113"/>
      <c r="P24" s="113"/>
    </row>
    <row r="25" spans="1:16" x14ac:dyDescent="0.25">
      <c r="A25" s="113" t="s">
        <v>320</v>
      </c>
      <c r="B25" s="113" t="str">
        <f t="shared" si="2"/>
        <v>5</v>
      </c>
      <c r="C25" s="113" t="e">
        <f>+MID(VLOOKUP(A25,#REF!,2,0),4,LEN(VLOOKUP(A25,#REF!,2,0))-4)</f>
        <v>#REF!</v>
      </c>
      <c r="D25" s="113" t="s">
        <v>288</v>
      </c>
      <c r="E25" s="113" t="e">
        <f>+VLOOKUP(A25,#REF!,3,0)</f>
        <v>#REF!</v>
      </c>
      <c r="F25" s="113" t="e">
        <f>+VLOOKUP(A25,#REF!,10,0)</f>
        <v>#REF!</v>
      </c>
      <c r="G25" s="113" t="e">
        <f>+VLOOKUP(A25,#REF!,13,0)</f>
        <v>#REF!</v>
      </c>
      <c r="H25" s="115" t="e">
        <f t="shared" si="3"/>
        <v>#REF!</v>
      </c>
      <c r="I25" s="113" t="e">
        <f t="shared" si="0"/>
        <v>#REF!</v>
      </c>
      <c r="J25" s="113" t="s">
        <v>315</v>
      </c>
      <c r="K25" s="113" t="e">
        <f>+IF(ISBLANK(VLOOKUP(A25,#REF!,5,0)),"",VLOOKUP(A25,#REF!,5,0))</f>
        <v>#REF!</v>
      </c>
      <c r="L25" s="113" t="e">
        <f>+IF(ISBLANK(VLOOKUP(A25,#REF!,9,0)),"",VLOOKUP(A25,#REF!,9,0))</f>
        <v>#REF!</v>
      </c>
      <c r="M25" s="113" t="e">
        <f t="shared" si="5"/>
        <v>#REF!</v>
      </c>
      <c r="N25" s="113" t="e">
        <f t="shared" si="4"/>
        <v>#REF!</v>
      </c>
      <c r="O25" s="113"/>
      <c r="P25" s="113"/>
    </row>
    <row r="26" spans="1:16" x14ac:dyDescent="0.25">
      <c r="A26" s="113" t="s">
        <v>321</v>
      </c>
      <c r="B26" s="113" t="str">
        <f t="shared" si="2"/>
        <v>6</v>
      </c>
      <c r="C26" s="113"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3" t="s">
        <v>274</v>
      </c>
      <c r="E26" s="113" t="str">
        <f>+VLOOKUP(A26,'Evaluación de riesgos'!$B$13:$K$160,3,0)</f>
        <v>Dimension de Direccionamiento Estratetegico y Planeacion.
Politica de Planeacion Institucional</v>
      </c>
      <c r="F26" s="113" t="str">
        <f>+VLOOKUP(A26,'Evaluación de riesgos'!$B$13:$K$160,10,0)</f>
        <v>Mantenimiento del control</v>
      </c>
      <c r="G26" s="113">
        <f>+VLOOKUP(A26,'Evaluación de riesgos'!$B$13:$O$160,13,0)</f>
        <v>141.78960000000001</v>
      </c>
      <c r="H26" s="115" t="e">
        <f t="shared" si="3"/>
        <v>#REF!</v>
      </c>
      <c r="I26" s="113" t="e">
        <f t="shared" si="0"/>
        <v>#REF!</v>
      </c>
      <c r="J26" s="113" t="s">
        <v>322</v>
      </c>
      <c r="K26" s="113">
        <f>+IF(ISBLANK(VLOOKUP(A26,'Evaluación de riesgos'!$B$16:$F$160,5,0)),"",VLOOKUP(A26,'Evaluación de riesgos'!$B$16:$F$160,5,0))</f>
        <v>3</v>
      </c>
      <c r="L26" s="113">
        <f>+IF(ISBLANK(VLOOKUP(A26,'Evaluación de riesgos'!$B$16:$J$160,9,9)),"",VLOOKUP(A26,'Evaluación de riesgos'!$B$16:$J$160,9,9))</f>
        <v>3</v>
      </c>
      <c r="M26" s="113">
        <f t="shared" si="5"/>
        <v>1</v>
      </c>
      <c r="N26" s="113">
        <f t="shared" si="4"/>
        <v>1</v>
      </c>
      <c r="O26" s="113"/>
      <c r="P26" s="113"/>
    </row>
    <row r="27" spans="1:16" x14ac:dyDescent="0.25">
      <c r="A27" s="113" t="s">
        <v>323</v>
      </c>
      <c r="B27" s="113" t="str">
        <f t="shared" si="2"/>
        <v>6</v>
      </c>
      <c r="C27" s="113"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3" t="s">
        <v>274</v>
      </c>
      <c r="E27" s="113" t="str">
        <f>+VLOOKUP(A27,'Evaluación de riesgos'!$B$13:$K$160,3,0)</f>
        <v>Dimension de Gestion con Valores para Resultado
Politica de Fortalecimiento Organizacional y Simplificaciòn de Procesos</v>
      </c>
      <c r="F27" s="113" t="str">
        <f>+VLOOKUP(A27,'Evaluación de riesgos'!$B$13:$K$160,10,0)</f>
        <v>Mantenimiento del control</v>
      </c>
      <c r="G27" s="113">
        <f>+VLOOKUP(A27,'Evaluación de riesgos'!$B$13:$O$160,13,0)</f>
        <v>141.8896</v>
      </c>
      <c r="H27" s="115" t="e">
        <f t="shared" si="3"/>
        <v>#REF!</v>
      </c>
      <c r="I27" s="113" t="e">
        <f t="shared" si="0"/>
        <v>#REF!</v>
      </c>
      <c r="J27" s="113" t="s">
        <v>322</v>
      </c>
      <c r="K27" s="113">
        <f>+IF(ISBLANK(VLOOKUP(A27,'Evaluación de riesgos'!$B$16:$F$160,5,0)),"",VLOOKUP(A27,'Evaluación de riesgos'!$B$16:$F$160,5,0))</f>
        <v>3</v>
      </c>
      <c r="L27" s="113">
        <f>+IF(ISBLANK(VLOOKUP(A27,'Evaluación de riesgos'!$B$16:$J$160,9,9)),"",VLOOKUP(A27,'Evaluación de riesgos'!$B$16:$J$160,9,9))</f>
        <v>3</v>
      </c>
      <c r="M27" s="113">
        <f t="shared" si="5"/>
        <v>1</v>
      </c>
      <c r="N27" s="113">
        <f t="shared" si="4"/>
        <v>1</v>
      </c>
      <c r="O27" s="113"/>
      <c r="P27" s="113"/>
    </row>
    <row r="28" spans="1:16" x14ac:dyDescent="0.25">
      <c r="A28" s="113" t="s">
        <v>324</v>
      </c>
      <c r="B28" s="113" t="str">
        <f t="shared" si="2"/>
        <v>6</v>
      </c>
      <c r="C28" s="113"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3" t="s">
        <v>274</v>
      </c>
      <c r="E28" s="113" t="str">
        <f>+VLOOKUP(A28,'Evaluación de riesgos'!$B$13:$K$160,3,0)</f>
        <v>Dimension de Direccionamiento Estratetegico y Planeacion.
Politica de Planeacion Institucional
Dimension Control Interno
Linea Estrategica</v>
      </c>
      <c r="F28" s="113" t="str">
        <f>+VLOOKUP(A28,'Evaluación de riesgos'!$B$13:$K$160,10,0)</f>
        <v>Mantenimiento del control</v>
      </c>
      <c r="G28" s="113">
        <f>+VLOOKUP(A28,'Evaluación de riesgos'!$B$13:$O$160,13,0)</f>
        <v>141.97540000000001</v>
      </c>
      <c r="H28" s="115" t="e">
        <f t="shared" si="3"/>
        <v>#REF!</v>
      </c>
      <c r="I28" s="113" t="e">
        <f t="shared" si="0"/>
        <v>#REF!</v>
      </c>
      <c r="J28" s="113" t="s">
        <v>322</v>
      </c>
      <c r="K28" s="113">
        <f>+IF(ISBLANK(VLOOKUP(A28,'Evaluación de riesgos'!$B$16:$F$160,5,0)),"",VLOOKUP(A28,'Evaluación de riesgos'!$B$16:$F$160,5,0))</f>
        <v>3</v>
      </c>
      <c r="L28" s="113">
        <f>+IF(ISBLANK(VLOOKUP(A28,'Evaluación de riesgos'!$B$16:$J$160,9,9)),"",VLOOKUP(A28,'Evaluación de riesgos'!$B$16:$J$160,9,9))</f>
        <v>3</v>
      </c>
      <c r="M28" s="113">
        <f t="shared" si="5"/>
        <v>1</v>
      </c>
      <c r="N28" s="113">
        <f t="shared" si="4"/>
        <v>1</v>
      </c>
      <c r="O28" s="113"/>
      <c r="P28" s="113"/>
    </row>
    <row r="29" spans="1:16" x14ac:dyDescent="0.25">
      <c r="A29" s="113" t="s">
        <v>325</v>
      </c>
      <c r="B29" s="113" t="str">
        <f t="shared" si="2"/>
        <v>7</v>
      </c>
      <c r="C29" s="113"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3" t="s">
        <v>274</v>
      </c>
      <c r="E29" s="113" t="str">
        <f>+VLOOKUP(A29,'Evaluación de riesgos'!$B$13:$K$160,3,0)</f>
        <v>Dimension de Direccionamiento Estratetegico y Planeacion.
Politica de Planeacion Institucional</v>
      </c>
      <c r="F29" s="113" t="str">
        <f>+VLOOKUP(A29,'Evaluación de riesgos'!$B$13:$K$160,10,0)</f>
        <v>Mantenimiento del control</v>
      </c>
      <c r="G29" s="113">
        <f>+VLOOKUP(A29,'Evaluación de riesgos'!$B$13:$O$160,13,0)</f>
        <v>142.08959999999999</v>
      </c>
      <c r="H29" s="115" t="e">
        <f t="shared" si="3"/>
        <v>#REF!</v>
      </c>
      <c r="I29" s="113" t="e">
        <f t="shared" si="0"/>
        <v>#REF!</v>
      </c>
      <c r="J29" s="113" t="s">
        <v>326</v>
      </c>
      <c r="K29" s="113">
        <f>+IF(ISBLANK(VLOOKUP(A29,'Evaluación de riesgos'!$B$16:$F$160,5,0)),"",VLOOKUP(A29,'Evaluación de riesgos'!$B$16:$F$160,5,0))</f>
        <v>3</v>
      </c>
      <c r="L29" s="113">
        <f>+IF(ISBLANK(VLOOKUP(A29,'Evaluación de riesgos'!$B$16:$J$160,9,9)),"",VLOOKUP(A29,'Evaluación de riesgos'!$B$16:$J$160,9,9))</f>
        <v>3</v>
      </c>
      <c r="M29" s="113">
        <f t="shared" si="5"/>
        <v>1</v>
      </c>
      <c r="N29" s="113">
        <f t="shared" si="4"/>
        <v>1</v>
      </c>
      <c r="O29" s="113"/>
      <c r="P29" s="113"/>
    </row>
    <row r="30" spans="1:16" x14ac:dyDescent="0.25">
      <c r="A30" s="113" t="s">
        <v>327</v>
      </c>
      <c r="B30" s="113" t="str">
        <f t="shared" si="2"/>
        <v>7</v>
      </c>
      <c r="C30" s="113" t="str">
        <f>+MID(VLOOKUP(A30,'Evaluación de riesgos'!$B$13:$C$160,2,0),4,LEN(VLOOKUP(A30,'Evaluación de riesgos'!$B$13:$C$160,2,0))-4)</f>
        <v xml:space="preserve"> La Oficina de Planeación, Gerencia de Riesgos (donde existan), como 2a línea de defensa, consolidan información clave frente a la gestión del riesgo</v>
      </c>
      <c r="D30" s="113" t="s">
        <v>274</v>
      </c>
      <c r="E30" s="113" t="str">
        <f>+VLOOKUP(A30,'Evaluación de riesgos'!$B$13:$K$160,3,0)</f>
        <v>Dimension Control Interno 
Lineas de Defensa</v>
      </c>
      <c r="F30" s="113" t="str">
        <f>+VLOOKUP(A30,'Evaluación de riesgos'!$B$13:$K$160,10,0)</f>
        <v>Mantenimiento del control</v>
      </c>
      <c r="G30" s="113">
        <f>+VLOOKUP(A30,'Evaluación de riesgos'!$B$13:$O$160,13,0)</f>
        <v>142.1456</v>
      </c>
      <c r="H30" s="115" t="e">
        <f t="shared" si="3"/>
        <v>#REF!</v>
      </c>
      <c r="I30" s="113" t="e">
        <f t="shared" si="0"/>
        <v>#REF!</v>
      </c>
      <c r="J30" s="113" t="s">
        <v>326</v>
      </c>
      <c r="K30" s="113">
        <f>+IF(ISBLANK(VLOOKUP(A30,'Evaluación de riesgos'!$B$16:$F$160,5,0)),"",VLOOKUP(A30,'Evaluación de riesgos'!$B$16:$F$160,5,0))</f>
        <v>3</v>
      </c>
      <c r="L30" s="113">
        <f>+IF(ISBLANK(VLOOKUP(A30,'Evaluación de riesgos'!$B$16:$J$160,9,9)),"",VLOOKUP(A30,'Evaluación de riesgos'!$B$16:$J$160,9,9))</f>
        <v>3</v>
      </c>
      <c r="M30" s="113">
        <f t="shared" si="5"/>
        <v>1</v>
      </c>
      <c r="N30" s="113">
        <f t="shared" si="4"/>
        <v>1</v>
      </c>
      <c r="O30" s="113"/>
      <c r="P30" s="113"/>
    </row>
    <row r="31" spans="1:16" x14ac:dyDescent="0.25">
      <c r="A31" s="113" t="s">
        <v>328</v>
      </c>
      <c r="B31" s="113" t="str">
        <f t="shared" si="2"/>
        <v>7</v>
      </c>
      <c r="C31" s="113"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3" t="s">
        <v>274</v>
      </c>
      <c r="E31" s="113" t="str">
        <f>+VLOOKUP(A31,'Evaluación de riesgos'!$B$13:$K$160,3,0)</f>
        <v>Dimension Control Interno 
Lineas de Defensa</v>
      </c>
      <c r="F31" s="113" t="str">
        <f>+VLOOKUP(A31,'Evaluación de riesgos'!$B$13:$K$160,10,0)</f>
        <v>Mantenimiento del control</v>
      </c>
      <c r="G31" s="113">
        <f>+VLOOKUP(A31,'Evaluación de riesgos'!$B$13:$O$160,13,0)</f>
        <v>142.23650000000001</v>
      </c>
      <c r="H31" s="115" t="e">
        <f t="shared" si="3"/>
        <v>#REF!</v>
      </c>
      <c r="I31" s="113" t="e">
        <f t="shared" si="0"/>
        <v>#REF!</v>
      </c>
      <c r="J31" s="113" t="s">
        <v>326</v>
      </c>
      <c r="K31" s="113">
        <f>+IF(ISBLANK(VLOOKUP(A31,'Evaluación de riesgos'!$B$16:$F$160,5,0)),"",VLOOKUP(A31,'Evaluación de riesgos'!$B$16:$F$160,5,0))</f>
        <v>3</v>
      </c>
      <c r="L31" s="113">
        <f>+IF(ISBLANK(VLOOKUP(A31,'Evaluación de riesgos'!$B$16:$J$160,9,9)),"",VLOOKUP(A31,'Evaluación de riesgos'!$B$16:$J$160,9,9))</f>
        <v>3</v>
      </c>
      <c r="M31" s="113">
        <f t="shared" si="5"/>
        <v>1</v>
      </c>
      <c r="N31" s="113">
        <f t="shared" si="4"/>
        <v>1</v>
      </c>
      <c r="O31" s="113"/>
      <c r="P31" s="113"/>
    </row>
    <row r="32" spans="1:16" x14ac:dyDescent="0.25">
      <c r="A32" s="113" t="s">
        <v>329</v>
      </c>
      <c r="B32" s="113" t="str">
        <f t="shared" si="2"/>
        <v>7</v>
      </c>
      <c r="C32" s="113"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3" t="s">
        <v>274</v>
      </c>
      <c r="E32" s="113" t="str">
        <f>+VLOOKUP(A32,'Evaluación de riesgos'!$B$13:$K$160,3,0)</f>
        <v>Dimension de Direccionamiento Estratetegico y Planeacion.
Politica de Planeacion Institucional
Dimension Control Interno 
Lineas de Defensa</v>
      </c>
      <c r="F32" s="113" t="str">
        <f>+VLOOKUP(A32,'Evaluación de riesgos'!$B$13:$K$160,10,0)</f>
        <v>Mantenimiento del control</v>
      </c>
      <c r="G32" s="113">
        <f>+VLOOKUP(A32,'Evaluación de riesgos'!$B$13:$O$160,13,0)</f>
        <v>142.3896</v>
      </c>
      <c r="H32" s="115" t="e">
        <f t="shared" si="3"/>
        <v>#REF!</v>
      </c>
      <c r="I32" s="113" t="e">
        <f t="shared" si="0"/>
        <v>#REF!</v>
      </c>
      <c r="J32" s="113" t="s">
        <v>326</v>
      </c>
      <c r="K32" s="113">
        <f>+IF(ISBLANK(VLOOKUP(A32,'Evaluación de riesgos'!$B$16:$F$160,5,0)),"",VLOOKUP(A32,'Evaluación de riesgos'!$B$16:$F$160,5,0))</f>
        <v>3</v>
      </c>
      <c r="L32" s="113">
        <f>+IF(ISBLANK(VLOOKUP(A32,'Evaluación de riesgos'!$B$16:$J$160,9,9)),"",VLOOKUP(A32,'Evaluación de riesgos'!$B$16:$J$160,9,9))</f>
        <v>3</v>
      </c>
      <c r="M32" s="113">
        <f t="shared" si="5"/>
        <v>1</v>
      </c>
      <c r="N32" s="113">
        <f t="shared" si="4"/>
        <v>1</v>
      </c>
      <c r="O32" s="113"/>
      <c r="P32" s="113"/>
    </row>
    <row r="33" spans="1:16" x14ac:dyDescent="0.25">
      <c r="A33" s="113" t="s">
        <v>330</v>
      </c>
      <c r="B33" s="113" t="str">
        <f t="shared" si="2"/>
        <v>7</v>
      </c>
      <c r="C33" s="113" t="str">
        <f>+MID(VLOOKUP(A33,'Evaluación de riesgos'!$B$13:$C$160,2,0),4,LEN(VLOOKUP(A33,'Evaluación de riesgos'!$B$13:$C$160,2,0))-4)</f>
        <v xml:space="preserve"> Se llevan a cabo seguimientos a las acciones definidas para resolver materializaciones de riesgo detectadas</v>
      </c>
      <c r="D33" s="113" t="s">
        <v>274</v>
      </c>
      <c r="E33" s="113" t="str">
        <f>+VLOOKUP(A33,'Evaluación de riesgos'!$B$13:$K$160,3,0)</f>
        <v>Dimension de Evaluacion de Resultados 
Politica de Seguimiento y evaluacion al Desempeño Institucional.
Dimension Control Interno 
Lineas de Defensa</v>
      </c>
      <c r="F33" s="113" t="str">
        <f>+VLOOKUP(A33,'Evaluación de riesgos'!$B$13:$K$160,10,0)</f>
        <v>Mantenimiento del control</v>
      </c>
      <c r="G33" s="113">
        <f>+VLOOKUP(A33,'Evaluación de riesgos'!$B$13:$O$160,13,0)</f>
        <v>142.4563</v>
      </c>
      <c r="H33" s="115" t="e">
        <f t="shared" si="3"/>
        <v>#REF!</v>
      </c>
      <c r="I33" s="113" t="e">
        <f t="shared" si="0"/>
        <v>#REF!</v>
      </c>
      <c r="J33" s="113" t="s">
        <v>326</v>
      </c>
      <c r="K33" s="113">
        <f>+IF(ISBLANK(VLOOKUP(A33,'Evaluación de riesgos'!$B$16:$F$160,5,0)),"",VLOOKUP(A33,'Evaluación de riesgos'!$B$16:$F$160,5,0))</f>
        <v>3</v>
      </c>
      <c r="L33" s="113">
        <f>+IF(ISBLANK(VLOOKUP(A33,'Evaluación de riesgos'!$B$16:$J$160,9,9)),"",VLOOKUP(A33,'Evaluación de riesgos'!$B$16:$J$160,9,9))</f>
        <v>3</v>
      </c>
      <c r="M33" s="113">
        <f t="shared" si="5"/>
        <v>1</v>
      </c>
      <c r="N33" s="113">
        <f t="shared" si="4"/>
        <v>1</v>
      </c>
      <c r="O33" s="113"/>
      <c r="P33" s="113"/>
    </row>
    <row r="34" spans="1:16" x14ac:dyDescent="0.25">
      <c r="A34" s="113" t="s">
        <v>331</v>
      </c>
      <c r="B34" s="113" t="str">
        <f t="shared" si="2"/>
        <v>8</v>
      </c>
      <c r="C34" s="113"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3" t="s">
        <v>274</v>
      </c>
      <c r="E34" s="113" t="str">
        <f>+VLOOKUP(A34,'Evaluación de riesgos'!$B$13:$K$160,3,0)</f>
        <v>Dimension de Direccionamiento Estratetegico y Planeacion.
Politica de Planeacion Institucional</v>
      </c>
      <c r="F34" s="113" t="str">
        <f>+VLOOKUP(A34,'Evaluación de riesgos'!$B$13:$K$160,10,0)</f>
        <v>Mantenimiento del control</v>
      </c>
      <c r="G34" s="113">
        <f>+VLOOKUP(A34,'Evaluación de riesgos'!$B$13:$O$160,13,0)</f>
        <v>142.54579999999999</v>
      </c>
      <c r="H34" s="115" t="e">
        <f t="shared" si="3"/>
        <v>#REF!</v>
      </c>
      <c r="I34" s="113" t="e">
        <f t="shared" ref="I34:I65" si="8">+IF(F34=$F$2,$P$4,IF(F34=$F$3,$P$2,$P$3))</f>
        <v>#REF!</v>
      </c>
      <c r="J34" s="113" t="s">
        <v>332</v>
      </c>
      <c r="K34" s="113">
        <f>+IF(ISBLANK(VLOOKUP(A34,'Evaluación de riesgos'!$B$16:$F$160,5,0)),"",VLOOKUP(A34,'Evaluación de riesgos'!$B$16:$F$160,5,0))</f>
        <v>3</v>
      </c>
      <c r="L34" s="113">
        <f>+IF(ISBLANK(VLOOKUP(A34,'Evaluación de riesgos'!$B$16:$J$160,9,9)),"",VLOOKUP(A34,'Evaluación de riesgos'!$B$16:$J$160,9,9))</f>
        <v>3</v>
      </c>
      <c r="M34" s="113">
        <f t="shared" si="5"/>
        <v>1</v>
      </c>
      <c r="N34" s="113">
        <f t="shared" si="4"/>
        <v>1</v>
      </c>
      <c r="O34" s="113"/>
      <c r="P34" s="113"/>
    </row>
    <row r="35" spans="1:16" x14ac:dyDescent="0.25">
      <c r="A35" s="113" t="s">
        <v>333</v>
      </c>
      <c r="B35" s="113" t="str">
        <f t="shared" si="2"/>
        <v>8</v>
      </c>
      <c r="C35" s="113" t="str">
        <f>+MID(VLOOKUP(A35,'Evaluación de riesgos'!$B$13:$C$160,2,0),4,LEN(VLOOKUP(A35,'Evaluación de riesgos'!$B$13:$C$160,2,0))-4)</f>
        <v xml:space="preserve"> La Alta Dirección monitorea los riesgos de corrupción con la periodicidad establecida en la Política de Administración del Riesgo</v>
      </c>
      <c r="D35" s="113" t="s">
        <v>274</v>
      </c>
      <c r="E35" s="113" t="str">
        <f>+VLOOKUP(A35,'Evaluación de riesgos'!$B$13:$K$160,3,0)</f>
        <v>Dimension de Control Interno
Linea Estrategica</v>
      </c>
      <c r="F35" s="113" t="str">
        <f>+VLOOKUP(A35,'Evaluación de riesgos'!$B$13:$K$160,10,0)</f>
        <v>Mantenimiento del control</v>
      </c>
      <c r="G35" s="113">
        <f>+VLOOKUP(A35,'Evaluación de riesgos'!$B$13:$O$160,13,0)</f>
        <v>142.63210000000001</v>
      </c>
      <c r="H35" s="115" t="e">
        <f t="shared" si="3"/>
        <v>#REF!</v>
      </c>
      <c r="I35" s="113" t="e">
        <f t="shared" si="8"/>
        <v>#REF!</v>
      </c>
      <c r="J35" s="113" t="s">
        <v>332</v>
      </c>
      <c r="K35" s="113">
        <f>+IF(ISBLANK(VLOOKUP(A35,'Evaluación de riesgos'!$B$16:$F$160,5,0)),"",VLOOKUP(A35,'Evaluación de riesgos'!$B$16:$F$160,5,0))</f>
        <v>3</v>
      </c>
      <c r="L35" s="113">
        <f>+IF(ISBLANK(VLOOKUP(A35,'Evaluación de riesgos'!$B$16:$J$160,9,9)),"",VLOOKUP(A35,'Evaluación de riesgos'!$B$16:$J$160,9,9))</f>
        <v>3</v>
      </c>
      <c r="M35" s="113">
        <f t="shared" si="5"/>
        <v>1</v>
      </c>
      <c r="N35" s="113">
        <f t="shared" si="4"/>
        <v>1</v>
      </c>
      <c r="O35" s="113"/>
      <c r="P35" s="113"/>
    </row>
    <row r="36" spans="1:16" x14ac:dyDescent="0.25">
      <c r="A36" s="113" t="s">
        <v>334</v>
      </c>
      <c r="B36" s="113" t="str">
        <f t="shared" si="2"/>
        <v>8</v>
      </c>
      <c r="C36" s="113"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3" t="s">
        <v>274</v>
      </c>
      <c r="E36" s="113" t="str">
        <f>+VLOOKUP(A36,'Evaluación de riesgos'!$B$13:$K$160,3,0)</f>
        <v>Dimension de Contro Interno
Lineas de Defensa</v>
      </c>
      <c r="F36" s="113" t="str">
        <f>+VLOOKUP(A36,'Evaluación de riesgos'!$B$13:$K$160,10,0)</f>
        <v>Mantenimiento del control</v>
      </c>
      <c r="G36" s="113">
        <f>+VLOOKUP(A36,'Evaluación de riesgos'!$B$13:$O$160,13,0)</f>
        <v>142.7456</v>
      </c>
      <c r="H36" s="115" t="e">
        <f t="shared" si="3"/>
        <v>#REF!</v>
      </c>
      <c r="I36" s="113" t="e">
        <f t="shared" si="8"/>
        <v>#REF!</v>
      </c>
      <c r="J36" s="113" t="s">
        <v>332</v>
      </c>
      <c r="K36" s="113">
        <f>+IF(ISBLANK(VLOOKUP(A36,'Evaluación de riesgos'!$B$16:$F$160,5,0)),"",VLOOKUP(A36,'Evaluación de riesgos'!$B$16:$F$160,5,0))</f>
        <v>3</v>
      </c>
      <c r="L36" s="113">
        <f>+IF(ISBLANK(VLOOKUP(A36,'Evaluación de riesgos'!$B$16:$J$160,9,9)),"",VLOOKUP(A36,'Evaluación de riesgos'!$B$16:$J$160,9,9))</f>
        <v>3</v>
      </c>
      <c r="M36" s="113">
        <f t="shared" si="5"/>
        <v>1</v>
      </c>
      <c r="N36" s="113">
        <f t="shared" si="4"/>
        <v>1</v>
      </c>
      <c r="O36" s="113"/>
      <c r="P36" s="113"/>
    </row>
    <row r="37" spans="1:16" x14ac:dyDescent="0.25">
      <c r="A37" s="113" t="s">
        <v>335</v>
      </c>
      <c r="B37" s="113" t="str">
        <f t="shared" si="2"/>
        <v>8</v>
      </c>
      <c r="C37" s="113" t="str">
        <f>+MID(VLOOKUP(A37,'Evaluación de riesgos'!$B$13:$C$160,2,0),4,LEN(VLOOKUP(A37,'Evaluación de riesgos'!$B$13:$C$160,2,0))-4)</f>
        <v xml:space="preserve"> La Alta Dirección evalúa fallas en los controles (diseño y ejecución) para definir cursos de acción apropiados para su mejora</v>
      </c>
      <c r="D37" s="113" t="s">
        <v>274</v>
      </c>
      <c r="E37" s="113" t="str">
        <f>+VLOOKUP(A37,'Evaluación de riesgos'!$B$13:$K$160,3,0)</f>
        <v>Dimension de Control Interno
Linea Estrategica</v>
      </c>
      <c r="F37" s="113" t="str">
        <f>+VLOOKUP(A37,'Evaluación de riesgos'!$B$13:$K$160,10,0)</f>
        <v>Mantenimiento del control</v>
      </c>
      <c r="G37" s="113">
        <f>+VLOOKUP(A37,'Evaluación de riesgos'!$B$13:$O$160,13,0)</f>
        <v>142.87450000000001</v>
      </c>
      <c r="H37" s="115" t="e">
        <f t="shared" si="3"/>
        <v>#REF!</v>
      </c>
      <c r="I37" s="113" t="e">
        <f t="shared" si="8"/>
        <v>#REF!</v>
      </c>
      <c r="J37" s="113" t="s">
        <v>332</v>
      </c>
      <c r="K37" s="113">
        <f>+IF(ISBLANK(VLOOKUP(A37,'Evaluación de riesgos'!$B$16:$F$160,5,0)),"",VLOOKUP(A37,'Evaluación de riesgos'!$B$16:$F$160,5,0))</f>
        <v>3</v>
      </c>
      <c r="L37" s="113">
        <f>+IF(ISBLANK(VLOOKUP(A37,'Evaluación de riesgos'!$B$16:$J$160,9,9)),"",VLOOKUP(A37,'Evaluación de riesgos'!$B$16:$J$160,9,9))</f>
        <v>3</v>
      </c>
      <c r="M37" s="113">
        <f t="shared" si="5"/>
        <v>1</v>
      </c>
      <c r="N37" s="113">
        <f t="shared" si="4"/>
        <v>1</v>
      </c>
      <c r="O37" s="113"/>
      <c r="P37" s="113"/>
    </row>
    <row r="38" spans="1:16" x14ac:dyDescent="0.25">
      <c r="A38" s="113" t="s">
        <v>336</v>
      </c>
      <c r="B38" s="113" t="str">
        <f t="shared" si="2"/>
        <v>9</v>
      </c>
      <c r="C38" s="113"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3" t="s">
        <v>274</v>
      </c>
      <c r="E38" s="113" t="str">
        <f>+VLOOKUP(A38,'Evaluación de riesgos'!$B$13:$K$160,3,0)</f>
        <v>Dimension de Direccionamiento Estrategico 
Politica de Planeacion Institucional</v>
      </c>
      <c r="F38" s="113" t="str">
        <f>+VLOOKUP(A38,'Evaluación de riesgos'!$B$13:$K$160,10,0)</f>
        <v>Mantenimiento del control</v>
      </c>
      <c r="G38" s="113">
        <f>+VLOOKUP(A38,'Evaluación de riesgos'!$B$13:$O$160,13,0)</f>
        <v>142.96350000000001</v>
      </c>
      <c r="H38" s="115" t="e">
        <f t="shared" si="3"/>
        <v>#REF!</v>
      </c>
      <c r="I38" s="113" t="e">
        <f t="shared" si="8"/>
        <v>#REF!</v>
      </c>
      <c r="J38" s="113" t="s">
        <v>337</v>
      </c>
      <c r="K38" s="113">
        <f>+IF(ISBLANK(VLOOKUP(A38,'Evaluación de riesgos'!$B$16:$F$160,5,0)),"",VLOOKUP(A38,'Evaluación de riesgos'!$B$16:$F$160,5,0))</f>
        <v>3</v>
      </c>
      <c r="L38" s="113">
        <f>+IF(ISBLANK(VLOOKUP(A38,'Evaluación de riesgos'!$B$16:$J$160,9,9)),"",VLOOKUP(A38,'Evaluación de riesgos'!$B$16:$J$160,9,9))</f>
        <v>3</v>
      </c>
      <c r="M38" s="113">
        <f t="shared" si="5"/>
        <v>1</v>
      </c>
      <c r="N38" s="113">
        <f t="shared" si="4"/>
        <v>1</v>
      </c>
      <c r="O38" s="113"/>
      <c r="P38" s="113"/>
    </row>
    <row r="39" spans="1:16" x14ac:dyDescent="0.25">
      <c r="A39" s="113" t="s">
        <v>338</v>
      </c>
      <c r="B39" s="113" t="str">
        <f t="shared" si="2"/>
        <v>9</v>
      </c>
      <c r="C39" s="113"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3" t="s">
        <v>274</v>
      </c>
      <c r="E39" s="113" t="str">
        <f>+VLOOKUP(A39,'Evaluación de riesgos'!$B$13:$K$160,3,0)</f>
        <v>Dimension de Control Interno
Lineas de Defensa</v>
      </c>
      <c r="F39" s="113" t="str">
        <f>+VLOOKUP(A39,'Evaluación de riesgos'!$B$13:$K$160,10,0)</f>
        <v>Mantenimiento del control</v>
      </c>
      <c r="G39" s="113">
        <f>+VLOOKUP(A39,'Evaluación de riesgos'!$B$13:$O$160,13,0)</f>
        <v>143.01249999999999</v>
      </c>
      <c r="H39" s="115" t="e">
        <f t="shared" si="3"/>
        <v>#REF!</v>
      </c>
      <c r="I39" s="113" t="e">
        <f t="shared" si="8"/>
        <v>#REF!</v>
      </c>
      <c r="J39" s="113" t="s">
        <v>337</v>
      </c>
      <c r="K39" s="113">
        <f>+IF(ISBLANK(VLOOKUP(A39,'Evaluación de riesgos'!$B$16:$F$160,5,0)),"",VLOOKUP(A39,'Evaluación de riesgos'!$B$16:$F$160,5,0))</f>
        <v>3</v>
      </c>
      <c r="L39" s="113">
        <f>+IF(ISBLANK(VLOOKUP(A39,'Evaluación de riesgos'!$B$16:$J$160,9,9)),"",VLOOKUP(A39,'Evaluación de riesgos'!$B$16:$J$160,9,9))</f>
        <v>3</v>
      </c>
      <c r="M39" s="113">
        <f t="shared" si="5"/>
        <v>1</v>
      </c>
      <c r="N39" s="113">
        <f t="shared" si="4"/>
        <v>1</v>
      </c>
      <c r="O39" s="113"/>
      <c r="P39" s="113"/>
    </row>
    <row r="40" spans="1:16" x14ac:dyDescent="0.25">
      <c r="A40" s="113" t="s">
        <v>339</v>
      </c>
      <c r="B40" s="113" t="str">
        <f t="shared" si="2"/>
        <v>9</v>
      </c>
      <c r="C40" s="113"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3" t="s">
        <v>274</v>
      </c>
      <c r="E40" s="113" t="str">
        <f>+VLOOKUP(A40,'Evaluación de riesgos'!$B$13:$K$160,3,0)</f>
        <v>Dimension de Control Interno
Linea Estrategica</v>
      </c>
      <c r="F40" s="113" t="str">
        <f>+VLOOKUP(A40,'Evaluación de riesgos'!$B$13:$K$160,10,0)</f>
        <v>Mantenimiento del control</v>
      </c>
      <c r="G40" s="113">
        <f>+VLOOKUP(A40,'Evaluación de riesgos'!$B$13:$O$160,13,0)</f>
        <v>143.12360000000001</v>
      </c>
      <c r="H40" s="115" t="e">
        <f t="shared" si="3"/>
        <v>#REF!</v>
      </c>
      <c r="I40" s="113" t="e">
        <f t="shared" si="8"/>
        <v>#REF!</v>
      </c>
      <c r="J40" s="113" t="s">
        <v>337</v>
      </c>
      <c r="K40" s="113">
        <f>+IF(ISBLANK(VLOOKUP(A40,'Evaluación de riesgos'!$B$16:$F$160,5,0)),"",VLOOKUP(A40,'Evaluación de riesgos'!$B$16:$F$160,5,0))</f>
        <v>3</v>
      </c>
      <c r="L40" s="113">
        <f>+IF(ISBLANK(VLOOKUP(A40,'Evaluación de riesgos'!$B$16:$J$160,9,9)),"",VLOOKUP(A40,'Evaluación de riesgos'!$B$16:$J$160,9,9))</f>
        <v>3</v>
      </c>
      <c r="M40" s="113">
        <f t="shared" si="5"/>
        <v>1</v>
      </c>
      <c r="N40" s="113">
        <f t="shared" si="4"/>
        <v>1</v>
      </c>
      <c r="O40" s="113"/>
      <c r="P40" s="113"/>
    </row>
    <row r="41" spans="1:16" x14ac:dyDescent="0.25">
      <c r="A41" s="113" t="s">
        <v>340</v>
      </c>
      <c r="B41" s="113" t="str">
        <f t="shared" si="2"/>
        <v>9</v>
      </c>
      <c r="C41" s="113"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3" t="s">
        <v>274</v>
      </c>
      <c r="E41" s="113" t="str">
        <f>+VLOOKUP(A41,'Evaluación de riesgos'!$B$13:$K$160,3,0)</f>
        <v>Dimension de Control Interno
Lineas de Defensa</v>
      </c>
      <c r="F41" s="113" t="str">
        <f>+VLOOKUP(A41,'Evaluación de riesgos'!$B$13:$K$160,10,0)</f>
        <v>Mantenimiento del control</v>
      </c>
      <c r="G41" s="113">
        <f>+VLOOKUP(A41,'Evaluación de riesgos'!$B$13:$O$160,13,0)</f>
        <v>143.2456</v>
      </c>
      <c r="H41" s="115" t="e">
        <f t="shared" si="3"/>
        <v>#REF!</v>
      </c>
      <c r="I41" s="113" t="e">
        <f t="shared" si="8"/>
        <v>#REF!</v>
      </c>
      <c r="J41" s="113" t="s">
        <v>337</v>
      </c>
      <c r="K41" s="113">
        <f>+IF(ISBLANK(VLOOKUP(A41,'Evaluación de riesgos'!$B$16:$F$160,5,0)),"",VLOOKUP(A41,'Evaluación de riesgos'!$B$16:$F$160,5,0))</f>
        <v>3</v>
      </c>
      <c r="L41" s="113">
        <f>+IF(ISBLANK(VLOOKUP(A41,'Evaluación de riesgos'!$B$16:$J$160,9,9)),"",VLOOKUP(A41,'Evaluación de riesgos'!$B$16:$J$160,9,9))</f>
        <v>3</v>
      </c>
      <c r="M41" s="113">
        <f t="shared" si="5"/>
        <v>1</v>
      </c>
      <c r="N41" s="113">
        <f t="shared" si="4"/>
        <v>1</v>
      </c>
      <c r="O41" s="113"/>
      <c r="P41" s="113"/>
    </row>
    <row r="42" spans="1:16" x14ac:dyDescent="0.25">
      <c r="A42" s="113" t="s">
        <v>341</v>
      </c>
      <c r="B42" s="113" t="str">
        <f t="shared" si="2"/>
        <v>9</v>
      </c>
      <c r="C42" s="113" t="str">
        <f>+MID(VLOOKUP(A42,'Evaluación de riesgos'!$B$13:$C$160,2,0),4,LEN(VLOOKUP(A42,'Evaluación de riesgos'!$B$13:$C$160,2,0))-4)</f>
        <v xml:space="preserve"> La entidad analiza el impacto sobre el control interno por cambios en los diferentes niveles organizacionales</v>
      </c>
      <c r="D42" s="113" t="s">
        <v>274</v>
      </c>
      <c r="E42" s="113" t="str">
        <f>+VLOOKUP(A42,'Evaluación de riesgos'!$B$13:$K$160,3,0)</f>
        <v>Dimension de Direccionamiento Estrategico y Planeacion
Politica de Planeacion Institucional
Dimension de Control Interno
Linea Estrategica</v>
      </c>
      <c r="F42" s="113" t="str">
        <f>+VLOOKUP(A42,'Evaluación de riesgos'!$B$13:$K$160,10,0)</f>
        <v>Mantenimiento del control</v>
      </c>
      <c r="G42" s="113">
        <f>+VLOOKUP(A42,'Evaluación de riesgos'!$B$13:$O$160,13,0)</f>
        <v>143.36539999999999</v>
      </c>
      <c r="H42" s="115" t="e">
        <f t="shared" si="3"/>
        <v>#REF!</v>
      </c>
      <c r="I42" s="113" t="e">
        <f t="shared" si="8"/>
        <v>#REF!</v>
      </c>
      <c r="J42" s="113" t="s">
        <v>337</v>
      </c>
      <c r="K42" s="113">
        <f>+IF(ISBLANK(VLOOKUP(A42,'Evaluación de riesgos'!$B$16:$F$160,5,0)),"",VLOOKUP(A42,'Evaluación de riesgos'!$B$16:$F$160,5,0))</f>
        <v>3</v>
      </c>
      <c r="L42" s="113">
        <f>+IF(ISBLANK(VLOOKUP(A42,'Evaluación de riesgos'!$B$16:$J$160,9,9)),"",VLOOKUP(A42,'Evaluación de riesgos'!$B$16:$J$160,9,9))</f>
        <v>3</v>
      </c>
      <c r="M42" s="113">
        <f t="shared" si="5"/>
        <v>1</v>
      </c>
      <c r="N42" s="113">
        <f t="shared" si="4"/>
        <v>1</v>
      </c>
      <c r="O42" s="113"/>
      <c r="P42" s="113"/>
    </row>
    <row r="43" spans="1:16" x14ac:dyDescent="0.25">
      <c r="A43" s="113" t="s">
        <v>342</v>
      </c>
      <c r="B43" s="113" t="str">
        <f>+LEFT(A43,2)</f>
        <v>10</v>
      </c>
      <c r="C43" s="113"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3" t="s">
        <v>275</v>
      </c>
      <c r="E43" s="113" t="str">
        <f>+VLOOKUP(A43,'Actividades de control'!$B$18:$K$122,3,0)</f>
        <v>Dimension de Control Interno
Lineas de Defensa</v>
      </c>
      <c r="F43" s="113" t="str">
        <f>+VLOOKUP(A43,'Actividades de control'!$B$18:$K$122,10,0)</f>
        <v>Mantenimiento del control</v>
      </c>
      <c r="G43" s="113">
        <f>+VLOOKUP(A43,'Actividades de control'!$B$13:$N$176,13,0)</f>
        <v>223.45689999999999</v>
      </c>
      <c r="H43" s="115" t="e">
        <f t="shared" si="3"/>
        <v>#REF!</v>
      </c>
      <c r="I43" s="113" t="e">
        <f t="shared" si="8"/>
        <v>#REF!</v>
      </c>
      <c r="J43" s="113" t="s">
        <v>343</v>
      </c>
      <c r="K43" s="113">
        <f>+IF(ISBLANK(VLOOKUP(A43,'Actividades de control'!$B$21:$F$122,5,0)),"",VLOOKUP(A43,'Actividades de control'!$B$21:$F$122,5,0))</f>
        <v>3</v>
      </c>
      <c r="L43" s="113">
        <f>+IF(ISBLANK(VLOOKUP(A43,'Actividades de control'!$B$21:$J$122,9,0)),"",VLOOKUP(A43,'Actividades de control'!$B$21:$J$122,9,0))</f>
        <v>3</v>
      </c>
      <c r="M43" s="113">
        <f t="shared" si="5"/>
        <v>1</v>
      </c>
      <c r="N43" s="113">
        <f t="shared" si="4"/>
        <v>1</v>
      </c>
      <c r="O43" s="113"/>
      <c r="P43" s="113"/>
    </row>
    <row r="44" spans="1:16" x14ac:dyDescent="0.25">
      <c r="A44" s="113" t="s">
        <v>344</v>
      </c>
      <c r="B44" s="113" t="str">
        <f t="shared" ref="B44:B82" si="9">+LEFT(A44,2)</f>
        <v>10</v>
      </c>
      <c r="C44" s="113"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3" t="s">
        <v>275</v>
      </c>
      <c r="E44" s="113" t="str">
        <f>+VLOOKUP(A44,'Actividades de control'!$B$18:$K$122,3,0)</f>
        <v>Dimension de Control Interno
Lineas de Defensa</v>
      </c>
      <c r="F44" s="113" t="str">
        <f>+VLOOKUP(A44,'Actividades de control'!$B$18:$K$122,10,0)</f>
        <v>Mantenimiento del control</v>
      </c>
      <c r="G44" s="113">
        <f>+VLOOKUP(A44,'Actividades de control'!$B$13:$N$176,13,0)</f>
        <v>223.5478</v>
      </c>
      <c r="H44" s="115" t="e">
        <f t="shared" si="3"/>
        <v>#REF!</v>
      </c>
      <c r="I44" s="113" t="e">
        <f t="shared" si="8"/>
        <v>#REF!</v>
      </c>
      <c r="J44" s="113" t="s">
        <v>343</v>
      </c>
      <c r="K44" s="113">
        <f>+IF(ISBLANK(VLOOKUP(A44,'Actividades de control'!$B$21:$F$122,5,0)),"",VLOOKUP(A44,'Actividades de control'!$B$21:$F$122,5,0))</f>
        <v>3</v>
      </c>
      <c r="L44" s="113">
        <f>+IF(ISBLANK(VLOOKUP(A44,'Actividades de control'!$B$21:$J$122,9,0)),"",VLOOKUP(A44,'Actividades de control'!$B$21:$J$122,9,0))</f>
        <v>3</v>
      </c>
      <c r="M44" s="113">
        <f t="shared" si="5"/>
        <v>1</v>
      </c>
      <c r="N44" s="113">
        <f t="shared" si="4"/>
        <v>1</v>
      </c>
      <c r="O44" s="113"/>
      <c r="P44" s="113"/>
    </row>
    <row r="45" spans="1:16" x14ac:dyDescent="0.25">
      <c r="A45" s="113" t="s">
        <v>345</v>
      </c>
      <c r="B45" s="113" t="str">
        <f t="shared" si="9"/>
        <v>10</v>
      </c>
      <c r="C45" s="113"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3" t="s">
        <v>275</v>
      </c>
      <c r="E45" s="113" t="str">
        <f>+VLOOKUP(A45,'Actividades de control'!$B$18:$K$122,3,0)</f>
        <v xml:space="preserve">
Dimension de Gestion con Valores para Resultados
Dimension de Control Interno
Lineas de Defensa</v>
      </c>
      <c r="F45" s="113" t="str">
        <f>+VLOOKUP(A45,'Actividades de control'!$B$18:$K$122,10,0)</f>
        <v>Mantenimiento del control</v>
      </c>
      <c r="G45" s="113">
        <f>+VLOOKUP(A45,'Actividades de control'!$B$13:$N$176,13,0)</f>
        <v>223.64580000000001</v>
      </c>
      <c r="H45" s="115" t="e">
        <f t="shared" si="3"/>
        <v>#REF!</v>
      </c>
      <c r="I45" s="113" t="e">
        <f t="shared" si="8"/>
        <v>#REF!</v>
      </c>
      <c r="J45" s="113" t="s">
        <v>343</v>
      </c>
      <c r="K45" s="113">
        <f>+IF(ISBLANK(VLOOKUP(A45,'Actividades de control'!$B$21:$F$122,5,0)),"",VLOOKUP(A45,'Actividades de control'!$B$21:$F$122,5,0))</f>
        <v>3</v>
      </c>
      <c r="L45" s="113">
        <f>+IF(ISBLANK(VLOOKUP(A45,'Actividades de control'!$B$21:$J$122,9,0)),"",VLOOKUP(A45,'Actividades de control'!$B$21:$J$122,9,0))</f>
        <v>3</v>
      </c>
      <c r="M45" s="113">
        <f t="shared" si="5"/>
        <v>1</v>
      </c>
      <c r="N45" s="113">
        <f t="shared" si="4"/>
        <v>1</v>
      </c>
      <c r="O45" s="113"/>
      <c r="P45" s="113"/>
    </row>
    <row r="46" spans="1:16" x14ac:dyDescent="0.25">
      <c r="A46" s="113" t="s">
        <v>346</v>
      </c>
      <c r="B46" s="113" t="str">
        <f t="shared" si="9"/>
        <v>11</v>
      </c>
      <c r="C46" s="113"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3" t="s">
        <v>275</v>
      </c>
      <c r="E46" s="113" t="str">
        <f>+VLOOKUP(A46,'Actividades de control'!$B$18:$K$122,3,0)</f>
        <v xml:space="preserve">Dimension de Gestion con Valores para el Resultado
Politica de Gobierno Digital 
Politica de Seguridad Digital
</v>
      </c>
      <c r="F46" s="113" t="str">
        <f>+VLOOKUP(A46,'Actividades de control'!$B$18:$K$122,10,0)</f>
        <v>Mantenimiento del control</v>
      </c>
      <c r="G46" s="113">
        <f>+VLOOKUP(A46,'Actividades de control'!$B$13:$N$176,13,0)</f>
        <v>223.78960000000001</v>
      </c>
      <c r="H46" s="115" t="e">
        <f t="shared" si="3"/>
        <v>#REF!</v>
      </c>
      <c r="I46" s="113" t="e">
        <f t="shared" si="8"/>
        <v>#REF!</v>
      </c>
      <c r="J46" s="113" t="s">
        <v>347</v>
      </c>
      <c r="K46" s="113">
        <f>+IF(ISBLANK(VLOOKUP(A46,'Actividades de control'!$B$21:$F$122,5,0)),"",VLOOKUP(A46,'Actividades de control'!$B$21:$F$122,5,0))</f>
        <v>3</v>
      </c>
      <c r="L46" s="113">
        <f>+IF(ISBLANK(VLOOKUP(A46,'Actividades de control'!$B$21:$J$122,9,0)),"",VLOOKUP(A46,'Actividades de control'!$B$21:$J$122,9,0))</f>
        <v>3</v>
      </c>
      <c r="M46" s="113">
        <f t="shared" si="5"/>
        <v>1</v>
      </c>
      <c r="N46" s="113">
        <f t="shared" si="4"/>
        <v>1</v>
      </c>
      <c r="O46" s="113"/>
      <c r="P46" s="113"/>
    </row>
    <row r="47" spans="1:16" x14ac:dyDescent="0.25">
      <c r="A47" s="113" t="s">
        <v>348</v>
      </c>
      <c r="B47" s="113" t="str">
        <f t="shared" si="9"/>
        <v>11</v>
      </c>
      <c r="C47" s="113"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3" t="s">
        <v>275</v>
      </c>
      <c r="E47" s="113" t="str">
        <f>+VLOOKUP(A47,'Actividades de control'!$B$18:$K$122,3,0)</f>
        <v xml:space="preserve">Dimension de Gestion con Valores para el Resultado
Politica de Gobierno Digital 
Politica de Seguridad Digital
</v>
      </c>
      <c r="F47" s="113" t="str">
        <f>+VLOOKUP(A47,'Actividades de control'!$B$18:$K$122,10,0)</f>
        <v>Mantenimiento del control</v>
      </c>
      <c r="G47" s="113">
        <f>+VLOOKUP(A47,'Actividades de control'!$B$13:$N$176,13,0)</f>
        <v>223.84559999999999</v>
      </c>
      <c r="H47" s="115" t="e">
        <f t="shared" si="3"/>
        <v>#REF!</v>
      </c>
      <c r="I47" s="113" t="e">
        <f t="shared" si="8"/>
        <v>#REF!</v>
      </c>
      <c r="J47" s="113" t="s">
        <v>347</v>
      </c>
      <c r="K47" s="113">
        <f>+IF(ISBLANK(VLOOKUP(A47,'Actividades de control'!$B$21:$F$122,5,0)),"",VLOOKUP(A47,'Actividades de control'!$B$21:$F$122,5,0))</f>
        <v>3</v>
      </c>
      <c r="L47" s="113">
        <f>+IF(ISBLANK(VLOOKUP(A47,'Actividades de control'!$B$21:$J$122,9,0)),"",VLOOKUP(A47,'Actividades de control'!$B$21:$J$122,9,0))</f>
        <v>3</v>
      </c>
      <c r="M47" s="113">
        <f t="shared" si="5"/>
        <v>1</v>
      </c>
      <c r="N47" s="113">
        <f t="shared" si="4"/>
        <v>1</v>
      </c>
      <c r="O47" s="113"/>
      <c r="P47" s="113"/>
    </row>
    <row r="48" spans="1:16" x14ac:dyDescent="0.25">
      <c r="A48" s="113" t="s">
        <v>349</v>
      </c>
      <c r="B48" s="113" t="str">
        <f t="shared" si="9"/>
        <v>11</v>
      </c>
      <c r="C48" s="113" t="str">
        <f>+MID(VLOOKUP(A48,'Actividades de control'!$B$13:$C$176,2,0),5,LEN(VLOOKUP(A48,'Actividades de control'!$B$13:$C$176,2,0))-5)</f>
        <v xml:space="preserve"> Se cuenta con matrices de roles y usuarios siguiendo los principios de segregación de funciones.</v>
      </c>
      <c r="D48" s="113" t="s">
        <v>275</v>
      </c>
      <c r="E48" s="113" t="str">
        <f>+VLOOKUP(A48,'Actividades de control'!$B$18:$K$122,3,0)</f>
        <v xml:space="preserve">Dimension de Gestion con Valores para el Resultado
Politica de Fortalecimiento Organizacional y Simplificacion de Procesos.
</v>
      </c>
      <c r="F48" s="113" t="str">
        <f>+VLOOKUP(A48,'Actividades de control'!$B$18:$K$122,10,0)</f>
        <v>Mantenimiento del control</v>
      </c>
      <c r="G48" s="113">
        <f>+VLOOKUP(A48,'Actividades de control'!$B$13:$N$176,13,0)</f>
        <v>223.96539999999999</v>
      </c>
      <c r="H48" s="115" t="e">
        <f t="shared" si="3"/>
        <v>#REF!</v>
      </c>
      <c r="I48" s="113" t="e">
        <f t="shared" si="8"/>
        <v>#REF!</v>
      </c>
      <c r="J48" s="113" t="s">
        <v>347</v>
      </c>
      <c r="K48" s="113">
        <f>+IF(ISBLANK(VLOOKUP(A48,'Actividades de control'!$B$21:$F$122,5,0)),"",VLOOKUP(A48,'Actividades de control'!$B$21:$F$122,5,0))</f>
        <v>3</v>
      </c>
      <c r="L48" s="113">
        <f>+IF(ISBLANK(VLOOKUP(A48,'Actividades de control'!$B$21:$J$122,9,0)),"",VLOOKUP(A48,'Actividades de control'!$B$21:$J$122,9,0))</f>
        <v>3</v>
      </c>
      <c r="M48" s="113">
        <f t="shared" si="5"/>
        <v>1</v>
      </c>
      <c r="N48" s="113">
        <f t="shared" si="4"/>
        <v>1</v>
      </c>
      <c r="O48" s="113"/>
      <c r="P48" s="113"/>
    </row>
    <row r="49" spans="1:16" x14ac:dyDescent="0.25">
      <c r="A49" s="113" t="s">
        <v>350</v>
      </c>
      <c r="B49" s="113" t="str">
        <f t="shared" si="9"/>
        <v>11</v>
      </c>
      <c r="C49" s="113"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3" t="s">
        <v>275</v>
      </c>
      <c r="E49" s="113" t="str">
        <f>+VLOOKUP(A49,'Actividades de control'!$B$18:$K$122,3,0)</f>
        <v>Dimension Control Interno
Tercera Linea de Defensa</v>
      </c>
      <c r="F49" s="113" t="str">
        <f>+VLOOKUP(A49,'Actividades de control'!$B$18:$K$122,10,0)</f>
        <v>Mantenimiento del control</v>
      </c>
      <c r="G49" s="113">
        <f>+VLOOKUP(A49,'Actividades de control'!$B$13:$N$176,13,0)</f>
        <v>224.01230000000001</v>
      </c>
      <c r="H49" s="115" t="e">
        <f t="shared" si="3"/>
        <v>#REF!</v>
      </c>
      <c r="I49" s="113" t="e">
        <f t="shared" si="8"/>
        <v>#REF!</v>
      </c>
      <c r="J49" s="113" t="s">
        <v>347</v>
      </c>
      <c r="K49" s="113">
        <f>+IF(ISBLANK(VLOOKUP(A49,'Actividades de control'!$B$21:$F$122,5,0)),"",VLOOKUP(A49,'Actividades de control'!$B$21:$F$122,5,0))</f>
        <v>3</v>
      </c>
      <c r="L49" s="113">
        <f>+IF(ISBLANK(VLOOKUP(A49,'Actividades de control'!$B$21:$J$122,9,0)),"",VLOOKUP(A49,'Actividades de control'!$B$21:$J$122,9,0))</f>
        <v>3</v>
      </c>
      <c r="M49" s="113">
        <f t="shared" si="5"/>
        <v>1</v>
      </c>
      <c r="N49" s="113">
        <f t="shared" si="4"/>
        <v>1</v>
      </c>
      <c r="O49" s="113"/>
      <c r="P49" s="113"/>
    </row>
    <row r="50" spans="1:16" x14ac:dyDescent="0.25">
      <c r="A50" s="113" t="s">
        <v>351</v>
      </c>
      <c r="B50" s="113" t="str">
        <f t="shared" si="9"/>
        <v>12</v>
      </c>
      <c r="C50" s="113"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3" t="s">
        <v>275</v>
      </c>
      <c r="E50" s="113" t="str">
        <f>+VLOOKUP(A50,'Actividades de control'!$B$18:$K$122,3,0)</f>
        <v>Dimension de Gestion con Valores para el Resultado
Politica de Fortalecimiento Organizacional y Simplificacion de Procesos.</v>
      </c>
      <c r="F50" s="113" t="str">
        <f>+VLOOKUP(A50,'Actividades de control'!$B$18:$K$122,10,0)</f>
        <v>Mantenimiento del control</v>
      </c>
      <c r="G50" s="113">
        <f>+VLOOKUP(A50,'Actividades de control'!$B$13:$N$176,13,0)</f>
        <v>224.12360000000001</v>
      </c>
      <c r="H50" s="115" t="e">
        <f t="shared" si="3"/>
        <v>#REF!</v>
      </c>
      <c r="I50" s="113" t="e">
        <f t="shared" si="8"/>
        <v>#REF!</v>
      </c>
      <c r="J50" s="113" t="s">
        <v>352</v>
      </c>
      <c r="K50" s="113">
        <f>+IF(ISBLANK(VLOOKUP(A50,'Actividades de control'!$B$21:$F$122,5,0)),"",VLOOKUP(A50,'Actividades de control'!$B$21:$F$122,5,0))</f>
        <v>3</v>
      </c>
      <c r="L50" s="113">
        <f>+IF(ISBLANK(VLOOKUP(A50,'Actividades de control'!$B$21:$J$122,9,0)),"",VLOOKUP(A50,'Actividades de control'!$B$21:$J$122,9,0))</f>
        <v>3</v>
      </c>
      <c r="M50" s="113">
        <f t="shared" si="5"/>
        <v>1</v>
      </c>
      <c r="N50" s="113">
        <f t="shared" si="4"/>
        <v>1</v>
      </c>
      <c r="O50" s="113"/>
      <c r="P50" s="113"/>
    </row>
    <row r="51" spans="1:16" x14ac:dyDescent="0.25">
      <c r="A51" s="113" t="s">
        <v>353</v>
      </c>
      <c r="B51" s="113" t="str">
        <f t="shared" si="9"/>
        <v>12</v>
      </c>
      <c r="C51" s="113" t="str">
        <f>+MID(VLOOKUP(A51,'Actividades de control'!$B$13:$C$176,2,0),6,LEN(VLOOKUP(A51,'Actividades de control'!$B$13:$C$176,2,0))-6)</f>
        <v xml:space="preserve"> El diseño de controles se evalúa frente a la gestión del riesgo</v>
      </c>
      <c r="D51" s="113" t="s">
        <v>275</v>
      </c>
      <c r="E51" s="113" t="str">
        <f>+VLOOKUP(A51,'Actividades de control'!$B$18:$K$122,3,0)</f>
        <v xml:space="preserve">Todas las Dimensiones de MIPG 
</v>
      </c>
      <c r="F51" s="113" t="str">
        <f>+VLOOKUP(A51,'Actividades de control'!$B$18:$K$122,10,0)</f>
        <v>Mantenimiento del control</v>
      </c>
      <c r="G51" s="113">
        <f>+VLOOKUP(A51,'Actividades de control'!$B$13:$N$176,13,0)</f>
        <v>224.23650000000001</v>
      </c>
      <c r="H51" s="115" t="e">
        <f t="shared" si="3"/>
        <v>#REF!</v>
      </c>
      <c r="I51" s="113" t="e">
        <f t="shared" si="8"/>
        <v>#REF!</v>
      </c>
      <c r="J51" s="113" t="s">
        <v>352</v>
      </c>
      <c r="K51" s="113">
        <f>+IF(ISBLANK(VLOOKUP(A51,'Actividades de control'!$B$21:$F$122,5,0)),"",VLOOKUP(A51,'Actividades de control'!$B$21:$F$122,5,0))</f>
        <v>3</v>
      </c>
      <c r="L51" s="113">
        <f>+IF(ISBLANK(VLOOKUP(A51,'Actividades de control'!$B$21:$J$122,9,0)),"",VLOOKUP(A51,'Actividades de control'!$B$21:$J$122,9,0))</f>
        <v>3</v>
      </c>
      <c r="M51" s="113">
        <f t="shared" si="5"/>
        <v>1</v>
      </c>
      <c r="N51" s="113">
        <f t="shared" si="4"/>
        <v>1</v>
      </c>
      <c r="O51" s="113"/>
      <c r="P51" s="113"/>
    </row>
    <row r="52" spans="1:16" x14ac:dyDescent="0.25">
      <c r="A52" s="113" t="s">
        <v>354</v>
      </c>
      <c r="B52" s="113" t="str">
        <f t="shared" si="9"/>
        <v>12</v>
      </c>
      <c r="C52" s="113" t="str">
        <f>+MID(VLOOKUP(A52,'Actividades de control'!$B$13:$C$176,2,0),6,LEN(VLOOKUP(A52,'Actividades de control'!$B$13:$C$176,2,0))-6)</f>
        <v xml:space="preserve"> Monitoreo a los riesgos acorde con la política de administración de riesgo establecida para la entidad.</v>
      </c>
      <c r="D52" s="113" t="s">
        <v>275</v>
      </c>
      <c r="E52" s="113" t="str">
        <f>+VLOOKUP(A52,'Actividades de control'!$B$18:$K$122,3,0)</f>
        <v>Dimension de Direccionamiento Estrategico y Planeacion
Politica de Planeacion Institucional.</v>
      </c>
      <c r="F52" s="113" t="str">
        <f>+VLOOKUP(A52,'Actividades de control'!$B$18:$K$122,10,0)</f>
        <v>Mantenimiento del control</v>
      </c>
      <c r="G52" s="113">
        <f>+VLOOKUP(A52,'Actividades de control'!$B$13:$N$176,13,0)</f>
        <v>224.23656</v>
      </c>
      <c r="H52" s="115" t="e">
        <f t="shared" si="3"/>
        <v>#REF!</v>
      </c>
      <c r="I52" s="113" t="e">
        <f t="shared" si="8"/>
        <v>#REF!</v>
      </c>
      <c r="J52" s="113" t="s">
        <v>352</v>
      </c>
      <c r="K52" s="113">
        <f>+IF(ISBLANK(VLOOKUP(A52,'Actividades de control'!$B$21:$F$122,5,0)),"",VLOOKUP(A52,'Actividades de control'!$B$21:$F$122,5,0))</f>
        <v>3</v>
      </c>
      <c r="L52" s="113">
        <f>+IF(ISBLANK(VLOOKUP(A52,'Actividades de control'!$B$21:$J$122,9,0)),"",VLOOKUP(A52,'Actividades de control'!$B$21:$J$122,9,0))</f>
        <v>3</v>
      </c>
      <c r="M52" s="113">
        <f t="shared" si="5"/>
        <v>1</v>
      </c>
      <c r="N52" s="113">
        <f t="shared" si="4"/>
        <v>1</v>
      </c>
      <c r="O52" s="113"/>
      <c r="P52" s="113"/>
    </row>
    <row r="53" spans="1:16" x14ac:dyDescent="0.25">
      <c r="A53" s="113" t="s">
        <v>355</v>
      </c>
      <c r="B53" s="113" t="str">
        <f t="shared" si="9"/>
        <v>12</v>
      </c>
      <c r="C53" s="113" t="str">
        <f>+MID(VLOOKUP(A53,'Actividades de control'!$B$13:$C$176,2,0),6,LEN(VLOOKUP(A53,'Actividades de control'!$B$13:$C$176,2,0))-6)</f>
        <v>Verificación de que los responsables estén ejecutando los controles tal como han sido diseñados</v>
      </c>
      <c r="D53" s="113" t="s">
        <v>275</v>
      </c>
      <c r="E53" s="113" t="str">
        <f>+VLOOKUP(A53,'Actividades de control'!$B$18:$K$122,3,0)</f>
        <v>Dimension Control Interno
Segunda Linea de Defensa</v>
      </c>
      <c r="F53" s="113" t="str">
        <f>+VLOOKUP(A53,'Actividades de control'!$B$18:$K$122,10,0)</f>
        <v>Mantenimiento del control</v>
      </c>
      <c r="G53" s="113">
        <f>+VLOOKUP(A53,'Actividades de control'!$B$13:$N$176,13,0)</f>
        <v>224.23656800000001</v>
      </c>
      <c r="H53" s="115" t="e">
        <f t="shared" ref="H53" si="10">+_xlfn.RANK.EQ(G53,$G$2:$G$82,1)</f>
        <v>#REF!</v>
      </c>
      <c r="I53" s="113" t="e">
        <f t="shared" si="8"/>
        <v>#REF!</v>
      </c>
      <c r="J53" s="113" t="s">
        <v>352</v>
      </c>
      <c r="K53" s="113">
        <f>+IF(ISBLANK(VLOOKUP(A53,'Actividades de control'!$B$21:$F$122,5,0)),"",VLOOKUP(A53,'Actividades de control'!$B$21:$F$122,5,0))</f>
        <v>3</v>
      </c>
      <c r="L53" s="113">
        <f>+IF(ISBLANK(VLOOKUP(A53,'Actividades de control'!$B$21:$J$122,9,0)),"",VLOOKUP(A53,'Actividades de control'!$B$21:$J$122,9,0))</f>
        <v>3</v>
      </c>
      <c r="M53" s="113">
        <f t="shared" si="5"/>
        <v>1</v>
      </c>
      <c r="N53" s="113">
        <f t="shared" ref="N53" si="11">+AVERAGEIF($D$2:$D$82,D53,$M$2:$M$82)</f>
        <v>1</v>
      </c>
      <c r="O53" s="113"/>
      <c r="P53" s="113"/>
    </row>
    <row r="54" spans="1:16" x14ac:dyDescent="0.25">
      <c r="A54" s="113" t="s">
        <v>356</v>
      </c>
      <c r="B54" s="113" t="str">
        <f t="shared" si="9"/>
        <v>12</v>
      </c>
      <c r="C54" s="113"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3" t="s">
        <v>275</v>
      </c>
      <c r="E54" s="113" t="str">
        <f>+VLOOKUP(A54,'Actividades de control'!$B$18:$K$122,3,0)</f>
        <v>Dimension Control Interno
 Lineas de Defensa</v>
      </c>
      <c r="F54" s="113" t="str">
        <f>+VLOOKUP(A54,'Actividades de control'!$B$18:$K$122,10,0)</f>
        <v>Mantenimiento del control</v>
      </c>
      <c r="G54" s="113">
        <f>+VLOOKUP(A54,'Actividades de control'!$B$13:$N$176,13,0)</f>
        <v>224.3569</v>
      </c>
      <c r="H54" s="115" t="e">
        <f t="shared" ref="H54" si="12">+_xlfn.RANK.EQ(G54,$G$2:$G$82,1)</f>
        <v>#REF!</v>
      </c>
      <c r="I54" s="113" t="e">
        <f t="shared" si="8"/>
        <v>#REF!</v>
      </c>
      <c r="J54" s="113" t="s">
        <v>352</v>
      </c>
      <c r="K54" s="113">
        <f>+IF(ISBLANK(VLOOKUP(A54,'Actividades de control'!$B$21:$F$122,5,0)),"",VLOOKUP(A54,'Actividades de control'!$B$21:$F$122,5,0))</f>
        <v>3</v>
      </c>
      <c r="L54" s="113">
        <f>+IF(ISBLANK(VLOOKUP(A54,'Actividades de control'!$B$21:$J$122,9,0)),"",VLOOKUP(A54,'Actividades de control'!$B$21:$J$122,9,0))</f>
        <v>3</v>
      </c>
      <c r="M54" s="113">
        <f t="shared" si="5"/>
        <v>1</v>
      </c>
      <c r="N54" s="113">
        <f t="shared" ref="N54" si="13">+AVERAGEIF($D$2:$D$82,D54,$M$2:$M$82)</f>
        <v>1</v>
      </c>
      <c r="O54" s="113"/>
      <c r="P54" s="113"/>
    </row>
    <row r="55" spans="1:16" ht="12.75" customHeight="1" x14ac:dyDescent="0.25">
      <c r="A55" s="113" t="s">
        <v>357</v>
      </c>
      <c r="B55" s="113" t="str">
        <f t="shared" si="9"/>
        <v>13</v>
      </c>
      <c r="C55" s="113"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3" t="s">
        <v>358</v>
      </c>
      <c r="E55" s="113" t="str">
        <f>+VLOOKUP(A55,'Info y Comunicación'!$B$15:$K$138,3,0)</f>
        <v xml:space="preserve">Dimension de Informacion y comunicación 
</v>
      </c>
      <c r="F55" s="113" t="str">
        <f>+VLOOKUP(A55,'Info y Comunicación'!$B$15:$K$138,10,0)</f>
        <v>Mantenimiento del control</v>
      </c>
      <c r="G55" s="113">
        <f>+VLOOKUP(A55,'Info y Comunicación'!$B$13:$N$160,13,0)</f>
        <v>304.45690000000002</v>
      </c>
      <c r="H55" s="115" t="e">
        <f t="shared" si="3"/>
        <v>#REF!</v>
      </c>
      <c r="I55" s="113" t="e">
        <f t="shared" si="8"/>
        <v>#REF!</v>
      </c>
      <c r="J55" s="113" t="s">
        <v>359</v>
      </c>
      <c r="K55" s="113">
        <f>+IF(ISBLANK(VLOOKUP(A55,'Info y Comunicación'!$B$19:$F$138,5,0)),"",VLOOKUP(A55,'Info y Comunicación'!$B$19:$F$138,5,0))</f>
        <v>3</v>
      </c>
      <c r="L55" s="113">
        <f>+IF(ISBLANK(VLOOKUP(A55,'Info y Comunicación'!$B$19:$J$138,9,0)),"",VLOOKUP(A55,'Info y Comunicación'!$B$19:$J$138,9,0))</f>
        <v>3</v>
      </c>
      <c r="M55" s="113">
        <f t="shared" si="5"/>
        <v>1</v>
      </c>
      <c r="N55" s="113">
        <f>+AVERAGEIF($D$2:$D$82,D55,$M$2:$M$82)</f>
        <v>1</v>
      </c>
      <c r="O55" s="113"/>
      <c r="P55" s="113"/>
    </row>
    <row r="56" spans="1:16" ht="12.75" customHeight="1" x14ac:dyDescent="0.25">
      <c r="A56" s="113" t="s">
        <v>360</v>
      </c>
      <c r="B56" s="113" t="str">
        <f t="shared" si="9"/>
        <v>13</v>
      </c>
      <c r="C56" s="113" t="str">
        <f>+MID(VLOOKUP(A56,'Info y Comunicación'!$B$13:$C$160,2,0),6,LEN(VLOOKUP(A56,'Info y Comunicación'!$B$13:$C$160,2,0))-6)</f>
        <v xml:space="preserve"> La entidad cuenta con el inventario de información relevante (interno/externa) y cuenta con un mecanismo que permita su actualización</v>
      </c>
      <c r="D56" s="113" t="s">
        <v>358</v>
      </c>
      <c r="E56" s="113" t="str">
        <f>+VLOOKUP(A56,'Info y Comunicación'!$B$15:$K$138,3,0)</f>
        <v>Dimension de Informacion y comunicación 
Politica de Transparencia y Acceso a la Informaciòn Publica</v>
      </c>
      <c r="F56" s="113" t="str">
        <f>+VLOOKUP(A56,'Info y Comunicación'!$B$15:$K$138,10,0)</f>
        <v>Mantenimiento del control</v>
      </c>
      <c r="G56" s="113">
        <f>+VLOOKUP(A56,'Info y Comunicación'!$B$13:$N$160,13,0)</f>
        <v>304.56319999999999</v>
      </c>
      <c r="H56" s="115" t="e">
        <f t="shared" si="3"/>
        <v>#REF!</v>
      </c>
      <c r="I56" s="113" t="e">
        <f t="shared" si="8"/>
        <v>#REF!</v>
      </c>
      <c r="J56" s="113" t="s">
        <v>359</v>
      </c>
      <c r="K56" s="113">
        <f>+IF(ISBLANK(VLOOKUP(A56,'Info y Comunicación'!$B$19:$F$138,5,0)),"",VLOOKUP(A56,'Info y Comunicación'!$B$19:$F$138,5,0))</f>
        <v>3</v>
      </c>
      <c r="L56" s="113">
        <f>+IF(ISBLANK(VLOOKUP(A56,'Info y Comunicación'!$B$19:$J$138,9,0)),"",VLOOKUP(A56,'Info y Comunicación'!$B$19:$J$138,9,0))</f>
        <v>3</v>
      </c>
      <c r="M56" s="113">
        <f t="shared" si="5"/>
        <v>1</v>
      </c>
      <c r="N56" s="113">
        <f t="shared" si="4"/>
        <v>1</v>
      </c>
      <c r="O56" s="113"/>
      <c r="P56" s="113"/>
    </row>
    <row r="57" spans="1:16" ht="12.75" customHeight="1" x14ac:dyDescent="0.25">
      <c r="A57" s="113" t="s">
        <v>361</v>
      </c>
      <c r="B57" s="113" t="str">
        <f t="shared" si="9"/>
        <v>13</v>
      </c>
      <c r="C57" s="113"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3" t="s">
        <v>358</v>
      </c>
      <c r="E57" s="113" t="str">
        <f>+VLOOKUP(A57,'Info y Comunicación'!$B$15:$K$138,3,0)</f>
        <v>Dimension de Informacion y comunicación 
Politica de Transparencia y Acceso a la Informaciòn Publica</v>
      </c>
      <c r="F57" s="113" t="str">
        <f>+VLOOKUP(A57,'Info y Comunicación'!$B$15:$K$138,10,0)</f>
        <v>Mantenimiento del control</v>
      </c>
      <c r="G57" s="113">
        <f>+VLOOKUP(A57,'Info y Comunicación'!$B$13:$N$160,13,0)</f>
        <v>304.63209999999998</v>
      </c>
      <c r="H57" s="115" t="e">
        <f t="shared" si="3"/>
        <v>#REF!</v>
      </c>
      <c r="I57" s="113" t="e">
        <f t="shared" si="8"/>
        <v>#REF!</v>
      </c>
      <c r="J57" s="113" t="s">
        <v>359</v>
      </c>
      <c r="K57" s="113">
        <f>+IF(ISBLANK(VLOOKUP(A57,'Info y Comunicación'!$B$19:$F$138,5,0)),"",VLOOKUP(A57,'Info y Comunicación'!$B$19:$F$138,5,0))</f>
        <v>3</v>
      </c>
      <c r="L57" s="113">
        <f>+IF(ISBLANK(VLOOKUP(A57,'Info y Comunicación'!$B$19:$J$138,9,0)),"",VLOOKUP(A57,'Info y Comunicación'!$B$19:$J$138,9,0))</f>
        <v>3</v>
      </c>
      <c r="M57" s="113">
        <f t="shared" si="5"/>
        <v>1</v>
      </c>
      <c r="N57" s="113">
        <f t="shared" si="4"/>
        <v>1</v>
      </c>
      <c r="O57" s="113"/>
      <c r="P57" s="113"/>
    </row>
    <row r="58" spans="1:16" ht="12.75" customHeight="1" x14ac:dyDescent="0.25">
      <c r="A58" s="113" t="s">
        <v>362</v>
      </c>
      <c r="B58" s="113" t="str">
        <f t="shared" si="9"/>
        <v>13</v>
      </c>
      <c r="C58" s="113"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3" t="s">
        <v>358</v>
      </c>
      <c r="E58" s="113" t="str">
        <f>+VLOOKUP(A58,'Info y Comunicación'!$B$15:$K$138,3,0)</f>
        <v>Dimension de Informacion y comunicación 
Politica de Transparencia y Acceso a la Informaciòn Publica</v>
      </c>
      <c r="F58" s="113" t="str">
        <f>+VLOOKUP(A58,'Info y Comunicación'!$B$15:$K$138,10,0)</f>
        <v>Mantenimiento del control</v>
      </c>
      <c r="G58" s="113">
        <f>+VLOOKUP(A58,'Info y Comunicación'!$B$13:$N$160,13,0)</f>
        <v>304.78960000000001</v>
      </c>
      <c r="H58" s="115" t="e">
        <f t="shared" si="3"/>
        <v>#REF!</v>
      </c>
      <c r="I58" s="113" t="e">
        <f t="shared" si="8"/>
        <v>#REF!</v>
      </c>
      <c r="J58" s="113" t="s">
        <v>359</v>
      </c>
      <c r="K58" s="113">
        <f>+IF(ISBLANK(VLOOKUP(A58,'Info y Comunicación'!$B$19:$F$138,5,0)),"",VLOOKUP(A58,'Info y Comunicación'!$B$19:$F$138,5,0))</f>
        <v>3</v>
      </c>
      <c r="L58" s="113">
        <f>+IF(ISBLANK(VLOOKUP(A58,'Info y Comunicación'!$B$19:$J$138,9,0)),"",VLOOKUP(A58,'Info y Comunicación'!$B$19:$J$138,9,0))</f>
        <v>3</v>
      </c>
      <c r="M58" s="113">
        <f t="shared" si="5"/>
        <v>1</v>
      </c>
      <c r="N58" s="113">
        <f t="shared" si="4"/>
        <v>1</v>
      </c>
      <c r="O58" s="113"/>
      <c r="P58" s="113"/>
    </row>
    <row r="59" spans="1:16" ht="12.75" customHeight="1" x14ac:dyDescent="0.25">
      <c r="A59" s="113" t="s">
        <v>363</v>
      </c>
      <c r="B59" s="113" t="str">
        <f t="shared" si="9"/>
        <v>14</v>
      </c>
      <c r="C59" s="113"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3" t="s">
        <v>358</v>
      </c>
      <c r="E59" s="113" t="str">
        <f>+VLOOKUP(A59,'Info y Comunicación'!$B$15:$K$138,3,0)</f>
        <v xml:space="preserve">Dimension de Informacion y comunicación
</v>
      </c>
      <c r="F59" s="113" t="str">
        <f>+VLOOKUP(A59,'Info y Comunicación'!$B$15:$K$138,10,0)</f>
        <v>Mantenimiento del control</v>
      </c>
      <c r="G59" s="113">
        <f>+VLOOKUP(A59,'Info y Comunicación'!$B$13:$N$160,13,0)</f>
        <v>304.8965</v>
      </c>
      <c r="H59" s="115" t="e">
        <f t="shared" si="3"/>
        <v>#REF!</v>
      </c>
      <c r="I59" s="113" t="e">
        <f t="shared" si="8"/>
        <v>#REF!</v>
      </c>
      <c r="J59" s="113" t="s">
        <v>364</v>
      </c>
      <c r="K59" s="113">
        <f>+IF(ISBLANK(VLOOKUP(A59,'Info y Comunicación'!$B$19:$F$138,5,0)),"",VLOOKUP(A59,'Info y Comunicación'!$B$19:$F$138,5,0))</f>
        <v>3</v>
      </c>
      <c r="L59" s="113">
        <f>+IF(ISBLANK(VLOOKUP(A59,'Info y Comunicación'!$B$19:$J$138,9,0)),"",VLOOKUP(A59,'Info y Comunicación'!$B$19:$J$138,9,0))</f>
        <v>3</v>
      </c>
      <c r="M59" s="113">
        <f t="shared" si="5"/>
        <v>1</v>
      </c>
      <c r="N59" s="113">
        <f t="shared" si="4"/>
        <v>1</v>
      </c>
      <c r="O59" s="113"/>
      <c r="P59" s="113"/>
    </row>
    <row r="60" spans="1:16" ht="12.75" customHeight="1" x14ac:dyDescent="0.25">
      <c r="A60" s="113" t="s">
        <v>365</v>
      </c>
      <c r="B60" s="113" t="str">
        <f t="shared" si="9"/>
        <v>14</v>
      </c>
      <c r="C60" s="113" t="str">
        <f>+MID(VLOOKUP(A60,'Info y Comunicación'!$B$13:$C$160,2,0),6,LEN(VLOOKUP(A60,'Info y Comunicación'!$B$13:$C$160,2,0))-6)</f>
        <v>La entidad cuenta con políticas de operación relacionadas con la administración de la información (niveles de autoridad y responsabilidad</v>
      </c>
      <c r="D60" s="113" t="s">
        <v>358</v>
      </c>
      <c r="E60" s="113" t="str">
        <f>+VLOOKUP(A60,'Info y Comunicación'!$B$15:$K$138,3,0)</f>
        <v xml:space="preserve">Dimension de Informacion y comunicación
</v>
      </c>
      <c r="F60" s="113" t="str">
        <f>+VLOOKUP(A60,'Info y Comunicación'!$B$15:$K$138,10,0)</f>
        <v>Mantenimiento del control</v>
      </c>
      <c r="G60" s="113">
        <f>+VLOOKUP(A60,'Info y Comunicación'!$B$13:$N$160,13,0)</f>
        <v>304.98540000000003</v>
      </c>
      <c r="H60" s="115" t="e">
        <f t="shared" si="3"/>
        <v>#REF!</v>
      </c>
      <c r="I60" s="113" t="e">
        <f t="shared" si="8"/>
        <v>#REF!</v>
      </c>
      <c r="J60" s="113" t="s">
        <v>364</v>
      </c>
      <c r="K60" s="113">
        <f>+IF(ISBLANK(VLOOKUP(A60,'Info y Comunicación'!$B$19:$F$138,5,0)),"",VLOOKUP(A60,'Info y Comunicación'!$B$19:$F$138,5,0))</f>
        <v>3</v>
      </c>
      <c r="L60" s="113">
        <f>+IF(ISBLANK(VLOOKUP(A60,'Info y Comunicación'!$B$19:$J$138,9,0)),"",VLOOKUP(A60,'Info y Comunicación'!$B$19:$J$138,9,0))</f>
        <v>3</v>
      </c>
      <c r="M60" s="113">
        <f t="shared" si="5"/>
        <v>1</v>
      </c>
      <c r="N60" s="113">
        <f t="shared" si="4"/>
        <v>1</v>
      </c>
      <c r="O60" s="113"/>
      <c r="P60" s="113"/>
    </row>
    <row r="61" spans="1:16" ht="12.75" customHeight="1" x14ac:dyDescent="0.25">
      <c r="A61" s="113" t="s">
        <v>366</v>
      </c>
      <c r="B61" s="113" t="str">
        <f t="shared" si="9"/>
        <v>14</v>
      </c>
      <c r="C61" s="113"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3" t="s">
        <v>358</v>
      </c>
      <c r="E61" s="113" t="str">
        <f>+VLOOKUP(A61,'Info y Comunicación'!$B$15:$K$138,3,0)</f>
        <v xml:space="preserve">Dimension de Informacion y comunicación
</v>
      </c>
      <c r="F61" s="113" t="str">
        <f>+VLOOKUP(A61,'Info y Comunicación'!$B$15:$K$138,10,0)</f>
        <v>Mantenimiento del control</v>
      </c>
      <c r="G61" s="113">
        <f>+VLOOKUP(A61,'Info y Comunicación'!$B$13:$N$160,13,0)</f>
        <v>305.01229999999998</v>
      </c>
      <c r="H61" s="115" t="e">
        <f t="shared" si="3"/>
        <v>#REF!</v>
      </c>
      <c r="I61" s="113" t="e">
        <f t="shared" si="8"/>
        <v>#REF!</v>
      </c>
      <c r="J61" s="113" t="s">
        <v>364</v>
      </c>
      <c r="K61" s="113">
        <f>+IF(ISBLANK(VLOOKUP(A61,'Info y Comunicación'!$B$19:$F$138,5,0)),"",VLOOKUP(A61,'Info y Comunicación'!$B$19:$F$138,5,0))</f>
        <v>3</v>
      </c>
      <c r="L61" s="113">
        <f>+IF(ISBLANK(VLOOKUP(A61,'Info y Comunicación'!$B$19:$J$138,9,0)),"",VLOOKUP(A61,'Info y Comunicación'!$B$19:$J$138,9,0))</f>
        <v>3</v>
      </c>
      <c r="M61" s="113">
        <f t="shared" si="5"/>
        <v>1</v>
      </c>
      <c r="N61" s="113">
        <f t="shared" si="4"/>
        <v>1</v>
      </c>
      <c r="O61" s="113"/>
      <c r="P61" s="113"/>
    </row>
    <row r="62" spans="1:16" ht="12.75" customHeight="1" x14ac:dyDescent="0.25">
      <c r="A62" s="113" t="s">
        <v>367</v>
      </c>
      <c r="B62" s="113" t="str">
        <f t="shared" si="9"/>
        <v>14</v>
      </c>
      <c r="C62" s="113" t="str">
        <f>+MID(VLOOKUP(A62,'Info y Comunicación'!$B$13:$C$160,2,0),6,LEN(VLOOKUP(A62,'Info y Comunicación'!$B$13:$C$160,2,0))-6)</f>
        <v>La entidad establece e implementa políticas y procedimientos para facilitar una comunicación interna efectiva</v>
      </c>
      <c r="D62" s="113" t="s">
        <v>358</v>
      </c>
      <c r="E62" s="113" t="str">
        <f>+VLOOKUP(A62,'Info y Comunicación'!$B$15:$K$138,3,0)</f>
        <v xml:space="preserve">Dimension de Informacion y comunicación
</v>
      </c>
      <c r="F62" s="113" t="str">
        <f>+VLOOKUP(A62,'Info y Comunicación'!$B$15:$K$138,10,0)</f>
        <v>Mantenimiento del control</v>
      </c>
      <c r="G62" s="113">
        <f>+VLOOKUP(A62,'Info y Comunicación'!$B$13:$N$160,13,0)</f>
        <v>305.12360000000001</v>
      </c>
      <c r="H62" s="115" t="e">
        <f t="shared" si="3"/>
        <v>#REF!</v>
      </c>
      <c r="I62" s="113" t="e">
        <f t="shared" si="8"/>
        <v>#REF!</v>
      </c>
      <c r="J62" s="113" t="s">
        <v>364</v>
      </c>
      <c r="K62" s="113">
        <f>+IF(ISBLANK(VLOOKUP(A62,'Info y Comunicación'!$B$19:$F$138,5,0)),"",VLOOKUP(A62,'Info y Comunicación'!$B$19:$F$138,5,0))</f>
        <v>3</v>
      </c>
      <c r="L62" s="113">
        <f>+IF(ISBLANK(VLOOKUP(A62,'Info y Comunicación'!$B$19:$J$138,9,0)),"",VLOOKUP(A62,'Info y Comunicación'!$B$19:$J$138,9,0))</f>
        <v>3</v>
      </c>
      <c r="M62" s="113">
        <f t="shared" si="5"/>
        <v>1</v>
      </c>
      <c r="N62" s="113">
        <f t="shared" si="4"/>
        <v>1</v>
      </c>
      <c r="O62" s="113"/>
      <c r="P62" s="113"/>
    </row>
    <row r="63" spans="1:16" ht="12.75" customHeight="1" x14ac:dyDescent="0.25">
      <c r="A63" s="113" t="s">
        <v>368</v>
      </c>
      <c r="B63" s="113" t="str">
        <f t="shared" si="9"/>
        <v>15</v>
      </c>
      <c r="C63" s="113"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3" t="s">
        <v>358</v>
      </c>
      <c r="E63" s="113" t="str">
        <f>+VLOOKUP(A63,'Info y Comunicación'!$B$15:$K$138,3,0)</f>
        <v xml:space="preserve">
Dimension de Informacion y Comunicación
Dimension de Control Interno
Primera Linea de Defensa</v>
      </c>
      <c r="F63" s="113" t="str">
        <f>+VLOOKUP(A63,'Info y Comunicación'!$B$15:$K$138,10,0)</f>
        <v>Mantenimiento del control</v>
      </c>
      <c r="G63" s="113">
        <f>+VLOOKUP(A63,'Info y Comunicación'!$B$13:$N$160,13,0)</f>
        <v>305.23689999999999</v>
      </c>
      <c r="H63" s="115" t="e">
        <f t="shared" si="3"/>
        <v>#REF!</v>
      </c>
      <c r="I63" s="113" t="e">
        <f t="shared" si="8"/>
        <v>#REF!</v>
      </c>
      <c r="J63" s="113" t="s">
        <v>369</v>
      </c>
      <c r="K63" s="113">
        <f>+IF(ISBLANK(VLOOKUP(A63,'Info y Comunicación'!$B$19:$F$138,5,0)),"",VLOOKUP(A63,'Info y Comunicación'!$B$19:$F$138,5,0))</f>
        <v>3</v>
      </c>
      <c r="L63" s="113">
        <f>+IF(ISBLANK(VLOOKUP(A63,'Info y Comunicación'!$B$19:$J$138,9,0)),"",VLOOKUP(A63,'Info y Comunicación'!$B$19:$J$138,9,0))</f>
        <v>3</v>
      </c>
      <c r="M63" s="113">
        <f t="shared" si="5"/>
        <v>1</v>
      </c>
      <c r="N63" s="113">
        <f t="shared" si="4"/>
        <v>1</v>
      </c>
      <c r="O63" s="113"/>
      <c r="P63" s="113"/>
    </row>
    <row r="64" spans="1:16" x14ac:dyDescent="0.25">
      <c r="A64" s="113" t="s">
        <v>370</v>
      </c>
      <c r="B64" s="113" t="str">
        <f t="shared" si="9"/>
        <v>15</v>
      </c>
      <c r="C64" s="113"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3" t="s">
        <v>358</v>
      </c>
      <c r="E64" s="113" t="str">
        <f>+VLOOKUP(A64,'Info y Comunicación'!$B$15:$K$138,3,0)</f>
        <v xml:space="preserve">Dimension de Informacion y Comunicación
Politica de Transparencia, acceso a la información pública y lucha
contra la corrupción </v>
      </c>
      <c r="F64" s="113" t="str">
        <f>+VLOOKUP(A64,'Info y Comunicación'!$B$15:$K$138,10,0)</f>
        <v>Mantenimiento del control</v>
      </c>
      <c r="G64" s="113">
        <f>+VLOOKUP(A64,'Info y Comunicación'!$B$13:$N$160,13,0)</f>
        <v>305.36540000000002</v>
      </c>
      <c r="H64" s="115" t="e">
        <f t="shared" si="3"/>
        <v>#REF!</v>
      </c>
      <c r="I64" s="113" t="e">
        <f t="shared" si="8"/>
        <v>#REF!</v>
      </c>
      <c r="J64" s="113" t="s">
        <v>369</v>
      </c>
      <c r="K64" s="113">
        <f>+IF(ISBLANK(VLOOKUP(A64,'Info y Comunicación'!$B$19:$F$138,5,0)),"",VLOOKUP(A64,'Info y Comunicación'!$B$19:$F$138,5,0))</f>
        <v>3</v>
      </c>
      <c r="L64" s="113">
        <f>+IF(ISBLANK(VLOOKUP(A64,'Info y Comunicación'!$B$19:$J$138,9,0)),"",VLOOKUP(A64,'Info y Comunicación'!$B$19:$J$138,9,0))</f>
        <v>3</v>
      </c>
      <c r="M64" s="113">
        <f t="shared" si="5"/>
        <v>1</v>
      </c>
      <c r="N64" s="113">
        <f t="shared" si="4"/>
        <v>1</v>
      </c>
      <c r="O64" s="113"/>
      <c r="P64" s="113"/>
    </row>
    <row r="65" spans="1:16" x14ac:dyDescent="0.25">
      <c r="A65" s="113" t="s">
        <v>371</v>
      </c>
      <c r="B65" s="113" t="str">
        <f t="shared" si="9"/>
        <v>15</v>
      </c>
      <c r="C65" s="113"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3" t="s">
        <v>358</v>
      </c>
      <c r="E65" s="113" t="str">
        <f>+VLOOKUP(A65,'Info y Comunicación'!$B$15:$K$138,3,0)</f>
        <v xml:space="preserve">Dimension de Informacion y Comunicación
Politica de Gestion Documental
Politica de Transparencia, acceso a la información pública y lucha
contra la corrupción </v>
      </c>
      <c r="F65" s="113" t="str">
        <f>+VLOOKUP(A65,'Info y Comunicación'!$B$15:$K$138,10,0)</f>
        <v>Mantenimiento del control</v>
      </c>
      <c r="G65" s="113">
        <f>+VLOOKUP(A65,'Info y Comunicación'!$B$13:$N$160,13,0)</f>
        <v>305.4563</v>
      </c>
      <c r="H65" s="115" t="e">
        <f t="shared" si="3"/>
        <v>#REF!</v>
      </c>
      <c r="I65" s="113" t="e">
        <f t="shared" si="8"/>
        <v>#REF!</v>
      </c>
      <c r="J65" s="113" t="s">
        <v>369</v>
      </c>
      <c r="K65" s="113">
        <f>+IF(ISBLANK(VLOOKUP(A65,'Info y Comunicación'!$B$19:$F$138,5,0)),"",VLOOKUP(A65,'Info y Comunicación'!$B$19:$F$138,5,0))</f>
        <v>3</v>
      </c>
      <c r="L65" s="113">
        <f>+IF(ISBLANK(VLOOKUP(A65,'Info y Comunicación'!$B$19:$J$138,9,0)),"",VLOOKUP(A65,'Info y Comunicación'!$B$19:$J$138,9,0))</f>
        <v>3</v>
      </c>
      <c r="M65" s="113">
        <f t="shared" si="5"/>
        <v>1</v>
      </c>
      <c r="N65" s="113">
        <f t="shared" si="4"/>
        <v>1</v>
      </c>
      <c r="O65" s="113"/>
      <c r="P65" s="113"/>
    </row>
    <row r="66" spans="1:16" x14ac:dyDescent="0.25">
      <c r="A66" s="113" t="s">
        <v>372</v>
      </c>
      <c r="B66" s="113" t="str">
        <f t="shared" si="9"/>
        <v>15</v>
      </c>
      <c r="C66" s="113"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3" t="s">
        <v>358</v>
      </c>
      <c r="E66" s="113" t="str">
        <f>+VLOOKUP(A66,'Info y Comunicación'!$B$15:$K$138,3,0)</f>
        <v>Dimension de Informacion y Comunicación
Politica deControl Interno
Lineas de Defensa</v>
      </c>
      <c r="F66" s="113" t="str">
        <f>+VLOOKUP(A66,'Info y Comunicación'!$B$15:$K$138,10,0)</f>
        <v>Mantenimiento del control</v>
      </c>
      <c r="G66" s="113">
        <f>+VLOOKUP(A66,'Info y Comunicación'!$B$13:$N$160,13,0)</f>
        <v>305.56319999999999</v>
      </c>
      <c r="H66" s="115" t="e">
        <f t="shared" si="3"/>
        <v>#REF!</v>
      </c>
      <c r="I66" s="113" t="e">
        <f t="shared" ref="I66:I82" si="14">+IF(F66=$F$2,$P$4,IF(F66=$F$3,$P$2,$P$3))</f>
        <v>#REF!</v>
      </c>
      <c r="J66" s="113" t="s">
        <v>369</v>
      </c>
      <c r="K66" s="113">
        <f>+IF(ISBLANK(VLOOKUP(A66,'Info y Comunicación'!$B$19:$F$138,5,0)),"",VLOOKUP(A66,'Info y Comunicación'!$B$19:$F$138,5,0))</f>
        <v>3</v>
      </c>
      <c r="L66" s="113">
        <f>+IF(ISBLANK(VLOOKUP(A66,'Info y Comunicación'!$B$19:$J$138,9,0)),"",VLOOKUP(A66,'Info y Comunicación'!$B$19:$J$138,9,0))</f>
        <v>3</v>
      </c>
      <c r="M66" s="113">
        <f t="shared" si="5"/>
        <v>1</v>
      </c>
      <c r="N66" s="113">
        <f t="shared" si="4"/>
        <v>1</v>
      </c>
      <c r="O66" s="113"/>
      <c r="P66" s="113"/>
    </row>
    <row r="67" spans="1:16" x14ac:dyDescent="0.25">
      <c r="A67" s="113" t="s">
        <v>373</v>
      </c>
      <c r="B67" s="113" t="str">
        <f t="shared" si="9"/>
        <v>15</v>
      </c>
      <c r="C67" s="113" t="str">
        <f>+MID(VLOOKUP(A67,'Info y Comunicación'!$B$13:$C$160,2,0),6,LEN(VLOOKUP(A67,'Info y Comunicación'!$B$13:$C$160,2,0))-6)</f>
        <v>La entidad analiza periodicamente su caracterización de usuarios o grupos de valor, a fin de actualizarla cuando sea pertinente</v>
      </c>
      <c r="D67" s="113" t="s">
        <v>358</v>
      </c>
      <c r="E67" s="113" t="str">
        <f>+VLOOKUP(A67,'Info y Comunicación'!$B$15:$K$138,3,0)</f>
        <v>Dimension de Direccionamiento Estrategico y Planeaciòn
Politica de Planeacion Institucional</v>
      </c>
      <c r="F67" s="113" t="str">
        <f>+VLOOKUP(A67,'Info y Comunicación'!$B$15:$K$138,10,0)</f>
        <v>Mantenimiento del control</v>
      </c>
      <c r="G67" s="113">
        <f>+VLOOKUP(A67,'Info y Comunicación'!$B$13:$N$160,13,0)</f>
        <v>305.63209999999998</v>
      </c>
      <c r="H67" s="115" t="e">
        <f t="shared" si="3"/>
        <v>#REF!</v>
      </c>
      <c r="I67" s="113" t="e">
        <f t="shared" si="14"/>
        <v>#REF!</v>
      </c>
      <c r="J67" s="113" t="s">
        <v>369</v>
      </c>
      <c r="K67" s="113">
        <f>+IF(ISBLANK(VLOOKUP(A67,'Info y Comunicación'!$B$19:$F$138,5,0)),"",VLOOKUP(A67,'Info y Comunicación'!$B$19:$F$138,5,0))</f>
        <v>3</v>
      </c>
      <c r="L67" s="113">
        <f>+IF(ISBLANK(VLOOKUP(A67,'Info y Comunicación'!$B$19:$J$138,9,0)),"",VLOOKUP(A67,'Info y Comunicación'!$B$19:$J$138,9,0))</f>
        <v>3</v>
      </c>
      <c r="M67" s="113">
        <f t="shared" si="5"/>
        <v>1</v>
      </c>
      <c r="N67" s="113">
        <f t="shared" si="4"/>
        <v>1</v>
      </c>
      <c r="O67" s="113"/>
      <c r="P67" s="113"/>
    </row>
    <row r="68" spans="1:16" x14ac:dyDescent="0.25">
      <c r="A68" s="113" t="s">
        <v>374</v>
      </c>
      <c r="B68" s="113" t="str">
        <f t="shared" si="9"/>
        <v>15</v>
      </c>
      <c r="C68" s="113"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3" t="s">
        <v>358</v>
      </c>
      <c r="E68" s="113" t="str">
        <f>+VLOOKUP(A68,'Info y Comunicación'!$B$15:$K$138,3,0)</f>
        <v>Dimension de Direccionamiento Estrategico y Planeaciòn
Politica de Planeacion Institucional</v>
      </c>
      <c r="F68" s="113" t="str">
        <f>+VLOOKUP(A68,'Info y Comunicación'!$B$15:$K$138,10,0)</f>
        <v>Mantenimiento del control</v>
      </c>
      <c r="G68" s="113">
        <f>+VLOOKUP(A68,'Info y Comunicación'!$B$13:$N$160,13,0)</f>
        <v>305.78960000000001</v>
      </c>
      <c r="H68" s="115" t="e">
        <f t="shared" si="3"/>
        <v>#REF!</v>
      </c>
      <c r="I68" s="113" t="e">
        <f t="shared" si="14"/>
        <v>#REF!</v>
      </c>
      <c r="J68" s="113" t="s">
        <v>369</v>
      </c>
      <c r="K68" s="113">
        <f>+IF(ISBLANK(VLOOKUP(A68,'Info y Comunicación'!$B$19:$F$138,5,0)),"",VLOOKUP(A68,'Info y Comunicación'!$B$19:$F$138,5,0))</f>
        <v>3</v>
      </c>
      <c r="L68" s="113">
        <f>+IF(ISBLANK(VLOOKUP(A68,'Info y Comunicación'!$B$19:$J$138,9,0)),"",VLOOKUP(A68,'Info y Comunicación'!$B$19:$J$138,9,0))</f>
        <v>3</v>
      </c>
      <c r="M68" s="113">
        <f t="shared" ref="M68:M82" si="15">+IF(OR(AND(K68=1,L68=1),AND(ISBLANK(K68),ISBLANK(L68)),K68="",L68=""),0,IF(OR(AND(K68=1,L68=2),AND(K68=1,L68=3)),0.25,IF(OR(AND(K68=2,L68=2),AND(K68=3,L68=1),AND(K68=3,L68=2),AND(K68=2,L68=1)),0.5,IF(AND(K68=2,L68=3),0.75,1))))</f>
        <v>1</v>
      </c>
      <c r="N68" s="113">
        <f t="shared" si="4"/>
        <v>1</v>
      </c>
      <c r="O68" s="113"/>
      <c r="P68" s="113"/>
    </row>
    <row r="69" spans="1:16" x14ac:dyDescent="0.25">
      <c r="A69" s="113" t="s">
        <v>375</v>
      </c>
      <c r="B69" s="113" t="str">
        <f t="shared" si="9"/>
        <v>16</v>
      </c>
      <c r="C69" s="113"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3" t="s">
        <v>376</v>
      </c>
      <c r="E69" s="113" t="str">
        <f>+VLOOKUP(A69,'Actividades de Monitoreo'!$B$17:$K$134,3,0)</f>
        <v>Dimension de Control Interno
Lineas Estrategica</v>
      </c>
      <c r="F69" s="113" t="str">
        <f>+VLOOKUP(A69,'Actividades de Monitoreo'!$B$17:$K$134,10,0)</f>
        <v>Mantenimiento del control</v>
      </c>
      <c r="G69" s="113">
        <f>+VLOOKUP(A69,'Actividades de Monitoreo'!$B$13:$N$176,13,0)</f>
        <v>385.87450000000001</v>
      </c>
      <c r="H69" s="115" t="e">
        <f t="shared" si="3"/>
        <v>#REF!</v>
      </c>
      <c r="I69" s="113" t="e">
        <f t="shared" si="14"/>
        <v>#REF!</v>
      </c>
      <c r="J69" s="113" t="s">
        <v>377</v>
      </c>
      <c r="K69" s="113">
        <f>+IF(ISBLANK(VLOOKUP(A69,'Actividades de Monitoreo'!$B$20:$F$134,5,0)),"",VLOOKUP(A69,'Actividades de Monitoreo'!$B$20:$F$134,5,0))</f>
        <v>3</v>
      </c>
      <c r="L69" s="113">
        <f>+IF(ISBLANK(VLOOKUP(A69,'Actividades de Monitoreo'!$B$20:$J$134,9,0)),"",VLOOKUP(A69,'Actividades de Monitoreo'!$B$20:$J$134,9,0))</f>
        <v>3</v>
      </c>
      <c r="M69" s="113">
        <f t="shared" si="15"/>
        <v>1</v>
      </c>
      <c r="N69" s="113">
        <f t="shared" si="4"/>
        <v>1</v>
      </c>
      <c r="O69" s="113"/>
      <c r="P69" s="113"/>
    </row>
    <row r="70" spans="1:16" x14ac:dyDescent="0.25">
      <c r="A70" s="113" t="s">
        <v>378</v>
      </c>
      <c r="B70" s="113" t="str">
        <f t="shared" si="9"/>
        <v>16</v>
      </c>
      <c r="C70" s="113"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3" t="s">
        <v>376</v>
      </c>
      <c r="E70" s="113" t="str">
        <f>+VLOOKUP(A70,'Actividades de Monitoreo'!$B$17:$K$134,3,0)</f>
        <v>Dimension de Control Interno
Lineas Estrategica</v>
      </c>
      <c r="F70" s="113" t="str">
        <f>+VLOOKUP(A70,'Actividades de Monitoreo'!$B$17:$K$134,10,0)</f>
        <v>Mantenimiento del control</v>
      </c>
      <c r="G70" s="113">
        <f>+VLOOKUP(A70,'Actividades de Monitoreo'!$B$13:$N$176,13,0)</f>
        <v>385.96539999999999</v>
      </c>
      <c r="H70" s="115" t="e">
        <f t="shared" si="3"/>
        <v>#REF!</v>
      </c>
      <c r="I70" s="113" t="e">
        <f t="shared" si="14"/>
        <v>#REF!</v>
      </c>
      <c r="J70" s="113" t="s">
        <v>377</v>
      </c>
      <c r="K70" s="113">
        <f>+IF(ISBLANK(VLOOKUP(A70,'Actividades de Monitoreo'!$B$20:$F$134,5,0)),"",VLOOKUP(A70,'Actividades de Monitoreo'!$B$20:$F$134,5,0))</f>
        <v>3</v>
      </c>
      <c r="L70" s="113">
        <f>+IF(ISBLANK(VLOOKUP(A70,'Actividades de Monitoreo'!$B$20:$J$134,9,0)),"",VLOOKUP(A70,'Actividades de Monitoreo'!$B$20:$J$134,9,0))</f>
        <v>3</v>
      </c>
      <c r="M70" s="113">
        <f t="shared" si="15"/>
        <v>1</v>
      </c>
      <c r="N70" s="113">
        <f t="shared" si="4"/>
        <v>1</v>
      </c>
      <c r="O70" s="113"/>
      <c r="P70" s="113"/>
    </row>
    <row r="71" spans="1:16" x14ac:dyDescent="0.25">
      <c r="A71" s="113" t="s">
        <v>379</v>
      </c>
      <c r="B71" s="113" t="str">
        <f t="shared" si="9"/>
        <v>16</v>
      </c>
      <c r="C71" s="113"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3" t="s">
        <v>376</v>
      </c>
      <c r="E71" s="113" t="str">
        <f>+VLOOKUP(A71,'Actividades de Monitoreo'!$B$17:$K$134,3,0)</f>
        <v>Dimension de Control Interno
Tercera Linea de Defensa</v>
      </c>
      <c r="F71" s="113" t="str">
        <f>+VLOOKUP(A71,'Actividades de Monitoreo'!$B$17:$K$134,10,0)</f>
        <v>Mantenimiento del control</v>
      </c>
      <c r="G71" s="113">
        <f>+VLOOKUP(A71,'Actividades de Monitoreo'!$B$13:$N$176,13,0)</f>
        <v>386.01229999999998</v>
      </c>
      <c r="H71" s="115" t="e">
        <f t="shared" ref="H71:H82" si="16">+_xlfn.RANK.EQ(G71,$G$2:$G$82,1)</f>
        <v>#REF!</v>
      </c>
      <c r="I71" s="113" t="e">
        <f t="shared" si="14"/>
        <v>#REF!</v>
      </c>
      <c r="J71" s="113" t="s">
        <v>377</v>
      </c>
      <c r="K71" s="113">
        <f>+IF(ISBLANK(VLOOKUP(A71,'Actividades de Monitoreo'!$B$20:$F$134,5,0)),"",VLOOKUP(A71,'Actividades de Monitoreo'!$B$20:$F$134,5,0))</f>
        <v>3</v>
      </c>
      <c r="L71" s="113">
        <f>+IF(ISBLANK(VLOOKUP(A71,'Actividades de Monitoreo'!$B$20:$J$134,9,0)),"",VLOOKUP(A71,'Actividades de Monitoreo'!$B$20:$J$134,9,0))</f>
        <v>3</v>
      </c>
      <c r="M71" s="113">
        <f t="shared" si="15"/>
        <v>1</v>
      </c>
      <c r="N71" s="113">
        <f t="shared" ref="N71:N82" si="17">+AVERAGEIF($D$2:$D$82,D71,$M$2:$M$82)</f>
        <v>1</v>
      </c>
      <c r="O71" s="113"/>
      <c r="P71" s="113"/>
    </row>
    <row r="72" spans="1:16" x14ac:dyDescent="0.25">
      <c r="A72" s="113" t="s">
        <v>380</v>
      </c>
      <c r="B72" s="113" t="str">
        <f t="shared" si="9"/>
        <v>16</v>
      </c>
      <c r="C72" s="113"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3" t="s">
        <v>376</v>
      </c>
      <c r="E72" s="113" t="str">
        <f>+VLOOKUP(A72,'Actividades de Monitoreo'!$B$17:$K$134,3,0)</f>
        <v>Dimension de Control Interno
Segunda Linea de Defensa</v>
      </c>
      <c r="F72" s="113" t="str">
        <f>+VLOOKUP(A72,'Actividades de Monitoreo'!$B$17:$K$134,10,0)</f>
        <v>Mantenimiento del control</v>
      </c>
      <c r="G72" s="113">
        <f>+VLOOKUP(A72,'Actividades de Monitoreo'!$B$13:$N$176,13,0)</f>
        <v>386.12360000000001</v>
      </c>
      <c r="H72" s="115" t="e">
        <f t="shared" si="16"/>
        <v>#REF!</v>
      </c>
      <c r="I72" s="113" t="e">
        <f t="shared" si="14"/>
        <v>#REF!</v>
      </c>
      <c r="J72" s="113" t="s">
        <v>377</v>
      </c>
      <c r="K72" s="113">
        <f>+IF(ISBLANK(VLOOKUP(A72,'Actividades de Monitoreo'!$B$20:$F$134,5,0)),"",VLOOKUP(A72,'Actividades de Monitoreo'!$B$20:$F$134,5,0))</f>
        <v>3</v>
      </c>
      <c r="L72" s="113">
        <f>+IF(ISBLANK(VLOOKUP(A72,'Actividades de Monitoreo'!$B$20:$J$134,9,0)),"",VLOOKUP(A72,'Actividades de Monitoreo'!$B$20:$J$134,9,0))</f>
        <v>3</v>
      </c>
      <c r="M72" s="113">
        <f t="shared" si="15"/>
        <v>1</v>
      </c>
      <c r="N72" s="113">
        <f t="shared" si="17"/>
        <v>1</v>
      </c>
      <c r="O72" s="113"/>
      <c r="P72" s="113"/>
    </row>
    <row r="73" spans="1:16" x14ac:dyDescent="0.25">
      <c r="A73" s="113" t="s">
        <v>381</v>
      </c>
      <c r="B73" s="113" t="str">
        <f t="shared" si="9"/>
        <v>16</v>
      </c>
      <c r="C73" s="113"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3" t="s">
        <v>376</v>
      </c>
      <c r="E73" s="113" t="str">
        <f>+VLOOKUP(A73,'Actividades de Monitoreo'!$B$17:$K$134,3,0)</f>
        <v>Dimension de Control Interno
Lineas de Defensa</v>
      </c>
      <c r="F73" s="113" t="str">
        <f>+VLOOKUP(A73,'Actividades de Monitoreo'!$B$17:$K$134,10,0)</f>
        <v>Mantenimiento del control</v>
      </c>
      <c r="G73" s="113">
        <f>+VLOOKUP(A73,'Actividades de Monitoreo'!$B$13:$N$176,13,0)</f>
        <v>386.21359999999999</v>
      </c>
      <c r="H73" s="115" t="e">
        <f t="shared" si="16"/>
        <v>#REF!</v>
      </c>
      <c r="I73" s="113" t="e">
        <f t="shared" si="14"/>
        <v>#REF!</v>
      </c>
      <c r="J73" s="113" t="s">
        <v>377</v>
      </c>
      <c r="K73" s="113">
        <f>+IF(ISBLANK(VLOOKUP(A73,'Actividades de Monitoreo'!$B$20:$F$134,5,0)),"",VLOOKUP(A73,'Actividades de Monitoreo'!$B$20:$F$134,5,0))</f>
        <v>3</v>
      </c>
      <c r="L73" s="113">
        <f>+IF(ISBLANK(VLOOKUP(A73,'Actividades de Monitoreo'!$B$20:$J$134,9,0)),"",VLOOKUP(A73,'Actividades de Monitoreo'!$B$20:$J$134,9,0))</f>
        <v>3</v>
      </c>
      <c r="M73" s="113">
        <f t="shared" si="15"/>
        <v>1</v>
      </c>
      <c r="N73" s="113">
        <f t="shared" si="17"/>
        <v>1</v>
      </c>
      <c r="O73" s="113"/>
      <c r="P73" s="113"/>
    </row>
    <row r="74" spans="1:16" x14ac:dyDescent="0.25">
      <c r="A74" s="113" t="s">
        <v>382</v>
      </c>
      <c r="B74" s="113" t="str">
        <f t="shared" si="9"/>
        <v>17</v>
      </c>
      <c r="C74" s="113"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3" t="s">
        <v>376</v>
      </c>
      <c r="E74" s="113" t="str">
        <f>+VLOOKUP(A74,'Actividades de Monitoreo'!$B$17:$K$134,3,0)</f>
        <v>Dimension de Control Interno
Lineas de Defensa</v>
      </c>
      <c r="F74" s="113" t="str">
        <f>+VLOOKUP(A74,'Actividades de Monitoreo'!$B$17:$K$134,10,0)</f>
        <v>Mantenimiento del control</v>
      </c>
      <c r="G74" s="113">
        <f>+VLOOKUP(A74,'Actividades de Monitoreo'!$B$13:$N$176,13,0)</f>
        <v>386.32580000000002</v>
      </c>
      <c r="H74" s="115" t="e">
        <f t="shared" si="16"/>
        <v>#REF!</v>
      </c>
      <c r="I74" s="113" t="e">
        <f t="shared" si="14"/>
        <v>#REF!</v>
      </c>
      <c r="J74" s="113" t="s">
        <v>383</v>
      </c>
      <c r="K74" s="113">
        <f>+IF(ISBLANK(VLOOKUP(A74,'Actividades de Monitoreo'!$B$20:$F$134,5,0)),"",VLOOKUP(A74,'Actividades de Monitoreo'!$B$20:$F$134,5,0))</f>
        <v>3</v>
      </c>
      <c r="L74" s="113">
        <f>+IF(ISBLANK(VLOOKUP(A74,'Actividades de Monitoreo'!$B$20:$J$134,9,0)),"",VLOOKUP(A74,'Actividades de Monitoreo'!$B$20:$J$134,9,0))</f>
        <v>3</v>
      </c>
      <c r="M74" s="113">
        <f t="shared" si="15"/>
        <v>1</v>
      </c>
      <c r="N74" s="113">
        <f t="shared" si="17"/>
        <v>1</v>
      </c>
      <c r="O74" s="113"/>
      <c r="P74" s="113"/>
    </row>
    <row r="75" spans="1:16" x14ac:dyDescent="0.25">
      <c r="A75" s="113" t="s">
        <v>384</v>
      </c>
      <c r="B75" s="113" t="str">
        <f t="shared" si="9"/>
        <v>17</v>
      </c>
      <c r="C75" s="113"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3" t="s">
        <v>376</v>
      </c>
      <c r="E75" s="113" t="str">
        <f>+VLOOKUP(A75,'Actividades de Monitoreo'!$B$17:$K$134,3,0)</f>
        <v>Dimension de Control Interno
Lineas de Defensa</v>
      </c>
      <c r="F75" s="113" t="str">
        <f>+VLOOKUP(A75,'Actividades de Monitoreo'!$B$17:$K$134,10,0)</f>
        <v>Mantenimiento del control</v>
      </c>
      <c r="G75" s="113">
        <f>+VLOOKUP(A75,'Actividades de Monitoreo'!$B$13:$N$176,13,0)</f>
        <v>386.45690000000002</v>
      </c>
      <c r="H75" s="115" t="e">
        <f t="shared" si="16"/>
        <v>#REF!</v>
      </c>
      <c r="I75" s="113" t="e">
        <f t="shared" si="14"/>
        <v>#REF!</v>
      </c>
      <c r="J75" s="113" t="s">
        <v>383</v>
      </c>
      <c r="K75" s="113">
        <f>+IF(ISBLANK(VLOOKUP(A75,'Actividades de Monitoreo'!$B$20:$F$134,5,0)),"",VLOOKUP(A75,'Actividades de Monitoreo'!$B$20:$F$134,5,0))</f>
        <v>3</v>
      </c>
      <c r="L75" s="113">
        <f>+IF(ISBLANK(VLOOKUP(A75,'Actividades de Monitoreo'!$B$20:$J$134,9,0)),"",VLOOKUP(A75,'Actividades de Monitoreo'!$B$20:$J$134,9,0))</f>
        <v>3</v>
      </c>
      <c r="M75" s="113">
        <f t="shared" si="15"/>
        <v>1</v>
      </c>
      <c r="N75" s="113">
        <f t="shared" si="17"/>
        <v>1</v>
      </c>
      <c r="O75" s="113"/>
      <c r="P75" s="113"/>
    </row>
    <row r="76" spans="1:16" x14ac:dyDescent="0.25">
      <c r="A76" s="113" t="s">
        <v>385</v>
      </c>
      <c r="B76" s="113" t="str">
        <f t="shared" si="9"/>
        <v>17</v>
      </c>
      <c r="C76" s="113" t="str">
        <f>+MID(VLOOKUP(A76,'Actividades de Monitoreo'!$B$13:$C$176,2,0),6,LEN(VLOOKUP(A76,'Actividades de Monitoreo'!$B$13:$C$176,2,0))-6)</f>
        <v>La entidad cuenta con políticas donde se establezca a quién reportar las deficiencias de control interno como resultado del monitoreo continuo</v>
      </c>
      <c r="D76" s="113" t="s">
        <v>376</v>
      </c>
      <c r="E76" s="113" t="str">
        <f>+VLOOKUP(A76,'Actividades de Monitoreo'!$B$17:$K$134,3,0)</f>
        <v>Dimension de Control Interno
Lineas de Defensa</v>
      </c>
      <c r="F76" s="113" t="str">
        <f>+VLOOKUP(A76,'Actividades de Monitoreo'!$B$17:$K$134,10,0)</f>
        <v>Mantenimiento del control</v>
      </c>
      <c r="G76" s="113">
        <f>+VLOOKUP(A76,'Actividades de Monitoreo'!$B$13:$N$176,13,0)</f>
        <v>386.56319999999999</v>
      </c>
      <c r="H76" s="115" t="e">
        <f t="shared" si="16"/>
        <v>#REF!</v>
      </c>
      <c r="I76" s="113" t="e">
        <f t="shared" si="14"/>
        <v>#REF!</v>
      </c>
      <c r="J76" s="113" t="s">
        <v>383</v>
      </c>
      <c r="K76" s="113">
        <f>+IF(ISBLANK(VLOOKUP(A76,'Actividades de Monitoreo'!$B$20:$F$134,5,0)),"",VLOOKUP(A76,'Actividades de Monitoreo'!$B$20:$F$134,5,0))</f>
        <v>3</v>
      </c>
      <c r="L76" s="113">
        <f>+IF(ISBLANK(VLOOKUP(A76,'Actividades de Monitoreo'!$B$20:$J$134,9,0)),"",VLOOKUP(A76,'Actividades de Monitoreo'!$B$20:$J$134,9,0))</f>
        <v>3</v>
      </c>
      <c r="M76" s="113">
        <f t="shared" si="15"/>
        <v>1</v>
      </c>
      <c r="N76" s="113">
        <f t="shared" si="17"/>
        <v>1</v>
      </c>
      <c r="O76" s="113"/>
      <c r="P76" s="113"/>
    </row>
    <row r="77" spans="1:16" x14ac:dyDescent="0.25">
      <c r="A77" s="113" t="s">
        <v>386</v>
      </c>
      <c r="B77" s="113" t="str">
        <f t="shared" si="9"/>
        <v>17</v>
      </c>
      <c r="C77" s="113"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3" t="s">
        <v>376</v>
      </c>
      <c r="E77" s="113" t="str">
        <f>+VLOOKUP(A77,'Actividades de Monitoreo'!$B$17:$K$134,3,0)</f>
        <v>Dimension de Control Interno
Lineas de Defensa</v>
      </c>
      <c r="F77" s="113" t="str">
        <f>+VLOOKUP(A77,'Actividades de Monitoreo'!$B$17:$K$134,10,0)</f>
        <v>Mantenimiento del control</v>
      </c>
      <c r="G77" s="113">
        <f>+VLOOKUP(A77,'Actividades de Monitoreo'!$B$13:$N$176,13,0)</f>
        <v>386.78539999999998</v>
      </c>
      <c r="H77" s="115" t="e">
        <f t="shared" si="16"/>
        <v>#REF!</v>
      </c>
      <c r="I77" s="113" t="e">
        <f t="shared" si="14"/>
        <v>#REF!</v>
      </c>
      <c r="J77" s="113" t="s">
        <v>383</v>
      </c>
      <c r="K77" s="113">
        <f>+IF(ISBLANK(VLOOKUP(A77,'Actividades de Monitoreo'!$B$20:$F$134,5,0)),"",VLOOKUP(A77,'Actividades de Monitoreo'!$B$20:$F$134,5,0))</f>
        <v>3</v>
      </c>
      <c r="L77" s="113">
        <f>+IF(ISBLANK(VLOOKUP(A77,'Actividades de Monitoreo'!$B$20:$J$134,9,0)),"",VLOOKUP(A77,'Actividades de Monitoreo'!$B$20:$J$134,9,0))</f>
        <v>3</v>
      </c>
      <c r="M77" s="113">
        <f t="shared" si="15"/>
        <v>1</v>
      </c>
      <c r="N77" s="113">
        <f t="shared" si="17"/>
        <v>1</v>
      </c>
      <c r="O77" s="113"/>
      <c r="P77" s="113"/>
    </row>
    <row r="78" spans="1:16" x14ac:dyDescent="0.25">
      <c r="A78" s="113" t="s">
        <v>387</v>
      </c>
      <c r="B78" s="113" t="str">
        <f t="shared" si="9"/>
        <v>17</v>
      </c>
      <c r="C78" s="113" t="str">
        <f>+MID(VLOOKUP(A78,'Actividades de Monitoreo'!$B$13:$C$176,2,0),6,LEN(VLOOKUP(A78,'Actividades de Monitoreo'!$B$13:$C$176,2,0))-6)</f>
        <v>Los procesos y/o servicios tercerizados, son evaluados acorde con su nivel de riesgos</v>
      </c>
      <c r="D78" s="113" t="s">
        <v>376</v>
      </c>
      <c r="E78" s="113" t="str">
        <f>+VLOOKUP(A78,'Actividades de Monitoreo'!$B$17:$K$134,3,0)</f>
        <v>Dimension de Control Interno
Lineas de Defensa</v>
      </c>
      <c r="F78" s="113" t="str">
        <f>+VLOOKUP(A78,'Actividades de Monitoreo'!$B$17:$K$134,10,0)</f>
        <v>Mantenimiento del control</v>
      </c>
      <c r="G78" s="113">
        <f>+VLOOKUP(A78,'Actividades de Monitoreo'!$B$13:$N$176,13,0)</f>
        <v>386.87450000000001</v>
      </c>
      <c r="H78" s="115" t="e">
        <f t="shared" si="16"/>
        <v>#REF!</v>
      </c>
      <c r="I78" s="113" t="e">
        <f t="shared" si="14"/>
        <v>#REF!</v>
      </c>
      <c r="J78" s="113" t="s">
        <v>383</v>
      </c>
      <c r="K78" s="113">
        <f>+IF(ISBLANK(VLOOKUP(A78,'Actividades de Monitoreo'!$B$20:$F$134,5,0)),"",VLOOKUP(A78,'Actividades de Monitoreo'!$B$20:$F$134,5,0))</f>
        <v>3</v>
      </c>
      <c r="L78" s="113">
        <f>+IF(ISBLANK(VLOOKUP(A78,'Actividades de Monitoreo'!$B$20:$J$134,9,0)),"",VLOOKUP(A78,'Actividades de Monitoreo'!$B$20:$J$134,9,0))</f>
        <v>3</v>
      </c>
      <c r="M78" s="113">
        <f t="shared" si="15"/>
        <v>1</v>
      </c>
      <c r="N78" s="113">
        <f t="shared" si="17"/>
        <v>1</v>
      </c>
      <c r="O78" s="113"/>
      <c r="P78" s="113"/>
    </row>
    <row r="79" spans="1:16" x14ac:dyDescent="0.25">
      <c r="A79" s="113" t="s">
        <v>388</v>
      </c>
      <c r="B79" s="113" t="str">
        <f t="shared" si="9"/>
        <v>17</v>
      </c>
      <c r="C79" s="113"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3" t="s">
        <v>376</v>
      </c>
      <c r="E79" s="113" t="str">
        <f>+VLOOKUP(A79,'Actividades de Monitoreo'!$B$17:$K$134,3,0)</f>
        <v xml:space="preserve">
Dimension de Informacion y Comunicación 
Dimension de Control Interno
Lineas de Defensa</v>
      </c>
      <c r="F79" s="113" t="str">
        <f>+VLOOKUP(A79,'Actividades de Monitoreo'!$B$17:$K$134,10,0)</f>
        <v>Mantenimiento del control</v>
      </c>
      <c r="G79" s="113">
        <f>+VLOOKUP(A79,'Actividades de Monitoreo'!$B$13:$N$176,13,0)</f>
        <v>386.98739999999998</v>
      </c>
      <c r="H79" s="115" t="e">
        <f t="shared" si="16"/>
        <v>#REF!</v>
      </c>
      <c r="I79" s="113" t="e">
        <f t="shared" si="14"/>
        <v>#REF!</v>
      </c>
      <c r="J79" s="113" t="s">
        <v>383</v>
      </c>
      <c r="K79" s="113">
        <f>+IF(ISBLANK(VLOOKUP(A79,'Actividades de Monitoreo'!$B$20:$F$134,5,0)),"",VLOOKUP(A79,'Actividades de Monitoreo'!$B$20:$F$134,5,0))</f>
        <v>3</v>
      </c>
      <c r="L79" s="113">
        <f>+IF(ISBLANK(VLOOKUP(A79,'Actividades de Monitoreo'!$B$20:$J$134,9,0)),"",VLOOKUP(A79,'Actividades de Monitoreo'!$B$20:$J$134,9,0))</f>
        <v>3</v>
      </c>
      <c r="M79" s="113">
        <f t="shared" si="15"/>
        <v>1</v>
      </c>
      <c r="N79" s="113">
        <f t="shared" si="17"/>
        <v>1</v>
      </c>
      <c r="O79" s="113"/>
      <c r="P79" s="113"/>
    </row>
    <row r="80" spans="1:16" x14ac:dyDescent="0.25">
      <c r="A80" s="113" t="s">
        <v>389</v>
      </c>
      <c r="B80" s="113" t="str">
        <f t="shared" si="9"/>
        <v>17</v>
      </c>
      <c r="C80" s="113" t="str">
        <f>+MID(VLOOKUP(A80,'Actividades de Monitoreo'!$B$13:$C$176,2,0),6,LEN(VLOOKUP(A80,'Actividades de Monitoreo'!$B$13:$C$176,2,0))-6)</f>
        <v>Verificación del avance y cumplimiento de las acciones incluidas en los planes de mejoramiento producto de las autoevaluaciones. (2ª Línea).</v>
      </c>
      <c r="D80" s="113" t="s">
        <v>376</v>
      </c>
      <c r="E80" s="113" t="str">
        <f>+VLOOKUP(A80,'Actividades de Monitoreo'!$B$17:$K$134,3,0)</f>
        <v xml:space="preserve">
Dimension de Control Interno
Lineas de Defensa</v>
      </c>
      <c r="F80" s="113" t="str">
        <f>+VLOOKUP(A80,'Actividades de Monitoreo'!$B$17:$K$134,10,0)</f>
        <v>Mantenimiento del control</v>
      </c>
      <c r="G80" s="113">
        <f>+VLOOKUP(A80,'Actividades de Monitoreo'!$B$13:$N$176,13,0)</f>
        <v>386.98745000000002</v>
      </c>
      <c r="H80" s="115" t="e">
        <f t="shared" si="16"/>
        <v>#REF!</v>
      </c>
      <c r="I80" s="113" t="e">
        <f t="shared" si="14"/>
        <v>#REF!</v>
      </c>
      <c r="J80" s="113" t="s">
        <v>383</v>
      </c>
      <c r="K80" s="113">
        <f>+IF(ISBLANK(VLOOKUP(A80,'Actividades de Monitoreo'!$B$20:$F$134,5,0)),"",VLOOKUP(A80,'Actividades de Monitoreo'!$B$20:$F$134,5,0))</f>
        <v>3</v>
      </c>
      <c r="L80" s="113">
        <f>+IF(ISBLANK(VLOOKUP(A80,'Actividades de Monitoreo'!$B$20:$J$134,9,0)),"",VLOOKUP(A80,'Actividades de Monitoreo'!$B$20:$J$134,9,0))</f>
        <v>3</v>
      </c>
      <c r="M80" s="113">
        <f t="shared" si="15"/>
        <v>1</v>
      </c>
      <c r="N80" s="113">
        <f t="shared" si="17"/>
        <v>1</v>
      </c>
      <c r="O80" s="113"/>
      <c r="P80" s="113"/>
    </row>
    <row r="81" spans="1:16" x14ac:dyDescent="0.25">
      <c r="A81" s="113" t="s">
        <v>390</v>
      </c>
      <c r="B81" s="113" t="str">
        <f t="shared" si="9"/>
        <v>17</v>
      </c>
      <c r="C81" s="113" t="str">
        <f>+MID(VLOOKUP(A81,'Actividades de Monitoreo'!$B$13:$C$176,2,0),6,LEN(VLOOKUP(A81,'Actividades de Monitoreo'!$B$13:$C$176,2,0))-6)</f>
        <v>Evaluación de la efectividad de las acciones incluidas en los Planes de mejoramiento producto de las auditorías internas y de entes externos. (3ª Línea</v>
      </c>
      <c r="D81" s="113" t="s">
        <v>376</v>
      </c>
      <c r="E81" s="113" t="str">
        <f>+VLOOKUP(A81,'Actividades de Monitoreo'!$B$17:$K$134,3,0)</f>
        <v xml:space="preserve">
Dimension de Control Interno
Lineas de Defensa</v>
      </c>
      <c r="F81" s="113" t="str">
        <f>+VLOOKUP(A81,'Actividades de Monitoreo'!$B$17:$K$134,10,0)</f>
        <v>Mantenimiento del control</v>
      </c>
      <c r="G81" s="113">
        <f>+VLOOKUP(A81,'Actividades de Monitoreo'!$B$13:$N$176,13,0)</f>
        <v>386.98745600000001</v>
      </c>
      <c r="H81" s="115" t="e">
        <f t="shared" si="16"/>
        <v>#REF!</v>
      </c>
      <c r="I81" s="113" t="e">
        <f t="shared" si="14"/>
        <v>#REF!</v>
      </c>
      <c r="J81" s="113" t="s">
        <v>383</v>
      </c>
      <c r="K81" s="113">
        <f>+IF(ISBLANK(VLOOKUP(A81,'Actividades de Monitoreo'!$B$20:$F$134,5,0)),"",VLOOKUP(A81,'Actividades de Monitoreo'!$B$20:$F$134,5,0))</f>
        <v>3</v>
      </c>
      <c r="L81" s="113">
        <f>+IF(ISBLANK(VLOOKUP(A81,'Actividades de Monitoreo'!$B$20:$J$134,9,0)),"",VLOOKUP(A81,'Actividades de Monitoreo'!$B$20:$J$134,9,0))</f>
        <v>3</v>
      </c>
      <c r="M81" s="113">
        <f t="shared" si="15"/>
        <v>1</v>
      </c>
      <c r="N81" s="113">
        <f t="shared" si="17"/>
        <v>1</v>
      </c>
      <c r="O81" s="113"/>
      <c r="P81" s="113"/>
    </row>
    <row r="82" spans="1:16" x14ac:dyDescent="0.25">
      <c r="A82" s="113" t="s">
        <v>391</v>
      </c>
      <c r="B82" s="113" t="str">
        <f t="shared" si="9"/>
        <v>17</v>
      </c>
      <c r="C82" s="113" t="str">
        <f>+MID(VLOOKUP(A82,'Actividades de Monitoreo'!$B$13:$C$176,2,0),6,LEN(VLOOKUP(A82,'Actividades de Monitoreo'!$B$13:$C$176,2,0))-6)</f>
        <v>Las deficiencias de control interno son reportadas a los responsables de nivel jerárquico superior, para tomar la acciones correspondientes</v>
      </c>
      <c r="D82" s="113" t="s">
        <v>376</v>
      </c>
      <c r="E82" s="113" t="str">
        <f>+VLOOKUP(A82,'Actividades de Monitoreo'!$B$17:$K$134,3,0)</f>
        <v xml:space="preserve">
Dimension de Control Interno
Lineas de Defensa</v>
      </c>
      <c r="F82" s="113" t="str">
        <f>+VLOOKUP(A82,'Actividades de Monitoreo'!$B$17:$K$134,10,0)</f>
        <v>Mantenimiento del control</v>
      </c>
      <c r="G82" s="113">
        <f>+VLOOKUP(A82,'Actividades de Monitoreo'!$B$13:$N$176,13,0)</f>
        <v>387.01229999999998</v>
      </c>
      <c r="H82" s="115" t="e">
        <f t="shared" si="16"/>
        <v>#REF!</v>
      </c>
      <c r="I82" s="113" t="e">
        <f t="shared" si="14"/>
        <v>#REF!</v>
      </c>
      <c r="J82" s="113" t="s">
        <v>383</v>
      </c>
      <c r="K82" s="113">
        <f>+IF(ISBLANK(VLOOKUP(A82,'Actividades de Monitoreo'!$B$20:$F$134,5,0)),"",VLOOKUP(A82,'Actividades de Monitoreo'!$B$20:$F$134,5,0))</f>
        <v>3</v>
      </c>
      <c r="L82" s="113">
        <f>+IF(ISBLANK(VLOOKUP(A82,'Actividades de Monitoreo'!$B$20:$J$134,9,0)),"",VLOOKUP(A82,'Actividades de Monitoreo'!$B$20:$J$134,9,0))</f>
        <v>3</v>
      </c>
      <c r="M82" s="113">
        <f t="shared" si="15"/>
        <v>1</v>
      </c>
      <c r="N82" s="113">
        <f t="shared" si="17"/>
        <v>1</v>
      </c>
      <c r="O82" s="113"/>
      <c r="P82" s="113"/>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 Valdes Jimenez</cp:lastModifiedBy>
  <cp:revision/>
  <dcterms:created xsi:type="dcterms:W3CDTF">2010-10-04T16:34:45Z</dcterms:created>
  <dcterms:modified xsi:type="dcterms:W3CDTF">2025-02-28T14:30:10Z</dcterms:modified>
</cp:coreProperties>
</file>