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hidePivotFieldList="1" defaultThemeVersion="166925"/>
  <mc:AlternateContent xmlns:mc="http://schemas.openxmlformats.org/markup-compatibility/2006">
    <mc:Choice Requires="x15">
      <x15ac:absPath xmlns:x15ac="http://schemas.microsoft.com/office/spreadsheetml/2010/11/ac" url="C:\Users\control_interno\Desktop\SEGUIMIENTO A RIESGOS 2024\"/>
    </mc:Choice>
  </mc:AlternateContent>
  <xr:revisionPtr revIDLastSave="0" documentId="13_ncr:1_{865C5C1A-ABFF-4029-82D3-7CDB723C51CF}" xr6:coauthVersionLast="47" xr6:coauthVersionMax="47" xr10:uidLastSave="{00000000-0000-0000-0000-000000000000}"/>
  <bookViews>
    <workbookView xWindow="-110" yWindow="-110" windowWidth="19420" windowHeight="10420" tabRatio="601" xr2:uid="{00000000-000D-0000-FFFF-FFFF00000000}"/>
  </bookViews>
  <sheets>
    <sheet name="FOR-DES-16" sheetId="1" r:id="rId1"/>
    <sheet name="Resultados" sheetId="6" r:id="rId2"/>
    <sheet name="Matriz de riesgos Asist" sheetId="3" state="hidden" r:id="rId3"/>
    <sheet name="Matriz de riesgos Inst" sheetId="2" state="hidden" r:id="rId4"/>
    <sheet name="Tabla probabilidad Est Apoyo" sheetId="13" state="hidden" r:id="rId5"/>
    <sheet name="Tabla probabilidad Misionales" sheetId="8" state="hidden" r:id="rId6"/>
    <sheet name="Tabla Impacto" sheetId="9" state="hidden" r:id="rId7"/>
    <sheet name="Tabla Valoración controles" sheetId="10" state="hidden" r:id="rId8"/>
    <sheet name="Tratamiento del riesgo" sheetId="11" state="hidden" r:id="rId9"/>
    <sheet name="Objetivos y Alcances " sheetId="12" state="hidden" r:id="rId10"/>
  </sheets>
  <externalReferences>
    <externalReference r:id="rId11"/>
    <externalReference r:id="rId12"/>
    <externalReference r:id="rId13"/>
    <externalReference r:id="rId14"/>
  </externalReferences>
  <definedNames>
    <definedName name="_xlnm._FilterDatabase" localSheetId="0" hidden="1">'FOR-DES-16'!$B$11:$Q$120</definedName>
    <definedName name="_xlnm._FilterDatabase" localSheetId="2" hidden="1">'Matriz de riesgos Asist'!$A$11:$AP$111</definedName>
    <definedName name="_xlnm._FilterDatabase" localSheetId="3"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5"/>
    <pivotCache cacheId="1"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E14" i="1"/>
  <c r="D12" i="1"/>
  <c r="F241" i="9" l="1"/>
  <c r="F240" i="9"/>
  <c r="F239" i="9"/>
  <c r="F238" i="9"/>
  <c r="F237" i="9"/>
  <c r="F236" i="9"/>
  <c r="F235" i="9"/>
  <c r="F234" i="9"/>
  <c r="F233" i="9"/>
  <c r="F232" i="9"/>
  <c r="F231" i="9"/>
  <c r="F230" i="9"/>
  <c r="B243" i="9"/>
  <c r="B242" i="9"/>
  <c r="H230" i="9"/>
  <c r="B241" i="9"/>
  <c r="AR10" i="2" l="1"/>
  <c r="E51" i="1"/>
  <c r="E89" i="1"/>
  <c r="E74" i="1"/>
  <c r="D54" i="1"/>
  <c r="E52" i="1"/>
  <c r="D52" i="1"/>
  <c r="R14" i="3"/>
  <c r="Z111" i="3"/>
  <c r="AE111" i="3" s="1"/>
  <c r="AF111" i="3" s="1"/>
  <c r="R111" i="3"/>
  <c r="S111" i="3" s="1"/>
  <c r="AI111" i="3" s="1"/>
  <c r="N111" i="3"/>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Z76" i="3"/>
  <c r="R76" i="3"/>
  <c r="N76" i="3"/>
  <c r="Z75" i="3"/>
  <c r="R75" i="3"/>
  <c r="S75" i="3" s="1"/>
  <c r="N75" i="3"/>
  <c r="Z74" i="3"/>
  <c r="R74" i="3"/>
  <c r="AH74" i="3" s="1"/>
  <c r="N74" i="3"/>
  <c r="O74" i="3" s="1"/>
  <c r="Z73" i="3"/>
  <c r="R73" i="3"/>
  <c r="N73" i="3"/>
  <c r="O73" i="3" s="1"/>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N40" i="3"/>
  <c r="O40" i="3" s="1"/>
  <c r="Z39" i="3"/>
  <c r="R39" i="3"/>
  <c r="S39" i="3" s="1"/>
  <c r="AI39" i="3" s="1"/>
  <c r="N39" i="3"/>
  <c r="O39" i="3" s="1"/>
  <c r="Z38" i="3"/>
  <c r="R38" i="3"/>
  <c r="AH38" i="3" s="1"/>
  <c r="N38" i="3"/>
  <c r="O38" i="3" s="1"/>
  <c r="Z37" i="3"/>
  <c r="R37" i="3"/>
  <c r="AH37" i="3" s="1"/>
  <c r="N37" i="3"/>
  <c r="O37" i="3" s="1"/>
  <c r="Z36" i="3"/>
  <c r="R36" i="3"/>
  <c r="S36" i="3" s="1"/>
  <c r="AI36" i="3" s="1"/>
  <c r="N36" i="3"/>
  <c r="Z35" i="3"/>
  <c r="R35" i="3"/>
  <c r="S35" i="3" s="1"/>
  <c r="AI35" i="3" s="1"/>
  <c r="N35" i="3"/>
  <c r="O35" i="3" s="1"/>
  <c r="Z34" i="3"/>
  <c r="R34" i="3"/>
  <c r="N34" i="3"/>
  <c r="Z33" i="3"/>
  <c r="R33" i="3"/>
  <c r="N33" i="3"/>
  <c r="O33" i="3" s="1"/>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Z17" i="3"/>
  <c r="W17" i="3"/>
  <c r="R17" i="3"/>
  <c r="S17" i="3" s="1"/>
  <c r="N17" i="3"/>
  <c r="Z16" i="3"/>
  <c r="W16" i="3"/>
  <c r="R16" i="3"/>
  <c r="AH16" i="3" s="1"/>
  <c r="N16" i="3"/>
  <c r="O16" i="3" s="1"/>
  <c r="Z15" i="3"/>
  <c r="W15" i="3"/>
  <c r="R15" i="3"/>
  <c r="N15" i="3"/>
  <c r="Z14" i="3"/>
  <c r="W14" i="3"/>
  <c r="C11" i="6"/>
  <c r="C12" i="6"/>
  <c r="C13" i="6"/>
  <c r="C4" i="6"/>
  <c r="C8" i="6"/>
  <c r="C15" i="6"/>
  <c r="C16" i="6"/>
  <c r="C5" i="6"/>
  <c r="C9" i="6"/>
  <c r="C6" i="6"/>
  <c r="C14" i="6"/>
  <c r="C10" i="6"/>
  <c r="C7" i="6"/>
  <c r="AI87" i="3" l="1"/>
  <c r="AH110" i="3"/>
  <c r="AH111" i="3" s="1"/>
  <c r="AH32" i="3"/>
  <c r="AH72" i="3"/>
  <c r="AH17" i="3"/>
  <c r="AH36" i="3"/>
  <c r="T77" i="3"/>
  <c r="AH80" i="3"/>
  <c r="AE50" i="3"/>
  <c r="AI20" i="3"/>
  <c r="T48" i="3"/>
  <c r="D65" i="1" s="1"/>
  <c r="AE49" i="3"/>
  <c r="AF49" i="3" s="1"/>
  <c r="AJ49" i="3" s="1"/>
  <c r="E66" i="1" s="1"/>
  <c r="AI58" i="3"/>
  <c r="AH79" i="3"/>
  <c r="S84" i="3"/>
  <c r="AI84" i="3" s="1"/>
  <c r="S100" i="3"/>
  <c r="AI100" i="3" s="1"/>
  <c r="T102" i="3"/>
  <c r="AI103" i="3"/>
  <c r="T108" i="3"/>
  <c r="AE33" i="3"/>
  <c r="AG33" i="3" s="1"/>
  <c r="AI46" i="3"/>
  <c r="S78" i="3"/>
  <c r="AI78" i="3" s="1"/>
  <c r="AH20" i="3"/>
  <c r="AE18" i="3"/>
  <c r="AG18" i="3" s="1"/>
  <c r="AH30" i="3"/>
  <c r="T90" i="3"/>
  <c r="D86" i="1" s="1"/>
  <c r="AE31" i="3"/>
  <c r="AF31" i="3" s="1"/>
  <c r="AE99" i="3"/>
  <c r="AF99" i="3" s="1"/>
  <c r="T111" i="3"/>
  <c r="D51" i="1" s="1"/>
  <c r="AE35" i="3"/>
  <c r="AG35" i="3" s="1"/>
  <c r="AH81" i="3"/>
  <c r="AH87" i="3"/>
  <c r="AH28" i="3"/>
  <c r="AI17" i="3"/>
  <c r="AE19" i="3"/>
  <c r="AF19" i="3" s="1"/>
  <c r="AJ19" i="3" s="1"/>
  <c r="T25" i="3"/>
  <c r="D56"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71" i="1" s="1"/>
  <c r="AI62" i="3"/>
  <c r="T65" i="3"/>
  <c r="T75" i="3"/>
  <c r="T76" i="3"/>
  <c r="T105" i="3"/>
  <c r="T109" i="3"/>
  <c r="D50" i="1" s="1"/>
  <c r="AH18" i="3"/>
  <c r="T18" i="3"/>
  <c r="D53"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7" i="1" s="1"/>
  <c r="O27" i="3"/>
  <c r="T27" i="3"/>
  <c r="T32" i="3"/>
  <c r="D57"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5" i="1" s="1"/>
  <c r="T26" i="3"/>
  <c r="AH27" i="3"/>
  <c r="S27" i="3"/>
  <c r="AI27" i="3" s="1"/>
  <c r="T34" i="3"/>
  <c r="D58" i="1" s="1"/>
  <c r="AI61" i="3"/>
  <c r="O65" i="3"/>
  <c r="T70" i="3"/>
  <c r="T80" i="3"/>
  <c r="D80" i="1" s="1"/>
  <c r="O80" i="3"/>
  <c r="AE96" i="3"/>
  <c r="AG96" i="3" s="1"/>
  <c r="T97" i="3"/>
  <c r="D90" i="1" s="1"/>
  <c r="O97" i="3"/>
  <c r="AE97" i="3" s="1"/>
  <c r="O110" i="3"/>
  <c r="AE110" i="3" s="1"/>
  <c r="AG110" i="3" s="1"/>
  <c r="T110" i="3"/>
  <c r="S51" i="3"/>
  <c r="AI51" i="3" s="1"/>
  <c r="AH51" i="3"/>
  <c r="AH59" i="3"/>
  <c r="O68" i="3"/>
  <c r="T68" i="3"/>
  <c r="T81" i="3"/>
  <c r="D81" i="1" s="1"/>
  <c r="T84" i="3"/>
  <c r="O84" i="3"/>
  <c r="AE84" i="3" s="1"/>
  <c r="AF84" i="3" s="1"/>
  <c r="AJ84" i="3" s="1"/>
  <c r="T89" i="3"/>
  <c r="AH96" i="3"/>
  <c r="S96" i="3"/>
  <c r="AI96" i="3" s="1"/>
  <c r="AE101" i="3"/>
  <c r="AF101" i="3" s="1"/>
  <c r="AJ101" i="3" s="1"/>
  <c r="E48" i="1" s="1"/>
  <c r="T106" i="3"/>
  <c r="T44" i="3"/>
  <c r="T47" i="3"/>
  <c r="AH48" i="3"/>
  <c r="AD51" i="3"/>
  <c r="AE51" i="3" s="1"/>
  <c r="AI59" i="3"/>
  <c r="AH61" i="3"/>
  <c r="AE63" i="3"/>
  <c r="AD64" i="3" s="1"/>
  <c r="AE64" i="3" s="1"/>
  <c r="AH65" i="3"/>
  <c r="AE66" i="3"/>
  <c r="AF66" i="3" s="1"/>
  <c r="AH77" i="3"/>
  <c r="AJ80" i="3"/>
  <c r="E80" i="1" s="1"/>
  <c r="AH90" i="3"/>
  <c r="T100" i="3"/>
  <c r="D93" i="1" s="1"/>
  <c r="T15" i="3"/>
  <c r="O15" i="3"/>
  <c r="S26" i="3"/>
  <c r="AI26" i="3" s="1"/>
  <c r="AE38" i="3"/>
  <c r="AF38" i="3" s="1"/>
  <c r="AJ38" i="3" s="1"/>
  <c r="T41" i="3"/>
  <c r="D63" i="1" s="1"/>
  <c r="O47" i="3"/>
  <c r="T49" i="3"/>
  <c r="D66" i="1" s="1"/>
  <c r="T51" i="3"/>
  <c r="T56" i="3"/>
  <c r="D70" i="1" s="1"/>
  <c r="S70" i="3"/>
  <c r="AI70" i="3" s="1"/>
  <c r="AI72" i="3"/>
  <c r="T78" i="3"/>
  <c r="D79" i="1" s="1"/>
  <c r="AJ85" i="3"/>
  <c r="S89" i="3"/>
  <c r="AI89" i="3" s="1"/>
  <c r="O100" i="3"/>
  <c r="AE100" i="3" s="1"/>
  <c r="AF100" i="3" s="1"/>
  <c r="AJ100" i="3" s="1"/>
  <c r="E93" i="1" s="1"/>
  <c r="T14" i="3"/>
  <c r="S14" i="3"/>
  <c r="AI14" i="3" s="1"/>
  <c r="AE14" i="3"/>
  <c r="AD15" i="3" s="1"/>
  <c r="AH60" i="3"/>
  <c r="S60" i="3"/>
  <c r="AI60" i="3" s="1"/>
  <c r="T60" i="3"/>
  <c r="O72" i="3"/>
  <c r="AE72" i="3" s="1"/>
  <c r="T72" i="3"/>
  <c r="O17" i="3"/>
  <c r="T54" i="3"/>
  <c r="O54" i="3"/>
  <c r="AE54" i="3" s="1"/>
  <c r="AD55" i="3" s="1"/>
  <c r="O62" i="3"/>
  <c r="T62" i="3"/>
  <c r="D74" i="1" s="1"/>
  <c r="AH73" i="3"/>
  <c r="T73" i="3"/>
  <c r="S73" i="3"/>
  <c r="AI73" i="3" s="1"/>
  <c r="AG78" i="3"/>
  <c r="AF78" i="3"/>
  <c r="AJ78" i="3" s="1"/>
  <c r="E79" i="1" s="1"/>
  <c r="AH42" i="3"/>
  <c r="S42" i="3"/>
  <c r="AI42" i="3" s="1"/>
  <c r="AH63" i="3"/>
  <c r="S63" i="3"/>
  <c r="AI63" i="3" s="1"/>
  <c r="AF18" i="3"/>
  <c r="O59" i="3"/>
  <c r="AE59" i="3" s="1"/>
  <c r="T59" i="3"/>
  <c r="AH22" i="3"/>
  <c r="S22" i="3"/>
  <c r="AI22" i="3" s="1"/>
  <c r="AH50" i="3"/>
  <c r="S53" i="3"/>
  <c r="AI53" i="3" s="1"/>
  <c r="AH53" i="3"/>
  <c r="T53" i="3"/>
  <c r="D69" i="1" s="1"/>
  <c r="AF40" i="3"/>
  <c r="AH57" i="3"/>
  <c r="AH58" i="3" s="1"/>
  <c r="S57" i="3"/>
  <c r="AI57" i="3" s="1"/>
  <c r="T57" i="3"/>
  <c r="AH66" i="3"/>
  <c r="T66" i="3"/>
  <c r="AH15" i="3"/>
  <c r="S15" i="3"/>
  <c r="AI15" i="3" s="1"/>
  <c r="O34" i="3"/>
  <c r="AH40" i="3"/>
  <c r="AH45" i="3"/>
  <c r="S45" i="3"/>
  <c r="AI45" i="3" s="1"/>
  <c r="T52" i="3"/>
  <c r="D68" i="1" s="1"/>
  <c r="T61" i="3"/>
  <c r="S66" i="3"/>
  <c r="AI66" i="3" s="1"/>
  <c r="AI71" i="3"/>
  <c r="AE71" i="3"/>
  <c r="S74" i="3"/>
  <c r="AI74" i="3" s="1"/>
  <c r="S83" i="3"/>
  <c r="AI83" i="3" s="1"/>
  <c r="AH83" i="3"/>
  <c r="AJ83" i="3" s="1"/>
  <c r="E82" i="1" s="1"/>
  <c r="T83" i="3"/>
  <c r="O94" i="3"/>
  <c r="AE94" i="3" s="1"/>
  <c r="AF94" i="3" s="1"/>
  <c r="T94" i="3"/>
  <c r="O107" i="3"/>
  <c r="T107" i="3"/>
  <c r="AH99" i="3"/>
  <c r="S99" i="3"/>
  <c r="AI99" i="3" s="1"/>
  <c r="AH23" i="3"/>
  <c r="S23" i="3"/>
  <c r="AI23" i="3" s="1"/>
  <c r="O28" i="3"/>
  <c r="T28" i="3"/>
  <c r="AH29" i="3"/>
  <c r="S29" i="3"/>
  <c r="S33" i="3"/>
  <c r="AI33" i="3" s="1"/>
  <c r="AH33" i="3"/>
  <c r="T33" i="3"/>
  <c r="AH39" i="3"/>
  <c r="T39" i="3"/>
  <c r="AH52" i="3"/>
  <c r="AH62" i="3"/>
  <c r="S82" i="3"/>
  <c r="AI82" i="3" s="1"/>
  <c r="T82" i="3"/>
  <c r="D82" i="1" s="1"/>
  <c r="T93" i="3"/>
  <c r="O93" i="3"/>
  <c r="AE93" i="3" s="1"/>
  <c r="AH14" i="3"/>
  <c r="T23" i="3"/>
  <c r="AH25" i="3"/>
  <c r="S25" i="3"/>
  <c r="AI25" i="3" s="1"/>
  <c r="AH31" i="3"/>
  <c r="S31" i="3"/>
  <c r="AI31" i="3" s="1"/>
  <c r="O43" i="3"/>
  <c r="S44" i="3"/>
  <c r="AI44" i="3" s="1"/>
  <c r="AH44" i="3"/>
  <c r="T45" i="3"/>
  <c r="D64" i="1" s="1"/>
  <c r="T46" i="3"/>
  <c r="AG50" i="3"/>
  <c r="AF50" i="3"/>
  <c r="AI54" i="3"/>
  <c r="AE56" i="3"/>
  <c r="AD57" i="3" s="1"/>
  <c r="AD58" i="3" s="1"/>
  <c r="AI56" i="3"/>
  <c r="T64" i="3"/>
  <c r="S67" i="3"/>
  <c r="AI67" i="3" s="1"/>
  <c r="S69" i="3"/>
  <c r="AI69" i="3" s="1"/>
  <c r="O75" i="3"/>
  <c r="AH82" i="3"/>
  <c r="O86" i="3"/>
  <c r="AE86" i="3" s="1"/>
  <c r="T86" i="3"/>
  <c r="D84" i="1" s="1"/>
  <c r="O87" i="3"/>
  <c r="AE87" i="3" s="1"/>
  <c r="T87" i="3"/>
  <c r="AI93" i="3"/>
  <c r="T79" i="3"/>
  <c r="O88" i="3"/>
  <c r="AE88" i="3" s="1"/>
  <c r="T88" i="3"/>
  <c r="D85" i="1" s="1"/>
  <c r="T96" i="3"/>
  <c r="D89" i="1" s="1"/>
  <c r="O98" i="3"/>
  <c r="AE98" i="3" s="1"/>
  <c r="T98" i="3"/>
  <c r="D91" i="1" s="1"/>
  <c r="AH104" i="3"/>
  <c r="S104" i="3"/>
  <c r="AI104" i="3" s="1"/>
  <c r="T20" i="3"/>
  <c r="T22" i="3"/>
  <c r="AD27" i="3"/>
  <c r="AE27" i="3" s="1"/>
  <c r="T35" i="3"/>
  <c r="D59" i="1" s="1"/>
  <c r="T37" i="3"/>
  <c r="D60" i="1" s="1"/>
  <c r="T40" i="3"/>
  <c r="T42" i="3"/>
  <c r="AH43" i="3"/>
  <c r="S43" i="3"/>
  <c r="AI43" i="3" s="1"/>
  <c r="T50" i="3"/>
  <c r="D67" i="1" s="1"/>
  <c r="T67" i="3"/>
  <c r="T69" i="3"/>
  <c r="D76" i="1" s="1"/>
  <c r="T74" i="3"/>
  <c r="O76" i="3"/>
  <c r="AE76" i="3" s="1"/>
  <c r="S86" i="3"/>
  <c r="AI86" i="3" s="1"/>
  <c r="AH91" i="3"/>
  <c r="S91" i="3"/>
  <c r="AI91" i="3" s="1"/>
  <c r="AH94" i="3"/>
  <c r="S95" i="3"/>
  <c r="AI95" i="3" s="1"/>
  <c r="AH95" i="3"/>
  <c r="O103" i="3"/>
  <c r="T103" i="3"/>
  <c r="T104" i="3"/>
  <c r="D49" i="1" s="1"/>
  <c r="S107" i="3"/>
  <c r="AI107" i="3" s="1"/>
  <c r="O109" i="3"/>
  <c r="AF110" i="3"/>
  <c r="AJ110" i="3" s="1"/>
  <c r="AG111" i="3"/>
  <c r="S16" i="3"/>
  <c r="AI16" i="3" s="1"/>
  <c r="S21" i="3"/>
  <c r="AI21" i="3" s="1"/>
  <c r="T29" i="3"/>
  <c r="T31" i="3"/>
  <c r="S38" i="3"/>
  <c r="AI38" i="3" s="1"/>
  <c r="S41" i="3"/>
  <c r="AI41" i="3" s="1"/>
  <c r="S49" i="3"/>
  <c r="AI49" i="3" s="1"/>
  <c r="T63" i="3"/>
  <c r="D75" i="1" s="1"/>
  <c r="AH64" i="3"/>
  <c r="S64" i="3"/>
  <c r="AH76" i="3"/>
  <c r="S76" i="3"/>
  <c r="AI76" i="3" s="1"/>
  <c r="AE82" i="3"/>
  <c r="S85" i="3"/>
  <c r="AI85" i="3" s="1"/>
  <c r="S88" i="3"/>
  <c r="AI88" i="3" s="1"/>
  <c r="AI90" i="3"/>
  <c r="T91" i="3"/>
  <c r="AI94" i="3"/>
  <c r="T95" i="3"/>
  <c r="D88" i="1" s="1"/>
  <c r="S98" i="3"/>
  <c r="AI98" i="3" s="1"/>
  <c r="S101" i="3"/>
  <c r="AI101" i="3" s="1"/>
  <c r="S108" i="3"/>
  <c r="AI108" i="3" s="1"/>
  <c r="AH108" i="3"/>
  <c r="AH109" i="3" s="1"/>
  <c r="T85" i="3"/>
  <c r="T99" i="3"/>
  <c r="D92" i="1" s="1"/>
  <c r="T101" i="3"/>
  <c r="D48" i="1" s="1"/>
  <c r="AH102" i="3"/>
  <c r="S102" i="3"/>
  <c r="AI102" i="3" s="1"/>
  <c r="AH106" i="3"/>
  <c r="S106" i="3"/>
  <c r="AI106" i="3" s="1"/>
  <c r="AE108" i="3"/>
  <c r="E103" i="1"/>
  <c r="AJ51" i="2"/>
  <c r="E24" i="1"/>
  <c r="Z91" i="2"/>
  <c r="W91" i="2"/>
  <c r="R91" i="2"/>
  <c r="S91" i="2" s="1"/>
  <c r="N91" i="2"/>
  <c r="Z90" i="2"/>
  <c r="W90" i="2"/>
  <c r="R90" i="2"/>
  <c r="N90" i="2"/>
  <c r="O90" i="2" s="1"/>
  <c r="Z89" i="2"/>
  <c r="W89" i="2"/>
  <c r="R89" i="2"/>
  <c r="S89" i="2" s="1"/>
  <c r="N89" i="2"/>
  <c r="O89" i="2" s="1"/>
  <c r="Z88" i="2"/>
  <c r="W88" i="2"/>
  <c r="R88" i="2"/>
  <c r="AH88" i="2" s="1"/>
  <c r="N88" i="2"/>
  <c r="Z87" i="2"/>
  <c r="W87" i="2"/>
  <c r="R87" i="2"/>
  <c r="AH87" i="2" s="1"/>
  <c r="N87" i="2"/>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Z39" i="2"/>
  <c r="R39" i="2"/>
  <c r="AH39" i="2" s="1"/>
  <c r="N39" i="2"/>
  <c r="O39" i="2" s="1"/>
  <c r="Z38" i="2"/>
  <c r="R38" i="2"/>
  <c r="AH38" i="2" s="1"/>
  <c r="N38" i="2"/>
  <c r="O38" i="2" s="1"/>
  <c r="Z37" i="2"/>
  <c r="R37" i="2"/>
  <c r="AH37" i="2" s="1"/>
  <c r="N37" i="2"/>
  <c r="O37" i="2" s="1"/>
  <c r="Z36" i="2"/>
  <c r="R36" i="2"/>
  <c r="AH36" i="2" s="1"/>
  <c r="N36" i="2"/>
  <c r="O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G49" i="3" l="1"/>
  <c r="AJ53" i="3"/>
  <c r="E69" i="1" s="1"/>
  <c r="AF41" i="3"/>
  <c r="AG63" i="3"/>
  <c r="T87" i="2"/>
  <c r="D107" i="1" s="1"/>
  <c r="T91" i="2"/>
  <c r="D109" i="1" s="1"/>
  <c r="AG53" i="3"/>
  <c r="AD23" i="3"/>
  <c r="AD24" i="3" s="1"/>
  <c r="AD25" i="3" s="1"/>
  <c r="AJ52" i="3"/>
  <c r="E68" i="1" s="1"/>
  <c r="AF63" i="3"/>
  <c r="AD34" i="3"/>
  <c r="AE34" i="3" s="1"/>
  <c r="AG34" i="3" s="1"/>
  <c r="AG42" i="3"/>
  <c r="AJ31" i="3"/>
  <c r="AJ99" i="3"/>
  <c r="E92" i="1" s="1"/>
  <c r="AF22" i="3"/>
  <c r="AJ22" i="3" s="1"/>
  <c r="AF33" i="3"/>
  <c r="AJ33" i="3" s="1"/>
  <c r="AF42" i="3"/>
  <c r="AE36" i="2"/>
  <c r="AF36" i="2" s="1"/>
  <c r="AJ36" i="2" s="1"/>
  <c r="AE40" i="2"/>
  <c r="AF40" i="2" s="1"/>
  <c r="AJ40" i="2" s="1"/>
  <c r="AF89" i="3"/>
  <c r="AJ89" i="3" s="1"/>
  <c r="AG19" i="3"/>
  <c r="AG31" i="3"/>
  <c r="AF70" i="3"/>
  <c r="AJ70" i="3" s="1"/>
  <c r="E77" i="1" s="1"/>
  <c r="AD20" i="3"/>
  <c r="AE20" i="3" s="1"/>
  <c r="AG20" i="3" s="1"/>
  <c r="AG26" i="3"/>
  <c r="AF35" i="3"/>
  <c r="AJ35" i="3" s="1"/>
  <c r="E59" i="1" s="1"/>
  <c r="AJ79" i="3"/>
  <c r="AG46" i="3"/>
  <c r="AD47" i="3"/>
  <c r="AD48" i="3" s="1"/>
  <c r="T45" i="2"/>
  <c r="AI48" i="2"/>
  <c r="AI52" i="2"/>
  <c r="AJ81" i="3"/>
  <c r="E81" i="1" s="1"/>
  <c r="T83" i="2"/>
  <c r="D113" i="1" s="1"/>
  <c r="AE11" i="2"/>
  <c r="AF11" i="2" s="1"/>
  <c r="AJ11" i="2" s="1"/>
  <c r="AE14" i="2"/>
  <c r="AF14" i="2" s="1"/>
  <c r="AJ14" i="2" s="1"/>
  <c r="AG89" i="3"/>
  <c r="T26" i="2"/>
  <c r="D25" i="1" s="1"/>
  <c r="AE31" i="2"/>
  <c r="AG31" i="2" s="1"/>
  <c r="AE35" i="2"/>
  <c r="AF35" i="2" s="1"/>
  <c r="AJ35" i="2" s="1"/>
  <c r="AE39" i="2"/>
  <c r="AG39" i="2" s="1"/>
  <c r="AE79" i="2"/>
  <c r="AD80" i="2" s="1"/>
  <c r="AH60" i="2"/>
  <c r="AE17" i="2"/>
  <c r="AG17" i="2" s="1"/>
  <c r="O91" i="2"/>
  <c r="AE91" i="2" s="1"/>
  <c r="AE21" i="2"/>
  <c r="AE43" i="2"/>
  <c r="AG43" i="2" s="1"/>
  <c r="AE50" i="2"/>
  <c r="AG50" i="2" s="1"/>
  <c r="S57" i="2"/>
  <c r="AI57" i="2" s="1"/>
  <c r="T58" i="2"/>
  <c r="D39" i="1" s="1"/>
  <c r="AE65" i="2"/>
  <c r="AG65" i="2" s="1"/>
  <c r="AE34" i="2"/>
  <c r="AG34" i="2" s="1"/>
  <c r="S50" i="2"/>
  <c r="AI50" i="2" s="1"/>
  <c r="T24" i="2"/>
  <c r="D24" i="1" s="1"/>
  <c r="AH24" i="2"/>
  <c r="AG97" i="3"/>
  <c r="AF97" i="3"/>
  <c r="AJ97" i="3" s="1"/>
  <c r="E90" i="1" s="1"/>
  <c r="AF96" i="3"/>
  <c r="AF36" i="3"/>
  <c r="AJ36" i="3" s="1"/>
  <c r="AJ42" i="3"/>
  <c r="AG79" i="3"/>
  <c r="AD37" i="3"/>
  <c r="AE37" i="3" s="1"/>
  <c r="AG37" i="3" s="1"/>
  <c r="AD102" i="3"/>
  <c r="AE102" i="3" s="1"/>
  <c r="AG102" i="3" s="1"/>
  <c r="AD67" i="3"/>
  <c r="AD68" i="3" s="1"/>
  <c r="AD69" i="3" s="1"/>
  <c r="AG84" i="3"/>
  <c r="AJ46" i="3"/>
  <c r="AG101" i="3"/>
  <c r="AG81" i="3"/>
  <c r="AG38" i="3"/>
  <c r="AG66" i="3"/>
  <c r="D62" i="1"/>
  <c r="D61" i="1"/>
  <c r="AE47" i="3"/>
  <c r="AF47" i="3" s="1"/>
  <c r="AJ47" i="3" s="1"/>
  <c r="AJ50" i="3"/>
  <c r="AD39" i="3"/>
  <c r="AE39" i="3" s="1"/>
  <c r="AD65" i="3"/>
  <c r="AE65" i="3" s="1"/>
  <c r="AG64" i="3"/>
  <c r="AF64" i="3"/>
  <c r="AJ64" i="3" s="1"/>
  <c r="AF27" i="3"/>
  <c r="AJ27" i="3" s="1"/>
  <c r="AD28" i="3"/>
  <c r="AE28" i="3" s="1"/>
  <c r="AG27" i="3"/>
  <c r="AF93" i="3"/>
  <c r="AJ93" i="3" s="1"/>
  <c r="AD95" i="3"/>
  <c r="AE95" i="3" s="1"/>
  <c r="AF95" i="3" s="1"/>
  <c r="AJ95" i="3" s="1"/>
  <c r="E88" i="1" s="1"/>
  <c r="AF102" i="3"/>
  <c r="AJ102" i="3" s="1"/>
  <c r="AG91" i="3"/>
  <c r="AF91" i="3"/>
  <c r="AJ91" i="3" s="1"/>
  <c r="AF43" i="3"/>
  <c r="AJ43" i="3" s="1"/>
  <c r="AG43" i="3"/>
  <c r="AD44" i="3"/>
  <c r="AE44" i="3" s="1"/>
  <c r="AF59" i="3"/>
  <c r="AG59" i="3"/>
  <c r="AD60" i="3"/>
  <c r="AE60" i="3" s="1"/>
  <c r="AF108" i="3"/>
  <c r="AG108" i="3"/>
  <c r="AG76" i="3"/>
  <c r="AD77" i="3"/>
  <c r="AE77" i="3" s="1"/>
  <c r="AF76" i="3"/>
  <c r="AJ76" i="3" s="1"/>
  <c r="AG88" i="3"/>
  <c r="AF88" i="3"/>
  <c r="AJ88" i="3" s="1"/>
  <c r="AG87" i="3"/>
  <c r="AF87" i="3"/>
  <c r="AJ94" i="3"/>
  <c r="AG30" i="3"/>
  <c r="AF30" i="3"/>
  <c r="AJ30" i="3" s="1"/>
  <c r="AG86" i="3"/>
  <c r="AF86" i="3"/>
  <c r="AJ86" i="3" s="1"/>
  <c r="AF56" i="3"/>
  <c r="AJ56" i="3" s="1"/>
  <c r="E70" i="1" s="1"/>
  <c r="AG56" i="3"/>
  <c r="AE57" i="3"/>
  <c r="AJ40" i="3"/>
  <c r="AJ66" i="3"/>
  <c r="AG72" i="3"/>
  <c r="AD73" i="3"/>
  <c r="AE73" i="3" s="1"/>
  <c r="AF72" i="3"/>
  <c r="AE15" i="3"/>
  <c r="AF14" i="3"/>
  <c r="AG14" i="3"/>
  <c r="AF90" i="3"/>
  <c r="AJ90" i="3" s="1"/>
  <c r="E86" i="1" s="1"/>
  <c r="AG90" i="3"/>
  <c r="AD92" i="3"/>
  <c r="AE92" i="3" s="1"/>
  <c r="AF82" i="3"/>
  <c r="AJ82" i="3" s="1"/>
  <c r="AG82" i="3"/>
  <c r="AG98" i="3"/>
  <c r="AF98" i="3"/>
  <c r="AJ98" i="3" s="1"/>
  <c r="AE55" i="3"/>
  <c r="AG54" i="3"/>
  <c r="AF54" i="3"/>
  <c r="AF51" i="3"/>
  <c r="AG51" i="3"/>
  <c r="AF32" i="3"/>
  <c r="AJ32" i="3" s="1"/>
  <c r="E57" i="1" s="1"/>
  <c r="AG32" i="3"/>
  <c r="AD109" i="3"/>
  <c r="AE109" i="3" s="1"/>
  <c r="AG71" i="3"/>
  <c r="AF71" i="3"/>
  <c r="AJ71" i="3" s="1"/>
  <c r="AJ63" i="3"/>
  <c r="AE23" i="2"/>
  <c r="AF23" i="2" s="1"/>
  <c r="S31" i="2"/>
  <c r="AI31" i="2" s="1"/>
  <c r="S34" i="2"/>
  <c r="AI34" i="2" s="1"/>
  <c r="AE38" i="2"/>
  <c r="AF38" i="2" s="1"/>
  <c r="AJ38" i="2" s="1"/>
  <c r="S47" i="2"/>
  <c r="AH54" i="2"/>
  <c r="T59" i="2"/>
  <c r="T61" i="2"/>
  <c r="D40" i="1" s="1"/>
  <c r="T70" i="2"/>
  <c r="D102" i="1" s="1"/>
  <c r="S79" i="2"/>
  <c r="AI79" i="2" s="1"/>
  <c r="AI83" i="2"/>
  <c r="AI85" i="2"/>
  <c r="AE22" i="2"/>
  <c r="AF22" i="2" s="1"/>
  <c r="AJ22" i="2" s="1"/>
  <c r="E22" i="1" s="1"/>
  <c r="S26" i="2"/>
  <c r="AI26" i="2" s="1"/>
  <c r="AE30" i="2"/>
  <c r="AG30" i="2" s="1"/>
  <c r="AE37" i="2"/>
  <c r="AF37" i="2" s="1"/>
  <c r="AJ37" i="2" s="1"/>
  <c r="E29" i="1" s="1"/>
  <c r="AE41" i="2"/>
  <c r="AG41" i="2" s="1"/>
  <c r="AE42" i="2"/>
  <c r="AF42" i="2" s="1"/>
  <c r="AH42" i="2"/>
  <c r="AG44" i="2"/>
  <c r="AH45" i="2"/>
  <c r="T53" i="2"/>
  <c r="T55" i="2"/>
  <c r="D38" i="1" s="1"/>
  <c r="AE59" i="2"/>
  <c r="AG59" i="2" s="1"/>
  <c r="AH59" i="2"/>
  <c r="AH61" i="2"/>
  <c r="T63" i="2"/>
  <c r="S80" i="2"/>
  <c r="AI80" i="2" s="1"/>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20" i="1" s="1"/>
  <c r="T22" i="2"/>
  <c r="D22" i="1" s="1"/>
  <c r="T31" i="2"/>
  <c r="D27" i="1" s="1"/>
  <c r="S32" i="2"/>
  <c r="AI32" i="2" s="1"/>
  <c r="T35" i="2"/>
  <c r="T37" i="2"/>
  <c r="D29" i="1" s="1"/>
  <c r="T39" i="2"/>
  <c r="D30" i="1" s="1"/>
  <c r="S40" i="2"/>
  <c r="AI40" i="2" s="1"/>
  <c r="T41" i="2"/>
  <c r="D31" i="1" s="1"/>
  <c r="S43" i="2"/>
  <c r="AI43" i="2" s="1"/>
  <c r="T52" i="2"/>
  <c r="D37" i="1" s="1"/>
  <c r="O55" i="2"/>
  <c r="T60" i="2"/>
  <c r="T62" i="2"/>
  <c r="D41" i="1" s="1"/>
  <c r="O63" i="2"/>
  <c r="AH63" i="2"/>
  <c r="S64" i="2"/>
  <c r="AI64" i="2" s="1"/>
  <c r="S65" i="2"/>
  <c r="AI65" i="2" s="1"/>
  <c r="S68" i="2"/>
  <c r="AI68" i="2" s="1"/>
  <c r="T81" i="2"/>
  <c r="T82" i="2"/>
  <c r="O83" i="2"/>
  <c r="AE83" i="2" s="1"/>
  <c r="AF83" i="2" s="1"/>
  <c r="AI86" i="2"/>
  <c r="O87" i="2"/>
  <c r="AE87" i="2" s="1"/>
  <c r="S88" i="2"/>
  <c r="AI88" i="2" s="1"/>
  <c r="AI89" i="2"/>
  <c r="AH81" i="2"/>
  <c r="AI13" i="2"/>
  <c r="AE16" i="2"/>
  <c r="AG16" i="2" s="1"/>
  <c r="T18" i="2"/>
  <c r="D16" i="1" s="1"/>
  <c r="AE18" i="2"/>
  <c r="AF18" i="2" s="1"/>
  <c r="AJ18" i="2" s="1"/>
  <c r="E16" i="1" s="1"/>
  <c r="T20" i="2"/>
  <c r="D18" i="1" s="1"/>
  <c r="AH25" i="2"/>
  <c r="T32" i="2"/>
  <c r="AE32" i="2"/>
  <c r="AF32" i="2" s="1"/>
  <c r="AJ32" i="2" s="1"/>
  <c r="T43" i="2"/>
  <c r="D32" i="1" s="1"/>
  <c r="T46" i="2"/>
  <c r="AH58" i="2"/>
  <c r="T64" i="2"/>
  <c r="D42" i="1" s="1"/>
  <c r="T65" i="2"/>
  <c r="D101" i="1" s="1"/>
  <c r="T68" i="2"/>
  <c r="T71" i="2"/>
  <c r="T72" i="2"/>
  <c r="T73" i="2"/>
  <c r="T74" i="2"/>
  <c r="T75" i="2"/>
  <c r="T76" i="2"/>
  <c r="D103" i="1" s="1"/>
  <c r="T77" i="2"/>
  <c r="D111" i="1" s="1"/>
  <c r="AI81" i="2"/>
  <c r="T86" i="2"/>
  <c r="AH21" i="2"/>
  <c r="T15" i="2"/>
  <c r="D13" i="1" s="1"/>
  <c r="T29" i="2"/>
  <c r="D26" i="1" s="1"/>
  <c r="AH29" i="2"/>
  <c r="T42" i="2"/>
  <c r="T44" i="2"/>
  <c r="AH44" i="2"/>
  <c r="AJ44" i="2" s="1"/>
  <c r="T50" i="2"/>
  <c r="O64" i="2"/>
  <c r="T67" i="2"/>
  <c r="O68" i="2"/>
  <c r="AE68" i="2" s="1"/>
  <c r="AE69" i="2" s="1"/>
  <c r="O71" i="2"/>
  <c r="O72" i="2"/>
  <c r="O73" i="2"/>
  <c r="O74" i="2"/>
  <c r="O75" i="2"/>
  <c r="O76" i="2"/>
  <c r="O77" i="2"/>
  <c r="AE77" i="2" s="1"/>
  <c r="AH77" i="2"/>
  <c r="T79" i="2"/>
  <c r="T80" i="2"/>
  <c r="AH86" i="2"/>
  <c r="T88" i="2"/>
  <c r="D108" i="1" s="1"/>
  <c r="AI23" i="2"/>
  <c r="AG18" i="2"/>
  <c r="AG45" i="2"/>
  <c r="AF45" i="2"/>
  <c r="AG21" i="2"/>
  <c r="AF21" i="2"/>
  <c r="AF39" i="2"/>
  <c r="AJ39" i="2" s="1"/>
  <c r="E30" i="1" s="1"/>
  <c r="AG40" i="2"/>
  <c r="AI24" i="2"/>
  <c r="S27" i="2"/>
  <c r="AI27" i="2" s="1"/>
  <c r="S28" i="2"/>
  <c r="AI28" i="2" s="1"/>
  <c r="O29" i="2"/>
  <c r="AE29" i="2" s="1"/>
  <c r="T34" i="2"/>
  <c r="AE47" i="2"/>
  <c r="AD48" i="2" s="1"/>
  <c r="AI47" i="2"/>
  <c r="S49" i="2"/>
  <c r="AI49" i="2" s="1"/>
  <c r="AH49" i="2"/>
  <c r="T49" i="2"/>
  <c r="D36" i="1" s="1"/>
  <c r="O84" i="2"/>
  <c r="T84" i="2"/>
  <c r="O88" i="2"/>
  <c r="AE88" i="2" s="1"/>
  <c r="T11" i="2"/>
  <c r="AH12" i="2"/>
  <c r="S12" i="2"/>
  <c r="AI12" i="2" s="1"/>
  <c r="T13" i="2"/>
  <c r="T14" i="2"/>
  <c r="AH15" i="2"/>
  <c r="S15" i="2"/>
  <c r="AI15" i="2" s="1"/>
  <c r="T16" i="2"/>
  <c r="T19" i="2"/>
  <c r="D17" i="1" s="1"/>
  <c r="O20" i="2"/>
  <c r="AE20" i="2" s="1"/>
  <c r="AH23" i="2"/>
  <c r="AJ23" i="2" s="1"/>
  <c r="E23" i="1" s="1"/>
  <c r="T27" i="2"/>
  <c r="T28" i="2"/>
  <c r="T30" i="2"/>
  <c r="T33" i="2"/>
  <c r="D28" i="1" s="1"/>
  <c r="T36" i="2"/>
  <c r="AG36" i="2"/>
  <c r="T38" i="2"/>
  <c r="AF41" i="2"/>
  <c r="AJ41" i="2" s="1"/>
  <c r="E31" i="1" s="1"/>
  <c r="AH48" i="2"/>
  <c r="T78" i="2"/>
  <c r="O78" i="2"/>
  <c r="AE78" i="2" s="1"/>
  <c r="AH84" i="2"/>
  <c r="S84" i="2"/>
  <c r="AI84" i="2" s="1"/>
  <c r="AH90" i="2"/>
  <c r="S90" i="2"/>
  <c r="AI90" i="2" s="1"/>
  <c r="AI91" i="2"/>
  <c r="AI29" i="2"/>
  <c r="T47" i="2"/>
  <c r="O56" i="2"/>
  <c r="T56" i="2"/>
  <c r="O66" i="2"/>
  <c r="AE66" i="2" s="1"/>
  <c r="T66" i="2"/>
  <c r="AI78" i="2"/>
  <c r="S11" i="2"/>
  <c r="AI11" i="2" s="1"/>
  <c r="O12" i="2"/>
  <c r="S14" i="2"/>
  <c r="AI14" i="2" s="1"/>
  <c r="O15" i="2"/>
  <c r="S16" i="2"/>
  <c r="AI16" i="2" s="1"/>
  <c r="T17" i="2"/>
  <c r="AG23" i="2"/>
  <c r="O24" i="2"/>
  <c r="AE24" i="2" s="1"/>
  <c r="AI25" i="2"/>
  <c r="AE25" i="2"/>
  <c r="S36" i="2"/>
  <c r="AI36" i="2" s="1"/>
  <c r="S38" i="2"/>
  <c r="AI38" i="2" s="1"/>
  <c r="O48" i="2"/>
  <c r="T48" i="2"/>
  <c r="D35" i="1" s="1"/>
  <c r="AF50" i="2"/>
  <c r="AJ50" i="2" s="1"/>
  <c r="AH56" i="2"/>
  <c r="S56" i="2"/>
  <c r="AI56" i="2" s="1"/>
  <c r="AH69" i="2"/>
  <c r="S69" i="2"/>
  <c r="AI69" i="2" s="1"/>
  <c r="T54" i="2"/>
  <c r="O62" i="2"/>
  <c r="AE62" i="2" s="1"/>
  <c r="O70" i="2"/>
  <c r="AI19" i="2"/>
  <c r="AE19" i="2"/>
  <c r="AH19" i="2"/>
  <c r="S22" i="2"/>
  <c r="AI22" i="2" s="1"/>
  <c r="AI33" i="2"/>
  <c r="AE33" i="2"/>
  <c r="AH33" i="2"/>
  <c r="S35" i="2"/>
  <c r="AI35" i="2" s="1"/>
  <c r="S37" i="2"/>
  <c r="AI37" i="2" s="1"/>
  <c r="S39" i="2"/>
  <c r="AI39" i="2" s="1"/>
  <c r="O53" i="2"/>
  <c r="AE53" i="2" s="1"/>
  <c r="AD54" i="2" s="1"/>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T69" i="2"/>
  <c r="AH70" i="2"/>
  <c r="AI87" i="2"/>
  <c r="AH91" i="2"/>
  <c r="AF34" i="2" l="1"/>
  <c r="AJ34" i="2" s="1"/>
  <c r="AD15" i="2"/>
  <c r="AE15" i="2" s="1"/>
  <c r="AE23" i="3"/>
  <c r="AD21" i="3"/>
  <c r="AE21" i="3" s="1"/>
  <c r="AG21" i="3" s="1"/>
  <c r="AD52" i="2"/>
  <c r="AE52" i="2" s="1"/>
  <c r="AD60" i="2"/>
  <c r="AE60" i="2" s="1"/>
  <c r="AG14" i="2"/>
  <c r="AF59" i="2"/>
  <c r="AJ59" i="2" s="1"/>
  <c r="AG35" i="2"/>
  <c r="AF20" i="3"/>
  <c r="AF17" i="2"/>
  <c r="AJ17" i="2" s="1"/>
  <c r="AD69" i="2"/>
  <c r="AG27" i="2"/>
  <c r="AD105" i="3"/>
  <c r="AE105" i="3" s="1"/>
  <c r="AD106" i="3" s="1"/>
  <c r="AE106" i="3" s="1"/>
  <c r="AF34" i="3"/>
  <c r="AG47" i="3"/>
  <c r="AD103" i="3"/>
  <c r="AE103" i="3" s="1"/>
  <c r="AG11" i="2"/>
  <c r="AG79" i="2"/>
  <c r="AG32" i="2"/>
  <c r="AG68" i="2"/>
  <c r="AD12" i="2"/>
  <c r="AE12" i="2" s="1"/>
  <c r="AF79" i="2"/>
  <c r="AJ79" i="2" s="1"/>
  <c r="AF43" i="2"/>
  <c r="AJ43" i="2" s="1"/>
  <c r="E32" i="1" s="1"/>
  <c r="AE48" i="3"/>
  <c r="AF48" i="3" s="1"/>
  <c r="AD67" i="2"/>
  <c r="AE67" i="2" s="1"/>
  <c r="AF31" i="2"/>
  <c r="AJ31" i="2" s="1"/>
  <c r="E27" i="1" s="1"/>
  <c r="AG38" i="2"/>
  <c r="AG37" i="2"/>
  <c r="AF37" i="3"/>
  <c r="AJ37" i="3" s="1"/>
  <c r="E61" i="1" s="1"/>
  <c r="AG42" i="2"/>
  <c r="AD84" i="2"/>
  <c r="AE84" i="2" s="1"/>
  <c r="AF84" i="2" s="1"/>
  <c r="AJ84" i="2" s="1"/>
  <c r="AG90" i="2"/>
  <c r="AF65" i="2"/>
  <c r="AJ65" i="2" s="1"/>
  <c r="E101" i="1" s="1"/>
  <c r="AG28" i="2"/>
  <c r="AJ90" i="2"/>
  <c r="AE67" i="3"/>
  <c r="AG39" i="3"/>
  <c r="AF39" i="3"/>
  <c r="AG109" i="3"/>
  <c r="AF109" i="3"/>
  <c r="AJ109" i="3" s="1"/>
  <c r="E50" i="1" s="1"/>
  <c r="AF92" i="3"/>
  <c r="AJ92" i="3" s="1"/>
  <c r="E87" i="1" s="1"/>
  <c r="AG92" i="3"/>
  <c r="AF105" i="3"/>
  <c r="AJ105" i="3" s="1"/>
  <c r="AG105" i="3"/>
  <c r="AF103" i="3"/>
  <c r="AJ103" i="3" s="1"/>
  <c r="AG103" i="3"/>
  <c r="AD104" i="3"/>
  <c r="AE104" i="3" s="1"/>
  <c r="AG28" i="3"/>
  <c r="AF28" i="3"/>
  <c r="AJ28" i="3" s="1"/>
  <c r="AD29" i="3"/>
  <c r="AE29" i="3" s="1"/>
  <c r="AG65" i="3"/>
  <c r="AF65" i="3"/>
  <c r="AJ65" i="3" s="1"/>
  <c r="E75" i="1" s="1"/>
  <c r="AG23" i="3"/>
  <c r="AE24" i="3"/>
  <c r="AF23" i="3"/>
  <c r="AJ23" i="3" s="1"/>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5" i="1" s="1"/>
  <c r="AF30" i="2"/>
  <c r="AJ30" i="2" s="1"/>
  <c r="AJ45" i="2"/>
  <c r="AG83" i="2"/>
  <c r="AJ42" i="2"/>
  <c r="AF89" i="2"/>
  <c r="AJ89" i="2" s="1"/>
  <c r="AE70" i="2"/>
  <c r="AD71" i="2" s="1"/>
  <c r="AG69" i="2"/>
  <c r="AF16" i="2"/>
  <c r="AJ16" i="2" s="1"/>
  <c r="AJ21" i="2"/>
  <c r="E20" i="1" s="1"/>
  <c r="AG78" i="2"/>
  <c r="AF78" i="2"/>
  <c r="AJ78" i="2" s="1"/>
  <c r="AF12" i="2"/>
  <c r="AJ12" i="2" s="1"/>
  <c r="AG12" i="2"/>
  <c r="AD13" i="2"/>
  <c r="AE13" i="2" s="1"/>
  <c r="AG29" i="2"/>
  <c r="AF29" i="2"/>
  <c r="AJ29" i="2" s="1"/>
  <c r="E26" i="1" s="1"/>
  <c r="AE61" i="2"/>
  <c r="AF61" i="2" s="1"/>
  <c r="AJ61" i="2" s="1"/>
  <c r="E40" i="1" s="1"/>
  <c r="AF60" i="2"/>
  <c r="AJ60" i="2" s="1"/>
  <c r="AG46" i="2"/>
  <c r="AF46" i="2"/>
  <c r="AJ46" i="2" s="1"/>
  <c r="AF77" i="2"/>
  <c r="AJ77" i="2" s="1"/>
  <c r="E111" i="1" s="1"/>
  <c r="AG77" i="2"/>
  <c r="AG33" i="2"/>
  <c r="AF33" i="2"/>
  <c r="AJ33" i="2" s="1"/>
  <c r="E28" i="1" s="1"/>
  <c r="AG19" i="2"/>
  <c r="AF19" i="2"/>
  <c r="AJ19" i="2" s="1"/>
  <c r="E17" i="1" s="1"/>
  <c r="AF88" i="2"/>
  <c r="AJ88" i="2" s="1"/>
  <c r="E108" i="1" s="1"/>
  <c r="AG88" i="2"/>
  <c r="AE54" i="2"/>
  <c r="AF53" i="2"/>
  <c r="AJ53" i="2" s="1"/>
  <c r="AG53" i="2"/>
  <c r="AF20" i="2"/>
  <c r="AJ20" i="2" s="1"/>
  <c r="E18" i="1" s="1"/>
  <c r="AG20" i="2"/>
  <c r="AG87" i="2"/>
  <c r="AF87" i="2"/>
  <c r="AJ87" i="2" s="1"/>
  <c r="E107" i="1" s="1"/>
  <c r="AF15" i="2"/>
  <c r="AJ15" i="2" s="1"/>
  <c r="E13" i="1" s="1"/>
  <c r="AG15" i="2"/>
  <c r="AF91" i="2"/>
  <c r="AJ91" i="2" s="1"/>
  <c r="E109" i="1" s="1"/>
  <c r="AG91" i="2"/>
  <c r="AJ83" i="2"/>
  <c r="E113" i="1" s="1"/>
  <c r="AG24" i="2"/>
  <c r="AF24" i="2"/>
  <c r="AF81" i="2"/>
  <c r="AJ81" i="2" s="1"/>
  <c r="AG81" i="2"/>
  <c r="AD82" i="2"/>
  <c r="AE82" i="2" s="1"/>
  <c r="AG85" i="2"/>
  <c r="AF85" i="2"/>
  <c r="AJ85" i="2" s="1"/>
  <c r="AG67" i="2"/>
  <c r="AF67" i="2"/>
  <c r="AJ67" i="2" s="1"/>
  <c r="AF52" i="2"/>
  <c r="AJ52" i="2" s="1"/>
  <c r="E37" i="1" s="1"/>
  <c r="AG52" i="2"/>
  <c r="AF80" i="2"/>
  <c r="AJ80" i="2" s="1"/>
  <c r="AG80" i="2"/>
  <c r="AG49" i="2"/>
  <c r="AF49" i="2"/>
  <c r="AJ49" i="2" s="1"/>
  <c r="E36" i="1" s="1"/>
  <c r="AF62" i="2"/>
  <c r="AJ62" i="2" s="1"/>
  <c r="E41" i="1" s="1"/>
  <c r="AG62" i="2"/>
  <c r="AD63" i="2"/>
  <c r="AE63" i="2" s="1"/>
  <c r="AF25" i="2"/>
  <c r="AJ25" i="2" s="1"/>
  <c r="AG25" i="2"/>
  <c r="AG66" i="2"/>
  <c r="AF66" i="2"/>
  <c r="AJ66" i="2" s="1"/>
  <c r="AE48" i="2"/>
  <c r="AF47" i="2"/>
  <c r="AJ47" i="2" s="1"/>
  <c r="AG47" i="2"/>
  <c r="AF21" i="3" l="1"/>
  <c r="AG84" i="2"/>
  <c r="AD86" i="2"/>
  <c r="AE86" i="2" s="1"/>
  <c r="AE71" i="2"/>
  <c r="AD72" i="2" s="1"/>
  <c r="AE72" i="2" s="1"/>
  <c r="E60" i="1"/>
  <c r="AG67" i="3"/>
  <c r="AE68" i="3"/>
  <c r="AF67" i="3"/>
  <c r="AJ67" i="3" s="1"/>
  <c r="AG61" i="3"/>
  <c r="AF61" i="3"/>
  <c r="AD62" i="3"/>
  <c r="AE62" i="3" s="1"/>
  <c r="AF74" i="3"/>
  <c r="AJ74" i="3" s="1"/>
  <c r="AG74" i="3"/>
  <c r="AD75" i="3"/>
  <c r="AE75" i="3" s="1"/>
  <c r="AF58" i="3"/>
  <c r="AJ58" i="3" s="1"/>
  <c r="E71" i="1" s="1"/>
  <c r="AG58" i="3"/>
  <c r="AG45" i="3"/>
  <c r="AF45" i="3"/>
  <c r="AJ45" i="3" s="1"/>
  <c r="AG104" i="3"/>
  <c r="AF104" i="3"/>
  <c r="AJ104" i="3" s="1"/>
  <c r="E49" i="1" s="1"/>
  <c r="AG106" i="3"/>
  <c r="AF106" i="3"/>
  <c r="AJ106" i="3" s="1"/>
  <c r="AD107" i="3"/>
  <c r="AE107" i="3" s="1"/>
  <c r="AE25" i="3"/>
  <c r="AF25" i="3" s="1"/>
  <c r="AG24" i="3"/>
  <c r="AG25" i="3" s="1"/>
  <c r="AF24" i="3"/>
  <c r="AJ24" i="3" s="1"/>
  <c r="AF29" i="3"/>
  <c r="AG29" i="3"/>
  <c r="AG16" i="3"/>
  <c r="AD17" i="3"/>
  <c r="AE17" i="3" s="1"/>
  <c r="AF16" i="3"/>
  <c r="AF86" i="2"/>
  <c r="AJ86" i="2" s="1"/>
  <c r="AG86" i="2"/>
  <c r="AF13" i="2"/>
  <c r="AJ13" i="2" s="1"/>
  <c r="AG13" i="2"/>
  <c r="AG82" i="2"/>
  <c r="AF82" i="2"/>
  <c r="AJ82" i="2" s="1"/>
  <c r="AF48" i="2"/>
  <c r="AJ48" i="2" s="1"/>
  <c r="AG48" i="2"/>
  <c r="AF63" i="2"/>
  <c r="AJ63" i="2" s="1"/>
  <c r="AG63" i="2"/>
  <c r="AD64" i="2"/>
  <c r="AE64" i="2" s="1"/>
  <c r="AF54" i="2"/>
  <c r="AJ54" i="2" s="1"/>
  <c r="AG54" i="2"/>
  <c r="AD55" i="2"/>
  <c r="AE55" i="2" s="1"/>
  <c r="AG68" i="3" l="1"/>
  <c r="AG69" i="3" s="1"/>
  <c r="AF68" i="3"/>
  <c r="AJ68" i="3" s="1"/>
  <c r="AE69" i="3"/>
  <c r="AF69" i="3" s="1"/>
  <c r="AJ69" i="3" s="1"/>
  <c r="AF62" i="3"/>
  <c r="AG62" i="3"/>
  <c r="AG75" i="3"/>
  <c r="AF75" i="3"/>
  <c r="AJ75" i="3" s="1"/>
  <c r="AF107" i="3"/>
  <c r="AG107" i="3"/>
  <c r="AG17" i="3"/>
  <c r="AF17" i="3"/>
  <c r="AG64" i="2"/>
  <c r="AF64" i="2"/>
  <c r="AJ64" i="2" s="1"/>
  <c r="E42" i="1" s="1"/>
  <c r="AD73" i="2"/>
  <c r="AE73" i="2" s="1"/>
  <c r="AG55" i="2"/>
  <c r="AD56" i="2"/>
  <c r="AE56" i="2" s="1"/>
  <c r="AF55" i="2"/>
  <c r="AJ55" i="2" s="1"/>
  <c r="E38" i="1" s="1"/>
  <c r="AG56" i="2" l="1"/>
  <c r="AF56" i="2"/>
  <c r="AJ56" i="2" s="1"/>
  <c r="AD57" i="2"/>
  <c r="AE57" i="2" s="1"/>
  <c r="AD74" i="2"/>
  <c r="AE74" i="2" s="1"/>
  <c r="AF57" i="2" l="1"/>
  <c r="AJ57" i="2" s="1"/>
  <c r="AG57" i="2"/>
  <c r="AD58" i="2"/>
  <c r="AE58" i="2" s="1"/>
  <c r="AD75" i="2"/>
  <c r="AE75" i="2" s="1"/>
  <c r="AF58" i="2" l="1"/>
  <c r="AJ58" i="2" s="1"/>
  <c r="E39" i="1" s="1"/>
  <c r="AG58" i="2"/>
  <c r="AD76" i="2"/>
  <c r="AE76" i="2" s="1"/>
</calcChain>
</file>

<file path=xl/sharedStrings.xml><?xml version="1.0" encoding="utf-8"?>
<sst xmlns="http://schemas.openxmlformats.org/spreadsheetml/2006/main" count="4233" uniqueCount="1684">
  <si>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</si>
  <si>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</si>
  <si>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</si>
  <si>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</si>
  <si>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</si>
  <si>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</si>
  <si>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</si>
  <si>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</si>
  <si>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</si>
  <si>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</si>
  <si>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</si>
  <si>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</si>
  <si>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</si>
  <si>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</si>
  <si>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</si>
  <si>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</si>
  <si>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</si>
  <si>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</si>
  <si>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</si>
  <si>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</si>
  <si>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</si>
  <si>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</si>
  <si>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</si>
  <si>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</si>
  <si>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</si>
  <si>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</si>
  <si>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</si>
  <si>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</si>
  <si>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</si>
  <si>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</si>
  <si>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</si>
  <si>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</si>
  <si>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</si>
  <si>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</si>
  <si>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</si>
  <si>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</si>
  <si>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</si>
  <si>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</si>
  <si>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</si>
  <si>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</si>
  <si>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</si>
  <si>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</si>
  <si>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</si>
  <si>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</si>
  <si>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</si>
  <si>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</si>
  <si>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</si>
  <si>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</si>
  <si>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</si>
  <si>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</si>
  <si>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</si>
  <si>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</si>
  <si>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</si>
  <si>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</si>
  <si>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</si>
  <si>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</si>
  <si>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</si>
  <si>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</si>
  <si>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</si>
  <si>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</si>
  <si>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</si>
  <si>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</si>
  <si>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</si>
  <si>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</si>
  <si>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</si>
  <si>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</si>
  <si>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</si>
  <si>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</si>
  <si>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</si>
  <si>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</si>
  <si>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</si>
  <si>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</si>
  <si>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</si>
  <si>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</si>
  <si>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</si>
  <si>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</si>
  <si>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</si>
  <si>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</si>
  <si>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</si>
  <si>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</si>
  <si>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</si>
  <si>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</si>
  <si>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</si>
  <si>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</si>
  <si>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</si>
  <si>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</si>
  <si>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</si>
  <si>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</si>
  <si>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</si>
  <si>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</si>
  <si>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</si>
  <si>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</si>
  <si>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</si>
  <si>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</si>
  <si>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</si>
  <si>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</si>
  <si>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</si>
  <si>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</si>
  <si>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</si>
  <si>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</si>
  <si>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</si>
  <si>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</si>
  <si>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</si>
  <si>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</si>
  <si>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</si>
  <si>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</si>
  <si>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</si>
  <si>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</si>
  <si>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</si>
  <si>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</si>
  <si>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</si>
  <si>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</si>
  <si>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</si>
  <si>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</si>
  <si>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</si>
  <si>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</si>
  <si>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</si>
  <si>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</si>
  <si>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</si>
  <si>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</si>
  <si>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</si>
  <si>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</si>
  <si>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</si>
  <si>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</si>
  <si>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</si>
  <si>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</si>
  <si>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</si>
  <si>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</si>
  <si>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</si>
  <si>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</si>
  <si>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</si>
  <si>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</si>
  <si>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</si>
  <si>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</si>
  <si>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</si>
  <si>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</si>
  <si>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</si>
  <si>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</si>
  <si>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</si>
  <si>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</si>
  <si>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</si>
  <si>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</si>
  <si>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</si>
  <si>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</si>
  <si>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</si>
  <si>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</si>
  <si>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</si>
  <si>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</si>
  <si>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</si>
  <si>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</si>
  <si>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</si>
  <si>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</si>
  <si>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</si>
  <si>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</si>
  <si>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</si>
  <si>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</si>
  <si>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</si>
  <si>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</si>
  <si>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</si>
  <si>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</si>
  <si>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</si>
  <si>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</si>
  <si>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</si>
  <si>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</si>
  <si>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</si>
  <si>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</si>
  <si>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</si>
  <si>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</si>
  <si>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</si>
  <si>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</si>
  <si>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</si>
  <si>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</si>
  <si>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</si>
  <si>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</si>
  <si>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</si>
  <si>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</si>
  <si>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</si>
  <si>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</si>
  <si>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</si>
  <si>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</si>
  <si>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</si>
  <si>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</si>
  <si>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</si>
  <si>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</si>
  <si>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</si>
  <si>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</si>
  <si>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</si>
  <si>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</si>
  <si>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</si>
  <si>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</si>
  <si>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</si>
  <si>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</si>
  <si>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</si>
  <si>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</si>
  <si>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</si>
  <si>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</si>
  <si>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</si>
  <si>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</si>
  <si>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</si>
  <si>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</si>
  <si>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</si>
  <si>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</si>
  <si>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</si>
  <si>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</si>
  <si>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</si>
  <si>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</si>
  <si>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</si>
  <si>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</si>
  <si>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</si>
  <si>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</si>
  <si>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</si>
  <si>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</si>
  <si>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</si>
  <si>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</si>
  <si>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</si>
  <si>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</si>
  <si>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</si>
  <si>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</si>
  <si>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</si>
  <si>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</si>
  <si>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</si>
  <si>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</si>
  <si>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</si>
  <si>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</si>
  <si>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</si>
  <si>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</si>
  <si>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</si>
  <si>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</si>
  <si>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</si>
  <si>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</si>
  <si>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</si>
  <si>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</si>
  <si>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</si>
  <si>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</si>
  <si>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</si>
  <si>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</si>
  <si>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</si>
  <si>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</si>
  <si>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</si>
  <si>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</si>
  <si>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</si>
  <si>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</si>
  <si>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</si>
  <si>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</si>
  <si>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</si>
  <si>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</si>
  <si>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</si>
  <si>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</si>
  <si>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</si>
  <si>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</si>
  <si>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</si>
  <si>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</si>
  <si>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</si>
  <si>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</si>
  <si>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</si>
  <si>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</si>
  <si>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</si>
  <si>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</si>
  <si>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</si>
  <si>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</si>
  <si>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</si>
  <si>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</si>
  <si>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</si>
  <si>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</si>
  <si>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</si>
  <si>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</si>
  <si>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</si>
  <si>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</si>
  <si>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</si>
  <si>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</si>
  <si>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</si>
  <si>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</si>
  <si>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</si>
  <si>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</si>
  <si>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</si>
  <si>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</si>
  <si>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</si>
  <si>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</si>
  <si>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</si>
  <si>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</si>
  <si>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</si>
  <si>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</si>
  <si>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</si>
  <si>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</si>
  <si>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</si>
  <si>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</si>
  <si>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</si>
  <si>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</si>
  <si>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</si>
  <si>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</si>
  <si>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</si>
  <si>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</si>
  <si>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</si>
  <si>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</si>
  <si>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</si>
  <si>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</si>
  <si>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</si>
  <si>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</si>
  <si>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</si>
  <si>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</si>
  <si>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</si>
  <si>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</si>
  <si>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</si>
  <si>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</si>
  <si>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</si>
  <si>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</si>
  <si>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</si>
  <si>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</si>
  <si>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</si>
  <si>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</si>
  <si>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</si>
  <si>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</si>
  <si>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</si>
  <si>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</si>
  <si>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</si>
  <si>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</si>
  <si>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</si>
  <si>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</si>
  <si>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</si>
  <si>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</si>
  <si>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</si>
  <si>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</si>
  <si>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</si>
  <si>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</si>
  <si>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</si>
  <si>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</si>
  <si>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</si>
  <si>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</si>
  <si>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</si>
  <si>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</si>
  <si>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</si>
  <si>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</si>
  <si>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</si>
  <si>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</si>
  <si>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</si>
  <si>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</si>
  <si>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</si>
  <si>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</si>
  <si>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</si>
  <si>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</si>
  <si>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</si>
  <si>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</si>
  <si>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</si>
  <si>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</si>
  <si>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</si>
  <si>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</si>
  <si>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</si>
  <si>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</si>
  <si>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</si>
  <si>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</si>
  <si>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</si>
  <si>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</si>
  <si>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</si>
  <si>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</si>
  <si>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</si>
  <si>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</si>
  <si>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</si>
  <si>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</si>
  <si>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</si>
  <si>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</si>
  <si>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</si>
  <si>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</si>
  <si>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</si>
  <si>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</si>
  <si>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</si>
  <si>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</si>
  <si>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</si>
  <si>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</si>
  <si>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</si>
  <si>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</si>
  <si>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</si>
  <si>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</si>
  <si>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</si>
  <si>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</si>
  <si>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</si>
  <si>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</si>
  <si>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</si>
  <si>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</si>
  <si>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</si>
  <si>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</si>
  <si>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</si>
  <si>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</si>
  <si>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</si>
  <si>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</si>
  <si>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</si>
  <si>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</si>
  <si>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</si>
  <si>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</si>
  <si>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</si>
  <si>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</si>
  <si>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</si>
  <si>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</si>
  <si>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</si>
  <si>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</si>
  <si>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</si>
  <si>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</si>
  <si>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</si>
  <si>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</si>
  <si>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</si>
  <si>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</si>
  <si>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</si>
  <si>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</si>
  <si>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</si>
  <si>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</si>
  <si>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</si>
  <si>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</si>
  <si>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</si>
  <si>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</si>
  <si>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</si>
  <si>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</si>
  <si>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</si>
  <si>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</si>
  <si>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</si>
  <si>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</si>
  <si>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</si>
  <si>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</si>
  <si>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</si>
  <si>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</si>
  <si>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</si>
  <si>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</si>
  <si>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</si>
  <si>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</si>
  <si>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</si>
  <si>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</si>
  <si>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</si>
  <si>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</si>
  <si>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</si>
  <si>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</si>
  <si>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</si>
  <si>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</si>
  <si>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</si>
  <si>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</si>
  <si>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</si>
  <si>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</si>
  <si>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</si>
  <si>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</si>
  <si>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</si>
  <si>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</si>
  <si>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</si>
  <si>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</si>
  <si>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</si>
  <si>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</si>
  <si>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</si>
  <si>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</si>
  <si>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</si>
  <si>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</si>
  <si>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</si>
  <si>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</si>
  <si>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</si>
  <si>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</si>
  <si>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</si>
  <si>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</si>
  <si>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</si>
  <si>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</si>
  <si>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</si>
  <si>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</si>
  <si>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</si>
  <si>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</si>
  <si>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</si>
  <si>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</si>
  <si>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</si>
  <si>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</si>
  <si>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</si>
  <si>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</si>
  <si>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</si>
  <si>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</si>
  <si>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</si>
  <si>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</si>
  <si>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</si>
  <si>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</si>
  <si>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</si>
  <si>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</si>
  <si>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</si>
  <si>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</si>
  <si>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</si>
  <si>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</si>
  <si>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</si>
  <si>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</si>
  <si>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</si>
  <si>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</si>
  <si>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</si>
  <si>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</si>
  <si>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</si>
  <si>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</si>
  <si>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</si>
  <si>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</si>
  <si>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</si>
  <si>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</si>
  <si>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</si>
  <si>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</si>
  <si>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</si>
  <si>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</si>
  <si>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</si>
  <si>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</si>
  <si>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</si>
  <si>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</si>
  <si>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</si>
  <si>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</si>
  <si>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</si>
  <si>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</si>
  <si>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</si>
  <si>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</si>
  <si>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</si>
  <si>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</si>
  <si>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</si>
  <si>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</si>
  <si>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</si>
  <si>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</si>
  <si>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</si>
  <si>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</si>
  <si>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</si>
  <si>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</si>
  <si>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</si>
  <si>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</si>
  <si>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</si>
  <si>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</si>
  <si>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</si>
  <si>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</si>
  <si>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</si>
  <si>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</si>
  <si>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</si>
  <si>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</si>
  <si>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</si>
  <si>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</si>
  <si>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</si>
  <si>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</si>
  <si>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</si>
  <si>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</si>
  <si>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</si>
  <si>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</si>
  <si>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</si>
  <si>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</si>
  <si>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</si>
  <si>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</si>
  <si>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</si>
  <si>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</si>
  <si>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</si>
  <si>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</si>
  <si>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</si>
  <si>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</si>
  <si>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</si>
  <si>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</si>
  <si>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</si>
  <si>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</si>
  <si>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</si>
  <si>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</si>
  <si>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</si>
  <si>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</si>
  <si>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</si>
  <si>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</si>
  <si>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</si>
  <si>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</si>
  <si>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</si>
  <si>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</si>
  <si>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</si>
  <si>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</si>
  <si>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</si>
  <si>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</si>
  <si>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</si>
  <si>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</si>
  <si>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</si>
  <si>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</si>
  <si>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</si>
  <si>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</si>
  <si>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</si>
  <si>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</si>
  <si>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</si>
  <si>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</si>
  <si>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</si>
  <si>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</si>
  <si>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</si>
  <si>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</si>
  <si>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</si>
  <si>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</si>
  <si>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</si>
  <si>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</si>
  <si>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</si>
  <si>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</si>
  <si>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</si>
  <si>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</si>
  <si>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</si>
  <si>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</si>
  <si>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</si>
  <si>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</si>
  <si>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</si>
  <si>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</si>
  <si>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</si>
  <si>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</si>
  <si>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</si>
  <si>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</si>
  <si>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</si>
  <si>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</si>
  <si>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</si>
  <si>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</si>
  <si>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</si>
  <si>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</si>
  <si>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</si>
  <si>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</si>
  <si>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</si>
  <si>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</si>
  <si>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</si>
  <si>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</si>
  <si>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</si>
  <si>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</si>
  <si>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</si>
  <si>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</si>
  <si>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</si>
  <si>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</si>
  <si>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</si>
  <si>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</si>
  <si>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</si>
  <si>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</si>
  <si>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</si>
  <si>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</si>
  <si>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</si>
  <si>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</si>
  <si>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</si>
  <si>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</si>
  <si>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</si>
  <si>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</si>
  <si>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</si>
  <si>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</si>
  <si>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</si>
  <si>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</si>
  <si>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</si>
  <si>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</si>
  <si>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</si>
  <si>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</si>
  <si>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</si>
  <si>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</si>
  <si>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</si>
  <si>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</si>
  <si>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</si>
  <si>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</si>
  <si>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</si>
  <si>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</si>
  <si>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</si>
  <si>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</si>
  <si>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</si>
  <si>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</si>
  <si>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</si>
  <si>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</si>
  <si>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</si>
  <si>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</si>
  <si>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</si>
  <si>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</si>
  <si>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</si>
  <si>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</si>
  <si>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</si>
  <si>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</si>
  <si>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</si>
  <si>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</si>
  <si>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</si>
  <si>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</si>
  <si>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</si>
  <si>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</si>
  <si>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</si>
  <si>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</si>
  <si>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</si>
  <si>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</si>
  <si>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</si>
  <si>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</si>
  <si>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</si>
  <si>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</si>
  <si>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</si>
  <si>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</si>
  <si>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</si>
  <si>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</si>
  <si>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</si>
  <si>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</si>
  <si>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</si>
  <si>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</si>
  <si>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</si>
  <si>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</si>
  <si>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</si>
  <si>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</si>
  <si>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</si>
  <si>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</si>
  <si>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</si>
  <si>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</si>
  <si>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</si>
  <si>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</si>
  <si>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</si>
  <si>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</si>
  <si>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</si>
  <si>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</si>
  <si>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</si>
  <si>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</si>
  <si>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</si>
  <si>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</si>
  <si>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</si>
  <si>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</si>
  <si>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</si>
  <si>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</si>
  <si>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</si>
  <si>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</si>
  <si>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</si>
  <si>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</si>
  <si>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</si>
  <si>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</si>
  <si>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</si>
  <si>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</si>
  <si>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</si>
  <si>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</si>
  <si>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</si>
  <si>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</si>
  <si>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</si>
  <si>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</si>
  <si>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</si>
  <si>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</si>
  <si>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</si>
  <si>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</si>
  <si>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</si>
  <si>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</si>
  <si>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</si>
  <si>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</si>
  <si>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</si>
  <si>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</si>
  <si>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</si>
  <si>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</si>
  <si>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</si>
  <si>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</si>
  <si>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</si>
  <si>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</si>
  <si>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</si>
  <si>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</si>
  <si>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</si>
  <si>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</si>
  <si>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</si>
  <si>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</si>
  <si>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</si>
  <si>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</si>
  <si>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</si>
  <si>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</si>
  <si>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</si>
  <si>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</si>
  <si>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</si>
  <si>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</si>
  <si>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</si>
  <si>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</si>
  <si>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</si>
  <si>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</si>
  <si>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</si>
  <si>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</si>
  <si>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</si>
  <si>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</si>
  <si>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</si>
  <si>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</si>
  <si>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</si>
  <si>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</si>
  <si>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</si>
  <si>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</si>
  <si>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</si>
  <si>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</si>
  <si>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</si>
  <si>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</si>
  <si>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</si>
  <si>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</si>
  <si>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</si>
  <si>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</si>
  <si>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</si>
  <si>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</si>
  <si>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</si>
  <si>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</si>
  <si>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</si>
  <si>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</si>
  <si>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</si>
  <si>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</si>
  <si>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</si>
  <si>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</si>
  <si>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</si>
  <si>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</si>
  <si>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</si>
  <si>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</si>
  <si>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</si>
  <si>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</si>
  <si>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</si>
  <si>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</si>
  <si>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</si>
  <si>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</si>
  <si>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</si>
  <si>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</si>
  <si>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</si>
  <si>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</si>
  <si>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</si>
  <si>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</si>
  <si>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</si>
  <si>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</si>
  <si>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</si>
  <si>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</si>
  <si>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</si>
  <si>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</si>
  <si>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</si>
  <si>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</si>
  <si>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</si>
  <si>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</si>
  <si>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</si>
  <si>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</si>
  <si>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</si>
  <si>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</si>
  <si>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</si>
  <si>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</si>
  <si>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</si>
  <si>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</si>
  <si>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</si>
  <si>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</si>
  <si>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</si>
  <si>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</si>
  <si>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</si>
  <si>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</si>
  <si>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</si>
  <si>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</si>
  <si>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</si>
  <si>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</si>
  <si>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</si>
  <si>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</si>
  <si>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</si>
  <si>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</si>
  <si>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</si>
  <si>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</si>
  <si>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</si>
  <si>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</si>
  <si>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</si>
  <si>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</si>
  <si>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</si>
  <si>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</si>
  <si>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</si>
  <si>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</si>
  <si>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</si>
  <si>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</si>
  <si>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</si>
  <si>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</si>
  <si>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</si>
  <si>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</si>
  <si>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</si>
  <si>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</si>
  <si>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</si>
  <si>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</si>
  <si>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</si>
  <si>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</si>
  <si>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</si>
  <si>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</si>
  <si>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</si>
  <si>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</si>
  <si>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</si>
  <si>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</si>
  <si>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</si>
  <si>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</si>
  <si>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</si>
  <si>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</si>
  <si>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</si>
  <si>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</si>
  <si>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</si>
  <si>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</si>
  <si>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</si>
  <si>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</si>
  <si>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</si>
  <si>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</si>
  <si>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</si>
  <si>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</si>
  <si>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</si>
  <si>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</si>
  <si>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</si>
  <si>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</si>
  <si>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</si>
  <si>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</si>
  <si>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</si>
  <si>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</si>
  <si>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</si>
  <si>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</si>
  <si>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</si>
  <si>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</si>
  <si>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</si>
  <si>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</si>
  <si>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</si>
  <si>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</si>
  <si>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CANTIDAD DE RIESGOS IDENTIFICADOS POR PROCESO</t>
  </si>
  <si>
    <t>Cuenta de VALORACIÓN INICIAL DEL RIESGO (Riesgo Inherente)</t>
  </si>
  <si>
    <t>Etiquetas de columna</t>
  </si>
  <si>
    <t xml:space="preserve">RIESGO INHERENTE </t>
  </si>
  <si>
    <t>Cuenta de VALORACIÓN FINAL DEL RIESGO 
(Riesgo Residual)</t>
  </si>
  <si>
    <t xml:space="preserve">% PARTICIPACIÓN </t>
  </si>
  <si>
    <t xml:space="preserve">RIESGO RESIDUAL </t>
  </si>
  <si>
    <t xml:space="preserve">Total General Riesgos Residuales </t>
  </si>
  <si>
    <t xml:space="preserve">Total General Riesgos Inherentes </t>
  </si>
  <si>
    <t xml:space="preserve">Riesgo Alto </t>
  </si>
  <si>
    <t xml:space="preserve">Riesgo Moderado </t>
  </si>
  <si>
    <t xml:space="preserve">Riesgo Bajo </t>
  </si>
  <si>
    <t xml:space="preserve">TOTAL RIESGOS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</si>
  <si>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</si>
  <si>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</si>
  <si>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</si>
  <si>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</si>
  <si>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</si>
  <si>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</si>
  <si>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</si>
  <si>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</si>
  <si>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</si>
  <si>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</si>
  <si>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</si>
  <si>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</si>
  <si>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</si>
  <si>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</si>
  <si>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</si>
  <si>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</si>
  <si>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</si>
  <si>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</si>
  <si>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</si>
  <si>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</si>
  <si>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</si>
  <si>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</si>
  <si>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</si>
  <si>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</si>
  <si>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</si>
  <si>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</si>
  <si>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</si>
  <si>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</si>
  <si>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</si>
  <si>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</si>
  <si>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</si>
  <si>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</si>
  <si>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</si>
  <si>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</si>
  <si>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</si>
  <si>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</si>
  <si>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</si>
  <si>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</si>
  <si>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</si>
  <si>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</si>
  <si>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</si>
  <si>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</si>
  <si>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</si>
  <si>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</si>
  <si>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</si>
  <si>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</si>
  <si>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</si>
  <si>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</si>
  <si>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</si>
  <si>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</si>
  <si>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</si>
  <si>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</si>
  <si>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</si>
  <si>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</si>
  <si>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</si>
  <si>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</si>
  <si>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</si>
  <si>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</si>
  <si>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</si>
  <si>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</si>
  <si>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</si>
  <si>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</si>
  <si>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</si>
  <si>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</si>
  <si>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</si>
  <si>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</si>
  <si>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</si>
  <si>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</si>
  <si>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</si>
  <si>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</si>
  <si>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</si>
  <si>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</si>
  <si>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</si>
  <si>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</si>
  <si>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</si>
  <si>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</si>
  <si>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</si>
  <si>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</si>
  <si>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</si>
  <si>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</si>
  <si>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</si>
  <si>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</si>
  <si>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</si>
  <si>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</si>
  <si>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</si>
  <si>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</si>
  <si>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</si>
  <si>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</si>
  <si>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</si>
  <si>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</si>
  <si>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</si>
  <si>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</si>
  <si>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</si>
  <si>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</si>
  <si>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</si>
  <si>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</si>
  <si>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</si>
  <si>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</si>
  <si>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</si>
  <si>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</si>
  <si>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</si>
  <si>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</si>
  <si>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</si>
  <si>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</si>
  <si>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</si>
  <si>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</si>
  <si>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</si>
  <si>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</si>
  <si>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</si>
  <si>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</si>
  <si>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</si>
  <si>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</si>
  <si>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</si>
  <si>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</si>
  <si>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</si>
  <si>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</si>
  <si>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</si>
  <si>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</si>
  <si>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</si>
  <si>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</si>
  <si>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</si>
  <si>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</si>
  <si>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</si>
  <si>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</si>
  <si>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</si>
  <si>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</si>
  <si>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</si>
  <si>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</si>
  <si>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</si>
  <si>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</si>
  <si>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</si>
  <si>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</si>
  <si>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</si>
  <si>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</si>
  <si>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</si>
  <si>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</si>
  <si>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</si>
  <si>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</si>
  <si>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</si>
  <si>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</si>
  <si>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</si>
  <si>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</si>
  <si>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</si>
  <si>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</si>
  <si>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</si>
  <si>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</si>
  <si>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</si>
  <si>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</si>
  <si>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</si>
  <si>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</si>
  <si>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</si>
  <si>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</si>
  <si>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</si>
  <si>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</si>
  <si>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</si>
  <si>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</si>
  <si>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</si>
  <si>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</si>
  <si>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</si>
  <si>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</si>
  <si>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</si>
  <si>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</si>
  <si>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</si>
  <si>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</si>
  <si>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</si>
  <si>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</si>
  <si>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</si>
  <si>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</si>
  <si>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</si>
  <si>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</si>
  <si>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</si>
  <si>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</si>
  <si>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</si>
  <si>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</si>
  <si>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</si>
  <si>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</si>
  <si>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</si>
  <si>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</si>
  <si>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</si>
  <si>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</si>
  <si>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 xml:space="preserve">El asesor de control interno verificó que  los CDPs expedidos cuentan con la solicitud y  necesidad debidamente diligenciadas y firmadas por los responsables.   Esta verificación se realizó en la carpeta compartida de contratos. </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</si>
  <si>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</si>
  <si>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</si>
  <si>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</si>
  <si>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</si>
  <si>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</si>
  <si>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</si>
  <si>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</si>
  <si>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</si>
  <si>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</si>
  <si>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</si>
  <si>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</si>
  <si>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</si>
  <si>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</si>
  <si>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</si>
  <si>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</si>
  <si>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</si>
  <si>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</si>
  <si>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</si>
  <si>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</si>
  <si>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</si>
  <si>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</si>
  <si>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</si>
  <si>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</si>
  <si>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</si>
  <si>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</si>
  <si>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</si>
  <si>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</si>
  <si>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</si>
  <si>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</si>
  <si>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</si>
  <si>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</si>
  <si>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</si>
  <si>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</si>
  <si>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</si>
  <si>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</si>
  <si>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</si>
  <si>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</si>
  <si>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</si>
  <si>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</si>
  <si>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</si>
  <si>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</si>
  <si>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</si>
  <si>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</si>
  <si>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</si>
  <si>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</si>
  <si>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</si>
  <si>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</si>
  <si>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</si>
  <si>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</si>
  <si>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</si>
  <si>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</si>
  <si>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</si>
  <si>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</si>
  <si>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</si>
  <si>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</si>
  <si>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</si>
  <si>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</si>
  <si>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</si>
  <si>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</si>
  <si>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</si>
  <si>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</si>
  <si>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</si>
  <si>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</si>
  <si>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</si>
  <si>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</si>
  <si>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</si>
  <si>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</si>
  <si>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</si>
  <si>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</si>
  <si>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</si>
  <si>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</si>
  <si>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</si>
  <si>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</si>
  <si>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</si>
  <si>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</si>
  <si>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</si>
  <si>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</si>
  <si>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</si>
  <si>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</si>
  <si>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</si>
  <si>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</si>
  <si>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</si>
  <si>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</si>
  <si>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</si>
  <si>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</si>
  <si>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</si>
  <si>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</si>
  <si>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</si>
  <si>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</si>
  <si>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</si>
  <si>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</si>
  <si>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</si>
  <si>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</si>
  <si>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</si>
  <si>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</si>
  <si>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</si>
  <si>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</si>
  <si>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</si>
  <si>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</si>
  <si>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</si>
  <si>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</si>
  <si>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</si>
  <si>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</si>
  <si>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</si>
  <si>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</si>
  <si>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</si>
  <si>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</si>
  <si>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</si>
  <si>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</si>
  <si>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</si>
  <si>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</si>
  <si>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</si>
  <si>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</si>
  <si>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</si>
  <si>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</si>
  <si>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</si>
  <si>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</si>
  <si>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</si>
  <si>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</si>
  <si>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</si>
  <si>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</si>
  <si>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</si>
  <si>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</si>
  <si>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</si>
  <si>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</si>
  <si>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</si>
  <si>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</si>
  <si>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</si>
  <si>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</si>
  <si>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</si>
  <si>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</si>
  <si>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</si>
  <si>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</si>
  <si>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</si>
  <si>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</si>
  <si>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</si>
  <si>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</si>
  <si>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</si>
  <si>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</si>
  <si>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</si>
  <si>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</si>
  <si>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</si>
  <si>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</si>
  <si>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</si>
  <si>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</si>
  <si>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</si>
  <si>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</si>
  <si>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</si>
  <si>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</si>
  <si>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</si>
  <si>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</si>
  <si>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</si>
  <si>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</si>
  <si>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</si>
  <si>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</si>
  <si>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</si>
  <si>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</si>
  <si>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</si>
  <si>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</si>
  <si>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</si>
  <si>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</si>
  <si>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</si>
  <si>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</si>
  <si>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</si>
  <si>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</si>
  <si>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</si>
  <si>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</si>
  <si>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</si>
  <si>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</si>
  <si>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</si>
  <si>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</si>
  <si>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</si>
  <si>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</si>
  <si>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</si>
  <si>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</si>
  <si>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</si>
  <si>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</si>
  <si>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</si>
  <si>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</si>
  <si>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</si>
  <si>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</si>
  <si>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</si>
  <si>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</si>
  <si>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</si>
  <si>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</si>
  <si>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</si>
  <si>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</si>
  <si>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</si>
  <si>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t>Se evidenciò que los ingresos y novedades de personal presentados durante el primer semestre de la vigencia, fueron validados y aplicados por nòmina respecto a las afiliaciones referentes a las afiliaciones al sistema general de seguridad social. Se evidencia en cada una de las historias laborales de ingreso.</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</si>
  <si>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agitación psicomotriz, en la vigencia se realizaron  sesiones breves por parte de los EPM, con una cobertura del 90% 
2. Se evidenció  socialización en la inducción y reinducción institucional de las medidas predictivas preventivas y reactivas del riesgo de suicidio, incluyendo a terceros.</t>
  </si>
  <si>
    <t>Probabilidad de impacto economico y reputacional  por incumplimiento de la normatividad vigente relacionada con la supervisión de los contratos, para favorecimiento del cliente interno o externo.</t>
  </si>
  <si>
    <t>1. Se evidencia que durante el primer semestre de la vigencia, se realiza plan de mejoramiento para dar cumplimiento al 100% de los funcionarios, pertenencientes al Sistema General de Carrera Administrativa, es pertinente aclarar que los ajustes realizados en elproceso evaluativo quedaron realizados en plataforma de la CNSC con extemporaneidad.
2. Se evidncia que desde la oficina de Gestión de Talento Humano se notifica a los intervinientes en el proceso evaluativo 2023-2024 el tiempo establecido en norma para realizar la EDL correspondiente al I sememstre 2023-2024.</t>
  </si>
  <si>
    <t>1. Se evidenciò que se contìnua aplicando el procedimiento de nòmina conforme a lo establecido en el PRO-GTH-03. No se evidencian reprocesos de reliquidacion de nòmina por falta de oportunidad de las novedades, estableciendo que èsta se paga oportunamente.
2. Se evidencia por control interno, que el profesional Universitario (nómina) valida y realiza el autocontrol de las novedades de nómina, con listas de chequeo generando confiabilidad en la información, se evidencia que no se han presentado reprocesos durante el período.</t>
  </si>
  <si>
    <t>Se verificó que al finalizar la vigencia 2022  a través de la encuesta de satisfacción,  se tomaron decisiones relacionadas con las solicitudes o requerimientos de los usuarios. Es importante resaltar que se sobre paso la meta en cobertura de usuarios, debido a que la muestra establecida era de 186 usuarios por mes y al finalizar la vigencia se obtuvo una cobertura del 100% para  un promedio mensual de 214 usuarios mensuales</t>
  </si>
  <si>
    <t>1. Durante el I semestre de la vigencia (1 de febrero de 2023), se evidencia que se realizó jornada de inducción y reinducción a 64 funcionarios, 45 de los cuales ingresan a proveer mediante nombramiento provisional, empleos de planta de cargos del HDPUV E.S.E. Igualmente se reprogramamron 8 funcionarios que no participaron de la jornada 2022, 5 situaciones administrativas de encargo, y personal que ingresa a la entidad.
2. Se evidencia que la Coordinadora de servicios asistenciales, realizò jornadas de inducción y reinducción cada dos (2) meses, en las cuales participan los funcionarios que ingresan y los profesionales que se encuentran en formación.</t>
  </si>
  <si>
    <t xml:space="preserve">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
</t>
  </si>
  <si>
    <t>Posibilidad de impacto  operacional,  por  icumplimiento legal debido a  la no asignaciòn de recursos, personal sin competencias para administrar el SGSST, ausencia de planeaciòn del SGSST. Ausencia del compromiso gerencial del SGSST., ausencia de programas para la gestiòn de riesgos, falta de documentaciòn pertinente al SGSST, falta de controles operacionales, falta de monitoreo y verificaciòn y no reporte a entes de control.</t>
  </si>
  <si>
    <t xml:space="preserve">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`òptica dentro de las instalaciones del hospital, previendo futuros hurtos. Cuando se presentan caidas del servicio de internet el equipo de seguridad perimetral del hospital envìa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
</t>
  </si>
  <si>
    <t xml:space="preserve">Se evidencia que en el primer semestre de 2023 se han realizado dos seguimientos al plan operativo y se presentaron los resultados ante el comitè de gerencia. Igualmente se socializaron en piezas gràficas a los grupos de interès de la entidad y responsables de los procesos. El indicador de avance para el primer trimestre del POA fue del 38% sobre la meta establecida del  25% y en el segundo trimestre se logro un cumplimiento del 57% sobre la meta propuesta del 45%. </t>
  </si>
  <si>
    <t>Se verificó por control interno que la profesional de comunicaciones  envió a través del correo electrónico el Manual de identidad corporativa para socializarlo frente al cliente externo. Para el segundo semestre de 2023 en la feria de la excelencia se espera socializar y hacer énfasis en el uso correcto del isotipo y colores corporativos.</t>
  </si>
  <si>
    <t xml:space="preserve">Se evidencio que la profesional de comunicaciones, informo a toda la comunidad hospitalaria a través de los medios digitales el uso del formato de solicitudes a comunicaciones con el fin de planear y entregar oportunamente los productos comunicacionales, solicitados por los procesos. </t>
  </si>
  <si>
    <t>1. Se evidenció que al finalizar la vigencia 2022 se dió cumplimiento a la presentación y requerimiento de los diferentes informes establecidos por las  entidades que lo solicitan. .
2. Se estableció  que en el área de talento humano se tienen identificados los responsables  de rendir los informes y  se evidenció que fueron de manera oportuna. 
3. 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</si>
  <si>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Se observa por control interno que en el primer semestre de 2023 se continuó fortaleciendo los controles establecidos para los ingresos a los empleos de la planta de cargos, en cumplimiento de lo establecido en la norma y los institucionales. Se verificò que el control se està desarrollando y el riesgo residual continùa bajo y se  verificó que se aplica  la lista de chequeo de requisitos al ingreso del personal y èsta reposa en la història laboral del funcionario. Los empleos que fueron reportados ante la Comisiòn Nacional del Servicio Civil, dan cumplimiento  al Acuerdo de Junta Directiva Nro 008 de abril 30 de 2018 y al Acuerdo Nro. 023 de octubre 28 de 2022.</t>
  </si>
  <si>
    <t>1. Control interno evidencio que en el prmer semestre de 2023 los funcionarios responsables de la rendicion de los informes  del proceso de Talento humano, dieron cumplimiento con oportunidad en la rendiciòn de informes de las diferentes plataformas de Ley y se cuenta con las evidencias, todo conforme a los lineamientos normativos establecidos por los entes de control.</t>
  </si>
  <si>
    <t>1. Se evidencia que con corte al 30 de junio de 2023, el Plan de Bienenstar tiene un porcentaje de cumplimiento del 54%
2. Se evidencia que desde el Programa de Fortalecimiento de Cultura Organizacional, Palanca Prácticas de Gestión Humana,  se implementó el Bienestar Integral en cuatro (4) ejes.Durante los meses de Abril y Mayo se realizó la revisión del plan actual de bienestar y estímulos para ajustarlo al modelo de Bienestar en 4 Ejes que quedó definido en la vigencia anterior.
Igualmente se lleva a cabo el diseño y planeación del Programa Vivir SanaMente, que hace parte del plan de Bienestar y consolida los ejes
Físico y Emocional. Paralelamente durante el mes de Mayo se tienen reuniones con todos los funcionarios de la Institución de socialización de resultados de la encuesta sociodemográfica que se condujo en el 2022 y de la reformulación del modelo de bienestar a implementar en la Institución.</t>
  </si>
  <si>
    <t xml:space="preserve">1. 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 
</t>
  </si>
  <si>
    <t>1. Se evidencia que se estan actualizando las rutas de atenciòn teniendo en cuenta el plan de atencion de enfermeria, los risgos clinicos, las escalas para que en el segundo semestre de 2023 sean socializados y divulgados.
2.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3. Se realizo evaluacion de GRD demencia, esquizofrenia, transtorno afectivo bipolar, depresiòn en el primer semestre de 2023. 
4. Se evidenciò en el primer semestre 529 llamadas se seguimiento post-egreso y 158 formularios de pacientes de primera vez con su seguimiento.</t>
  </si>
  <si>
    <t>MPDERADO</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</si>
  <si>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t>
  </si>
  <si>
    <t xml:space="preserve">GESTION DE LA INFORMACION </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</si>
  <si>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</si>
  <si>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 xml:space="preserve">
Se evidenciò por control interno que se realizaron los registros en el FOR- GIN-11  y tomaron  las medias preventivas para garantizar la custodia efectiva de los documentos que  producen en las diferentes áreas de proceso y que son transferidas  al archivo central. Para el segundo semestre de 2023 se ajustara la politica en donde se incluiran lineamientos especificos para la custodia de los documentos de prèstamo</t>
  </si>
  <si>
    <t>Se viene cumpliendo con el plan de mejoramiento establecido conforme al procedimiento y la politica</t>
  </si>
  <si>
    <t>Se evidencia que el tècnico administrativo de gestiòn documental, revisarà y ajustarà la politica en la vigencia 2022.</t>
  </si>
  <si>
    <t xml:space="preserve">Posibilidad de impacto economico y reputacional por adquirir  bienes innecesarios, para favorecimiento propio o de un tercero y que no  cumplen con  las especificaciones técnicas establecidas en el contrato y la necesidad del servicio y no fueron incluias en el plan anual de adquisiciones </t>
  </si>
  <si>
    <t xml:space="preserve">Probabilidad de impacto económico y reputacional por entrega de bienes o servicios que no cumplen con el objeto contractual y que  se certifican como recibido a satisfacción debido a la falta de una adecuada supervisión del contrato para recibir los bienes o servicios.  </t>
  </si>
  <si>
    <t xml:space="preserve">Posibilidad de pérdida económica por sustracción de bienes catalogados como activos debido a la falta de control en las puertas de acceso </t>
  </si>
  <si>
    <t xml:space="preserve">Se verifica que se realizò la revisión periódica de las hojas de vida de los equipos y se ha venido dando cumplimiento al Plan de Mantenimiento. </t>
  </si>
  <si>
    <t xml:space="preserve">Se verificò que el lider de servicios administrativos realizò en el vigencia 2022, los contratos para el suministro de repuestos e insumos requeridos para realizar el plan de mantenimiento preventivo. </t>
  </si>
  <si>
    <t>El riesgo fue identificado en el primer semestre de 2023.</t>
  </si>
  <si>
    <t xml:space="preserve">Posibilidad de impacto en la prestación  del servicio  por Incumplimiento de la ruta de atención de urgencias debido a la fallas en la supervisión de las actividades relacionadas con las rutas de atención  </t>
  </si>
  <si>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</si>
  <si>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</si>
  <si>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 xml:space="preserve">Posibilidad de impacto en la prestación del servicio relacionado con fallas en la identificación de signos premonitorios de agresión  debido a falta de capacitación y entrenamiento en valoración / exámen mental y manejo de agitación psicomotriz  </t>
  </si>
  <si>
    <t xml:space="preserve">Posibilidad de impacto en la prestación del servicio relacionado con fallas en la supervisión del paciente y su unidad debido a fallas en la búsqueda activa de SPA  en el  ingreso y la revisión de pertenencias y alimentos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</si>
  <si>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</si>
  <si>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del servicio relacionado con la evasiòn del paciente  por fallas en los controles para el  ingreso y egreso debido a fallas en la orientación del paciente ambulatorio.  
</t>
  </si>
  <si>
    <t xml:space="preserve">Posibilidad de impacto en la prestación del servicio relacionado fallas en la supervisión del paciente y su unidad debido a fallas en la búsqueda activa de SPA  en el  ingreso y la revisión de pertenencias   </t>
  </si>
  <si>
    <t xml:space="preserve">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Seguimiento al nuevo control
</t>
  </si>
  <si>
    <t xml:space="preserve">Posibilidad de impacto en la prestación  del servicio  por inoportunidad en la asignación de citas  a pacientes de primera  vez debido a la insuficiencia de horas de psiquiatría disponibles para consulta.  </t>
  </si>
  <si>
    <t xml:space="preserve">1. Se evidenció que al finalizar el primer semestre de 2023  se asignaron citas de primera vez a  a todos los psiquiátras de consulta externa, en total fueron 3041 citas de primera vez.
2. Al revisar los cuadros de turno del servicio de urgencias se evidenció que se asignó mensualmente horas para consulta externa a algunos de los psiquiátras de este servicio. </t>
  </si>
  <si>
    <t>1. Se evidenció  el indicador de oportunidad en la asignación de citas en consulta externa y en el primer semestre de  2023  fue de 9,5 días el cual se encuentra por debajo de la meta que es de 10 dias.</t>
  </si>
  <si>
    <t>Se verificò por control interno que se realiza el comité de compras, y èstas son analizadas de acuerdo al plan anual de adquisiciones .</t>
  </si>
  <si>
    <t>El riesgo  fue identificado en el segundo semestre de 2023.</t>
  </si>
  <si>
    <t xml:space="preserve">Se evidencia por control interno que desde el área juridica se han realizado las capacitaciones a funcionarios y a supervisores de contrato para que implementen la pltaforma Secop II. Al realizar el seguimietno de la plataforma Sep II se observa que se puso en marcha la plataforma del secop II en donde los supervisores del contrato son los responsables de  reportar en esta plataforma  todos los documentos que se generen en el desarrollo del contrato, documentos que se pueden verificar en la plataforma del Secop II, junto con los demás formatos estandarizados que hacen parte de la carpeta contractual. 
</t>
  </si>
  <si>
    <t>Se observa que se ha venido cumpliendo con el plan de mejoramiento desarrollando los controles inherentes al riesgo.</t>
  </si>
  <si>
    <t>El riesgo fue identificado en el segundo semestre de 2023.</t>
  </si>
  <si>
    <r>
      <t xml:space="preserve">DIRECCIONAMIENTO ESTRATEGICO </t>
    </r>
    <r>
      <rPr>
        <b/>
        <sz val="12"/>
        <color rgb="FFFF0000"/>
        <rFont val="Arial Narrow"/>
        <family val="2"/>
      </rPr>
      <t>SICOF</t>
    </r>
  </si>
  <si>
    <t>Riesgo identificado en el primer semestre de 2023.</t>
  </si>
  <si>
    <t>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interno que sí se realizan  las preauditorías por parte del Técnico encargado, antes de enviar la factura para cobro.
4.Seguimiento al control en el segundo semestre de 2023</t>
  </si>
  <si>
    <t>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t>
  </si>
  <si>
    <r>
      <t>1. Se evidencia por control interno que fue se aprobado el plan anual de comunicaciones, por parte del jefe asesor de la oficina de planeaciòn, el cual a la fecha se evidencia una ejecuciòn del 65%.. Igualmente el plan fue socializado a los lideres de proceso a traves de un comunicado en el cual se informò la aprobaciòn del plan y posteriormente se publicò en la plataforma documental, para su consulta de manera permanente. Igualmente se evidenciò que de manera mensual la profesional de comunicaciones enviò el seguimiento de las actividades proyectadas desde la matriz de comunicaciones, a la oficina de planeaciòn y calidad.</t>
    </r>
    <r>
      <rPr>
        <sz val="16"/>
        <rFont val="Arial Narrow"/>
        <family val="2"/>
      </rPr>
      <t xml:space="preserve">
</t>
    </r>
    <r>
      <rPr>
        <sz val="12"/>
        <rFont val="Arial Narrow"/>
        <family val="2"/>
      </rPr>
      <t>2. Se</t>
    </r>
    <r>
      <rPr>
        <sz val="16"/>
        <rFont val="Arial Narrow"/>
        <family val="2"/>
      </rPr>
      <t xml:space="preserve"> </t>
    </r>
    <r>
      <rPr>
        <sz val="12"/>
        <rFont val="Arial Narrow"/>
        <family val="2"/>
      </rPr>
      <t>identificò un nuevo control seguimiento en el segundo semestre de 2023. Nuevo control</t>
    </r>
  </si>
  <si>
    <t>1.  Se verifica que la nòmina tiene un control previo de la gerencia, talento humano y la subgerencia administrativa y financiera, lo que hace que los controles sean efectivos. 
2. El asesor de control interno, evidencia las auditorias, realizadas por revisoría fiscal y los entes de control,  las cuales conservan su componente financiero, con trazabilidad a la nómina.  
3. En muestra tomada por control interno se evidenciò que las nominas generadas durante este semestre de 2023, est.an revisadas por el lìder del programa, la subgerencia financiera y la gerencia lo que asesgura un control pormenorizado del pago de las nominas del semestre. Seguimiento al  nuevo control</t>
  </si>
  <si>
    <t xml:space="preserve">1. Se evidencia que los funcionarios que ingresaron durante el referido período, dan cumplimiento a los requisitos legales e institucionales establecidos en el formato (FOR-GTH-22), recibieron durante la jornada de inducción y reinducción los temas concernientes al sistema y subsistema de administración del riesgo.
2.  Se verificò que el Auxiliar Administrativo, verificò la veracidad de  los antecedentes disciplinarios, judiciales,  fiscales   del personal que se vinculò,  y se estableciò que anualmente todos los funcionarios que prestan servicios al hospital deben actualizar el  formulario único de conocimiento personas naturales y jurídicas Sarlaft -Certificado de Unidad de Información y Análisis Financiero - UIAF Seguimiento a nuevo control
3. Se evidencia que durante el mes de febrero de 2023, se realizaron  formaciones en la cual se capacitó a 295 funcionarios de la institución respecto del Sistema y Subsistemas integrados de Gestión de Riesgos Institucionales, formación orientada por la Subgerente Administrativa y Financiera de la institución, Acciones de formación que contribuyen a las prácticas transparentes, y adherencia a las Políticas y procedimientos institucionales orientados a la administración del riesgo.
</t>
  </si>
  <si>
    <t xml:space="preserve">Posibilidad de afectación económica y reputacional por glosas y devoluciones notificadas por la ERP sobre la facturación,  debido a la falta de soportes y requisitos normativos en la facturas radicadas.   </t>
  </si>
  <si>
    <t>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ademas el estado de radicación de la factura en el reporte de cartera del sistema operativo HOSVITAL seguimiento al nuevo control.
3. Se verifico por parte de control interno los soportes fisicos y digitales de la radicación de las devoluciones y las respuesta a glosas, ademas el estado de radicación de la factura en el reporte de cartera del sistema operativo HOSVITAL Seguimiento al nuevo control.</t>
  </si>
  <si>
    <t>1.Se verifico por parte de control interno los soportes fisicos y digitales de la radicación de las devoluciones y las respuesta a glosas, las actas de conciliacion debidamente firmadas y ademas el estado de radicación de la factura en el reporte de cartera del sistema operativo HOSVITAL
2. Se verifico por parte de control interno que a través del informe de glosas y devoluciones generado desde auditoria medica,  se está cumpliendo con la meta del plan de desarrollo.</t>
  </si>
  <si>
    <t>Se verifica por control interno que el auditor médico y el coordinador de cartera gestiónan de manera oportuna  las glosas y devoluciones ante las diferentes EAPB, y éstas tienen eel visto bueno de la gerencia para la toma de decisiones y  constan en actas los acuerdos de la conciliacion realizada, debidamente firmado por los responsables.</t>
  </si>
  <si>
    <t xml:space="preserve">Se observa por control interno que se ha  dado respuesta oportuna a las glosas y devoluciones ante las diferentes EAPB, procurando subsanar la mayoria de objeciones </t>
  </si>
  <si>
    <t>Se tomó muestra de la  facturación y se verificó que en la factura estuviesen registrados lo insertado en la história clínica y en los formatos adjuntos de hosvital. Se verificaron  las inconsistencias y los errores cometidos de las diferentes EAPB cuando realizaron  las devoluciones y/o glosas y se observo la mejora contínua.</t>
  </si>
  <si>
    <t>Se verificaron  los registros en la história clínica y en los  formatos del software de hosvital, así como  los soportes requeridos para el cobro oportuno de los servicios a facturar. Se debe estar dispuesto a la mejora continua y  verificar las inconsistencias y los errores cometidoss, para minimizar las devoluciones y las glosas.</t>
  </si>
  <si>
    <t>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seguimiento al nuevo control.</t>
  </si>
  <si>
    <t>Se observa que se viene cumpliendo con los controles identificados en el riesgo</t>
  </si>
  <si>
    <t xml:space="preserve">Se veriificó que en la vigencia 2022 se adelantaron auditorias por contraloría, por la revisoria fiscal y por control interno,  impactando el área financiera y no se observó el  recaudo de dineros provenientes de acciones ilicitas.  </t>
  </si>
  <si>
    <t>Se tienen programadas auditorias para el segundo semestre de 2022 al área financiera en donde se realizará seguimiento al control identificado en el riesgo.</t>
  </si>
  <si>
    <t>1. Se verifica por control interno la existencia de la certificacion mensual deribada de los reportes de caja
2. Se verifica por parte de control interno la existencia de los reportes mensuales a la UIAF.  Nuevo control</t>
  </si>
  <si>
    <t xml:space="preserve">GESTION FINANCIERA  </t>
  </si>
  <si>
    <t>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t>
  </si>
  <si>
    <t>El riesgo fue identificado en el primer semestre de 2023 pero se evidencian acciones de cumplimiento a la norma establecida en materia de presupuesto.</t>
  </si>
  <si>
    <t xml:space="preserve">1. En el porimer semestre de 2023 se verificaron todos los anexos técnicos enviados por las diferentes universidades y se revisò las actas de los CODAS en donde se verificò que no se ha  materializado el riesgo y que se ha cumplido con los acuerdos de la relación docencia servicio. 
2. Se verificó en muestra tomada de la história clínica  que  se realizaron los registros del supervisor- profesor,  responsable en los casos donde hubo participación de los estudiantes en la atención del paciente.
3. Se verificó que en el primer semestre de 2023,  la institución de Educación Superior  realizaron la adquisición de las pólizas de responsabilidad  civil extracontractual para los estudiantes en prácticas formativas, y el  asesor de docencia servicio, verificó que dentro de los requisitos estuviese la póliza.
4.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</si>
  <si>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1. Se verifico que en primer semestre de 2023,  el Coordinador de Docencia Servicio e Investigación,  validó el esquema completo de vacunación
2. Se verificó en las carpetas de las universidades la afiliación de los estudiuantes a la ARL. 
3. Se verificó que en el primer semestre de 2023 se han realizado 7  inducciones a los estudiantes en humanización, seguridad del paciente, guías y protocolos de la atención, reglamento de práctica formativa y se verificó el entendimiento, con evaluaciòn pot y  se cuenta con los registros de asistencia
</t>
  </si>
  <si>
    <t xml:space="preserve">Posibilidad de impacto en la prestación  del servicio  por Incumplimiento de la ruta de atención de hospitalización  debido a la fallas en la adherencia a las actividades establecidas en el ciclo  de atención  </t>
  </si>
  <si>
    <t xml:space="preserve">Posibilidad de impacto en la prestación de servicio por  educación deficiente al paciente y familia en temas individuales y colectivos debido a la falta en la evaluación de entendimiento  de la educación al paciente hospitalizado   </t>
  </si>
  <si>
    <t xml:space="preserve">Posibilidad de impacto en la prestación del servicio relacionado con fallas en la identificación de signos premonitorios de agresión  debido a falta de capacitación y entrenamiento en valoración / examen mental y manejo de agitación psicomotriz   </t>
  </si>
  <si>
    <t xml:space="preserve">Posibilidad de impacto en la prestación del servicio relacionado fallas en la supervisión del paciente y su unidad debido a fallas en la búsqueda activa de SPA  en el  ingreso y la revisión de pertenencias y alimentos    </t>
  </si>
  <si>
    <t xml:space="preserve">Posibilidad de impacto en la prestación del servicio relacionado con el incumplimiento de características de calidad  debido a  la deficiente comunicación entre procesos asistenciales y Laboratorio clínico (Tercero)  </t>
  </si>
  <si>
    <t xml:space="preserve">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  </t>
  </si>
  <si>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4.  Se verifica por control interno que se aplica el còdigo laberinto y se lleva el indicador del primer semestre de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</si>
  <si>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sesnsores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</si>
  <si>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t>Posibilidad de impacto reputacional y en la salud por inadecuada conciliacion medicamentosa, debido a fallas en los registros de ingreso de los medicamentos.</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</si>
  <si>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t>
  </si>
  <si>
    <t xml:space="preserve">Control interno estableciò que en el primer semestre de 2023,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</si>
  <si>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Al finalizar la vigencia se evidenció que se cumpliò con el procedimiento de conciliaciòn medicamentosa, verificando se hubo un efectivo control del riesgo en el primer semestre de 2023.  </t>
  </si>
  <si>
    <t xml:space="preserve">En el primer semestre de 2023 se observò que en la encuesta de satisfacciòn a usuarios refieririeron un nivel de satisfacciòn por servicios del 99.8% y los ecuestados fueron 1119 de los cuales 1117 usuarios respondieron buena o muy buena la pregunta de: "como calificaria su experiencia global de la satisfacciòn con el hospital". </t>
  </si>
  <si>
    <t xml:space="preserve">Se verificó que en el primer semestre de 2023 fueron encuestados 1119 usuarios para un promedio de 186.5 usuarios por mes,  se tomaron decisiones relacionadas con las solicitudes o requerimientos de los usuarios, tales como la implementaciòn del digiturno, lo que da un orden para que el usuario acceda de manera ordenada a los servicios.   </t>
  </si>
  <si>
    <t>1. Se verificó que d 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Seguimiento al control en el segundo semestre de 2023</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</si>
  <si>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</si>
  <si>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 xml:space="preserve">Se verificó por control interno que el procedimiento de gestiòn de lavanderia fue actualizado en el primer semestre de 2023  FOR-GLO-04 ,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</si>
  <si>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1. Se verifica que la profesional de servicios administrativos realizò el diagnostico de necesidades y elaborò  la necesidad  en el FOR-DES-08  para la compra de los contenedores  para dar cumplimiento a la segregación de residuos de acuerdo al código de colores vigente.
2. El Profesional Universitario  de Servicios Administrativos realizò la auditoria  de contenedores  en tèrminos de ubicación, calidad y realizò los Ajustes correspondientes.  
3. El Profesional Universitario  de Servicios Administrativos realizò el  inventario y diagnòstico de necesidades de bolsas y elaborò el  requerimiento de la cantidad de bolsas que se requieren mensualmente para dar cumplimiento a las segregación de residuos de acuerdo al código de colores vigente
4.Se verificò que el profesional Universitario de Servicios administrativos  en conjunto con el proveedor de limpieza y desinfección realizaron  la auditoria del inventario de bolsas plásticas  en cada una de  las áreas especificas del Hospital, dejando registro  en  FOR-GAF-14y realizaron los ajustes correspóndientes
5. El Profesional Universitario  de Servicios Administrativos realizò el plan de capacitacion  en segregación de residuos generados por la comunidad hospitalaria 
6. La Profesional Universitario de Servicios Administrativos realizò la ejecucion del plan de capacitacion  en segregación de residuos generados por la comunidad hospitalaria   Seguimiento a todos los controles nuevos.</t>
  </si>
  <si>
    <t>Posibilidad de impacto ambiental  por Utilizar productos quimicos sin etiquetas para su debida identificaciòn, debido a Falta de control en el uso  de sustancias quimicas  Nuevo riesgo identificado</t>
  </si>
  <si>
    <t>Utilizar los productos quimicos debidamente ietiquetados para una debida identificación</t>
  </si>
  <si>
    <t>El riesgo fue identificado en el primer semestre de 2023</t>
  </si>
  <si>
    <t>1. Se verifica que aunque el control fue identificado recientemente se pueden observar acciones tendentes al cumplimiento del control, por cuanto el auxiliar de almacén verifica para aprobar  la entrega de productos quimicos por parte de proveedores cumpliendo las estipulaciones de identificacion de los mismos en envase original o reenvasado. 
2- Igualmente se estableció que el lider de servicios admiinistrativos, el profesional Universitario de Servicios administrativos y la auxiliar admiinistrativa del almacén actualizan y socializan el procedimiento para el manejo de sustancias quimicas.</t>
  </si>
  <si>
    <t xml:space="preserve">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</si>
  <si>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La oficina de control interno verificó que se actualizó el PRO-SIG-09 procedimiento de gestión del cambio, en el que se redefinen las actividades objeto de cambio y la descripción de la planificación, ejecución y control del cambio.  Durante el primer semestre del 2023 se realizó reunión de gestión del cambio para las siguientes intervenciones de infraestructura: fase I sala 9.  Seguimiento al nuevo control</t>
  </si>
  <si>
    <t>El riesgo se identificó en el primer semestre de 2023</t>
  </si>
  <si>
    <t>Desde su identificacion se ha dado cumplimiento al plan de mejoramiento establecido en los controles del riesgo.</t>
  </si>
  <si>
    <t xml:space="preserve">Se verificó que el profesional especializado de SGSST,  gestionó el  recurso de acuerdo a las necesidades del SGSST, de proyectó el plan de trabajo anual en linea con las exigencias de la nórmatividad vigente, elaboró los programas para la gestiòn de riesgos prioritarios y  gestionó los controles operacionales acordes a los peligros y riesgos identificados en la matriz de peligros.
2.Se evidencia que el profesional especializado de SGSST  reportó oportunamente la autoevaluacion del SGSST a los entes de control. </t>
  </si>
  <si>
    <t xml:space="preserve">Posibilidad de impacto  operacional por  dificultad para el traslado  de pacientes  debido a la poca disponibilidad de vehiculos adecuados.  </t>
  </si>
  <si>
    <t>SE verifica por control interno que los vehiculos tienen un mantenimiento preventivo para que cumplan con el objetivo trazado en el riesgo identificado.</t>
  </si>
  <si>
    <t>Se cumple con los mantenimientos preventivos para todos los vehiculos de la entidad.</t>
  </si>
  <si>
    <t>Se cumple con el plan de mantenimiento establecido.</t>
  </si>
  <si>
    <t>Se observa por control inerno que el lider de servicios administrativos  y el técnico de mantenimiento aplican  los procedimientos existentes del  control del estado de vehículos y sus mantenimientos.  El lider de servicios administrativos  realiza los contratos anuales de mantenimiento a los automotores y los contratos para realizar las inspecciones de ley.</t>
  </si>
  <si>
    <t xml:space="preserve">
Posibilidad de impacto ambiental  por inadecuada segregación de residuos  debido a la  falta de capacitación y clasificación de residuos sólidos a la comunidad hospitalaria   </t>
  </si>
  <si>
    <t xml:space="preserve">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t>
  </si>
  <si>
    <t>1. Se evidenció que se realizó capacitación  de la META 6: reducir los riesgos de atención a personas con trastornos mentales, priorizando la atención segura a pacientes con agitación psicomotriz, en la vigencia se realizò la sesion en el mes de junio de 2023. 
2. Se evidenció que en las inducciones asistenciales se socializaron los riesgos del paciente, asistieron 479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5. Se evidencia por control interno que se cuenta con un indicador de acercamiento sexual controlado, cumpliendo con la meta establecida. FOR-SIG-17. en el primer semestre de 2023. Seguimiento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</si>
  <si>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seguimiento nuevo control
3. Se evidenció la resolutividad de las manifestaciones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</si>
  <si>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</si>
  <si>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
1. Se evidenciò por control interno que el tècnico administrativo de gestiòn documental realizò los registros en el FOR- GIN-11, y tomò  las medias preventivas para garantizar la custodia efectiva de los documentos que  producen en las diferentes áreas de proceso y que son transferidas  al archivo central. 
2. Para el segundo semestre de 2023 se tiene establecido que se ajustara la politica de gestiòn documental en donde se estableceran lineamientos para el prèstamo de documentos, para ello se ajustarà el formato que contiene la siguiente informaciòn: quien lo solicita,  nombre del documento, nùmero de folios solicitados, fecha del retiro y fecha de devolución, lo anterior con el fin de evitar que se pierdan los documentos y ejercer un mayor control en el prèstamo de los documentos Seguimiento Nuevo control</t>
  </si>
  <si>
    <t>Se verificó que se cuenta con una matriz de obsolescencia y que se cuenta con el manual de gestión de tecnologías MAN-GAF-01, igualmente se verificó que en el acta Nro. 2 de febrero de 2022, el comité de tecnovigilancia en el orden del día, validó la matríz de obsolescencia,  la propuesta del plan de trabajo y el grado de implementacion del programa de tecnovigilancia</t>
  </si>
  <si>
    <t>Se verificó que en la vigencia 2022, se adquirieron equipos biomédicos para dotación de sala, igualmente fueron identificados en la matriz de obsolescencia, equipos con criterio de reposición FOR- GAF-33 y quedó evidenciado en el acta del comité de tecnovigilancia de septiembre de 2022.  También  se notificó al área de activos para que se continúe con el proceso de baja de activos obsoletos, en donde interviene el comité de saneamiento contable</t>
  </si>
  <si>
    <t>Se verificó que se cuenta con un cronograma del plan de trabajo del comité de tecnovigilancia, donde está incluida la capacitación de equipos biomédicos, y fue dirigido a todo el personal asistencial en el mes de abril de 2022 ( ver lista de asistencia cobertura de la capacitación), teniendo en cuenta el pos test como medida de evaluación del conocimiento adquirido y se revisaron los indicadores de cumplimiento de los mismos.
Se verificó el diligenciamiento del FOR-GAF-28 quedando registradas las novedades encontradas en la ronda de inspección.</t>
  </si>
  <si>
    <t>Se evidenció por control interno en la vigencia 2022, indicadores de cobertura de capacitación de tecnovigilancia y se verificó la adherencia a la capacitación de tecnovigilancia, el cual fue realizada de manera trimestral, también se verificó la socialización de resultados en las actas del comité de tecnovigilancia.
Se verificó que en la vigencia 2022 en el FOR-GAF-28 se realizaron las inspecciones de los equipos biomédicos, incluyendo los de alto riesgo.</t>
  </si>
  <si>
    <t>Se verificó que se han realizado las capacitaciones previstas durante el primer semestre de 2023, en actas se encuentra la presentación de cobertura y adherencia a las capacitaciones.
Se verifican los soportes de las capacitaciones dadas en los servicios.
Se verificó constancia de la realización de rondas por parte de la ingeniera biomédica y se verificó que en actas del comité se realizó el seguimiento a las visitas semanales y sus hallazgos respectivos para la implementación del plan de mejora.</t>
  </si>
  <si>
    <t>Se toma muestreo en histórias clínicas para verificar  la conciliación medicamentosa mediante la auditoria de calidad en los registros de HC y adherencia a GPC.  se verificó el cumplimiento en el informe de adherencia a la guías de práctica clínica GPC en el primer semestre de 2023, donde se establece continuar con la capacitación en el diligenciamiento obligatorio de la conciliación medicamentosa.</t>
  </si>
  <si>
    <t>BAMODERADOJO</t>
  </si>
  <si>
    <t xml:space="preserve">Posibilidad de impacto en la prestación de servicio por falla de la tecnología debido a la ausencia de insumos o accesorios de los equipos </t>
  </si>
  <si>
    <t xml:space="preserve">Se verificò que se socializò en la jornada del usuario del 10 al 11 de octubre el aplicativo digital PQRS. Se empezò a gestionar las manifestaciones a travès de este aplicativo. Ala fecha se esta realizando de manera manual y digital.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</si>
  <si>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seguirdad perimetral con su respectiva licencia vigente,  en alta disponibilidad donde se confirguran las politicas de navegaciòn de la instituciòn.  </t>
  </si>
  <si>
    <t xml:space="preserve">
1. Se verificò que en el segundo semestre de 2023 se suscribiò contrato con la empresa COLOMBIA TELECOMUNICACIONES S.A E.S.P BIC( Movistar), donde se adquiriò por 12 meses la prestaciòn del servicio de internet dedicado de 50mbps, logrando tener un mayor respaldo en el servicio de internet para la optima operaciòn de la entidad.Se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la vigencia 2023, relacionado con el correcto funcionamiento del canal de respaldo del servicio de internet.  </t>
  </si>
  <si>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capcitaron a mas de 600 personas.
4. Igualmente se evidenciò que se midiò en junio de 2023 los dispositivos instalados a nivel institucional para el lavado de manos, encontrando  238 dispositivos para el alcohol antiseptico, 69 jabones antibacteriales y 232 jabòn cosmètico, comportamiento que se evidenciò hasta finalizar la vigencia 2023.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</si>
  <si>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</si>
  <si>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mas de 360 manifstaciones en el cual las felicitaciones son el 80% por el trato humanizado al paciente y se encuentra un 99.7 % de satisfacciòn global. El 100% de los pacientes reconocen lal menos dos derechos y dos deberes. Se evidencia la participacion activa, acadèmica a nivel regional y nacional  der la atenciòn humanizada centrada en la persona. Se identifica adeherencia a listas de chequeo de practicas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nuevo control</t>
  </si>
  <si>
    <t>Se toma muestreo en histórias clínicas para verificar  la conciliación medicamentosa mediante la auditoria de calidad en los registros de HC y adherencia a GPC.  se verificó el cumplimiento en el informe de adherencia a la guías de práctica clínica GPC en la vigencia de 2023, donde se establece continuar con la capacitación en el diligenciamiento obligatorio de la conciliación medicamentosa.</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</si>
  <si>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generan las orientaciones tècnicas para que el comité de compras. realice la selección de los equipos a actualizar o adquirir para nuevos servicios 
Se verificó el seguimiento que el comitè realiza a la ejecuciòn del plan de mantenimiento preventivo y correctivo de los equipos biomèdicos a través de los indicadores dispuestos.</t>
  </si>
  <si>
    <t>SEGUIMIENTO DE ENERO A JUNIO  DE 2023-1</t>
  </si>
  <si>
    <t>SEGUIMIENTO  JULIO A DICIEMBRE  DE 2023-2</t>
  </si>
  <si>
    <t>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t>
  </si>
  <si>
    <t xml:space="preserve">Se evidencia que  se tomaron acciones para que se diligenciara  el formato FOR-GLO-01  relacionado con el control activos y que esta actividad sera de obligatorio cumplimiento en todas las puertas de acceso, y ademàs se utilizara el detector de metales para un mayor control. Se evidenciò igualmente el informe de gestiòn de seguridad mensual presentado por la empresa de seguridad, en donde se incluye el control de activos fijos. El informe lo archiva la profesional de servicios administrativos. Se observo las capacitaciones a los guardas de seguridad en el primer semestre de 2023. 
</t>
  </si>
  <si>
    <t xml:space="preserve">1. Se verificó que al finalizar la vigencia, el lider de servicios administrativos elaboró el plan anual de adquisiciones de la vigencia fiscal 2023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no se evidenciò la consulta por parte de la nutricionista para los ajustes de dietas a pacientes con particularidades nutricionales. 
3.  Se verificò la elaboraciòn de las tarjetas de dietas especiales y tarjetas de refrigerio y se verifico que  el Auxiliar Administrativo de Alimentos  lleva a cabo la revisión durante  la recepción del documento de censo. </t>
  </si>
  <si>
    <t xml:space="preserve">Se observa por control interno que se adquiriò un nuevo vehìculo para el transporte asistencial de pacientes y en el segundo semestre de 2023 se realizò la compra de un vehìculo para fines administrativos. Se verificò que se realizaron los mantenimientos preventivos y correctivos al parque automotor habilitado.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</si>
  <si>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del cumplimiento  del plan anual de mantenimiento preventivo con ejecución controlada, mediante indicadores mensuales, en el primer senestre de 2023.
3. Se verificò que el lider de servicios administrativos  elaborò el plan anual de adquisiciones de su proceso,  con ejecución  controlada mediante indicadores bimestrales para la vigencia 2023.
4. Se verificò que el tècnico administrativo de Servicios Administrativos recpecionò todas las solicitudes de mantenimiento recibidas a travèss de Bitacoras, correspondencia interna o solicitudes impresas, diligenciò el cuadro en excel de seguimiento a ordenes de mantenimineto, asignò operario u contratista encargado, asignò nùmero de orden para control y segimiento e informò al ususario del nùmero de orden y responsable de la soluciòn y realizò seguimiento del trabajo hasta dar por terminada la solicitud.Nuevo control seguimiento    
</t>
  </si>
  <si>
    <t xml:space="preserve">1.- Se verifica por control interno que cada uno de los procesos contractuales, contienen los estudios previos correspondientes ( en los que aplica), y estos a su vez contienen estudios de mercado realizados a través de la plataforma Secop II. 
2.- Se verificò por control interno que en la inducciòn y reinducciòn que se realizò al inicio de la vigencia fiscal 2023  y desde el Proceso de Talento Humano se socializò   el   Código de Conducta y  Buen Gobierno, para fortalecer en los funcionario los  principios y valores  institucionales. 
3.-Al seguimiento por control interno en el primer semestre de 2023 se evidenció que los contratos cuentan con el formato Sarlaft, diligenciado por cada proveedor para dar cumplimiento a los riesgos de corrupción y la verificacion en la UIAF.  
4.- Se verificò  que se incluyo un nuevo control al riesgo y se establecíó que la plataforma del secop II es administrada por el equipo juridico y solo se han otorgado permisos con restricciones de seguridad a los equipos de los diferentes procesos </t>
  </si>
  <si>
    <t>Al finalizar el 2022 se evidenció que se implementó una herramienta electrónica  en donde se desarrollará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</si>
  <si>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 xml:space="preserve">1.- Se evidencia que todos los contratos cuentan con un supervisor quien es el que certifica la entrega a satisfacción de los bienes o servicios contratados. Lo descrito es certificado en la plataforma Secop II para el primer semestre de 2023.
2.- Se verifica por control interno que se trabajo en identificar un nuevo control al riesgo y a este se le harà seguimiento en el segundo semestre de 2023.  
3.- Se establece por control interno que el cronograma de capacitaciones debio ser pospuesto en razon a que actualmente, se desarrolla la auditoria integral de la contraloria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 </t>
  </si>
  <si>
    <t>Se evidencia que se cuenta con una matriz consolidada de datos de  los expedientes en donde estan relacionados e identificados y sus estados   Al riesgo se le identifico un nuevo control y se le hara seguimiuento en el segundo semestre de 2023</t>
  </si>
  <si>
    <t>Se establece por control interno que el cronograma de capacitaciones debió ser pospuesto en razón a que actualmente, se desarrolla la auditoría integral de la Contraloría Dptal. No obstante se verifica que se presta apoyo a todos los supervisores y funcionarios de apoyo que lo requieran para el desarrollo de la supervisión. Igualmente al tomar muestra de los contratos se estableció que estos cuentan con los informes de supervisión. También se observa que desde la oficina jurídica se requirió a los supervisores para que allegaran los informes correspondientes .</t>
  </si>
  <si>
    <t xml:space="preserve">Control interno evidenciò que en el primer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primer semestre se prepara la entidad para recibir visitas de seguimiento por el ente acreditador. Igualmente se evidenciò que se realizò socializaciòn de los avances mediante piezas gràficas dirigidas a los grupos de interès del hospital.  </t>
  </si>
  <si>
    <t xml:space="preserve">
Se vetrificò por control interno que el asesor de planeaciòn es el responsable de reportar en el plan  anual de adquisiuciones todas las solicitudes para la adquisiciòn de bienes en cada vigencia y èsta debe ser consultada previamente con la alta direcciòn para la respectiva aprobaciòn de adquisiciòn cuando se vaya a realizar la compra y queda en actas del comité de compras. </t>
  </si>
  <si>
    <t>1.Control interno verificó  que para el segundo semestre de la vigencia 2023, se aprobó por acto administrativo el Plan Anual de adquisiciones articulado con el PDI, POA y el POAI.</t>
  </si>
  <si>
    <t>2.Se verificó que el presupuesto para la vigencia 2024, fue elaborado de acuerdo a las iniciativas y necesidades establecidas en el PAA, los lineamientos de Hacienda Departamental y el mismo fue aprobado por Junta Directiva y el CODFIS Departamental.</t>
  </si>
  <si>
    <t>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t>
  </si>
  <si>
    <t>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t>
  </si>
  <si>
    <t>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Nuevos controles identificados.</t>
  </si>
  <si>
    <t xml:space="preserve">posibilidad de impacto en la prestación del servicio por subtriage del paciente al ingreso debido a falta de capacitación al personal  que realiza el triage.   </t>
  </si>
  <si>
    <t xml:space="preserve">Posibilidad de impacto en la prestación de servicio por  educación deficiente al paciente y familia en temas individuales y colectivos debido a la falta de educación  al paciente y familia que ingresa por  urgencias y que va a ser hospitalizado.   </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</si>
  <si>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</si>
  <si>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socializo en el segundo semestre de 2023 el formato FOR-HOS-16 publicado en la plataforma documental.
4. Se evidencia en los informes  la aplicacion de rondas de seguridad a los servicios una por mes 12 en total.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</si>
  <si>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</si>
  <si>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Y en los meses de  junio y noviembre de 2023 se realiza entrenamiento en el manejo integral teorico practico del protocolo de agitaciòn psicomotri, certificando al 90% del personal.
2. Evidenciè que en las historias clinicas se identifican los signos y sintomas de sospecha de agitaciòn psicomotriz y las medidas de intervencion segun el protocolo.  
3. Se actualiza el PRT-TRA-14 protocolo de diagnostico y manjo de agitacion psicomotriz, en donde se erealizò video tutorial para socializar dichas socializaciones y se capacitoi en el mes de noviembre al personal asistencial y administrativo con una cobertura del 90%</t>
  </si>
  <si>
    <t>1. Control interno verificò que se realizò inducciòn y reinduccion en el mes de enero de 2023 capacitando a todo el personal asistencial hospitalario, relacionado con el rpotocolo de agitación psicomotriz, teniendo en cuenta la contenciòn verbal, la contenciòn fisica, la contención farmacológica y el debrifimg.  De igual manera se evidenció que en las inducciones mensuales se socializa dicho protocolo.  Y en los meses de  junio y noviembre de 2023 se realizó entrenamiento en el manejo integral teorico práctico del protocolo de agitaciòn psicomotriz, certificando al 90% del personal.
2. Evidenciè que en las histórias clínicas se identifican los signos y síntomas de sospecha de agitaciòn psicomotriz y las medidas de intervención segun el protocolo.  
3. Se actualiza el PRT-TRA-14 protocolo de diagnóstico y manejo de agitación psicomotriz, en donde se realizò video tutorial para socializar dichas socializaciones y se capacitó en el mes de noviembre al personal asistencial y administrativo con una cobertura del 90%</t>
  </si>
  <si>
    <t>1. En la vigencia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el indicador se encuentra controlodo.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</si>
  <si>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</si>
  <si>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 xml:space="preserve">Posibilidad de impacto en la prestación del servicio relacionado con fallas en aplicación de cuidados específicos en pacientes con riesgo de acercamiento sexual debido a fallas en la identificación de signos premonitorios para acercamiento sexual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</si>
  <si>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 
2. Se evidenció que en las inducciones asistenciales se socializaron los riesgos del paciente, asistieron 832 colaboradores incluyendo terceros, proveedpres, docencia servicio, se incluyeron los riesgos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auditorias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</si>
  <si>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Posibilidad de impacto en la prestación del servicio relacionado con falta en la aplicación y/o supervisión de las actividades relacionadas con los cuidados específicos  a  fallas en la identificación de los pacientes con riesgo de intento suicida  </t>
  </si>
  <si>
    <t xml:space="preserve">Posibilidad de impacto en la prestación del servicio relacionado con falta en la aplicación y/o supervisión de las actividades relacionadas con los cuidados específicos debido fallas en la identificación de los pacientes con riesgo de intento suicida     </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</si>
  <si>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nuevo riesgo</t>
  </si>
  <si>
    <t xml:space="preserve">Posibilidad de impacto en la reputación institucional  relacionado con la vulneración de derechos e incumplimiento de características de calidad  debido a  la adherencia deficiente a las prácticas humanizantes  </t>
  </si>
  <si>
    <t xml:space="preserve">Posibilidad de impacto reputacional relacionado con la vulneración de derechos e incumplimiento de características de calidad  debido a  la adherencia deficiente a las prácticas humanizantes    </t>
  </si>
  <si>
    <t xml:space="preserve">Posibilidad de impacto en la prestación del servicio relacionado con el incumplimiento de características de calidad  debido a la deficiente comunicación entre procesos asistenciales y Laboratorio clínico (Tercero)  </t>
  </si>
  <si>
    <t>1. Se evidencia que la entidad cuenta con el protocolo de evasion y pèrdida de pacientes, revisado, actualizado y divulgado en la plataforma documental.  Se realizò capacitaciòn en la induccion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evasion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t>
  </si>
  <si>
    <t xml:space="preserve">Posibilidad de impacto en la prestación  del servicio  por fallas en el diagnóstico y/o formulación del plan terapéutico debido a falta de adherencia y/o capacitación en GPC o protocolos. </t>
  </si>
  <si>
    <t>1. Se evidenció que se realizó capacitación  de la META 6: reducir los riesgos de atención a personas con trastornos mentales, priorizando la atención segura a pacientes con agitación psicomotriz, en la vigencia 2023 se realizaron sesiones breves de la Meta Nro. 6 en riesgos de acercamento sexual.  
2. Se evidenció que en las inducciones asistenciales se socializaron los riesgos del paciente, asistieron 832 colaboradores incluyendo terceros, proveedores, docencia servicio, se incluyeron los riesgos  de acercamiento sexual entre pacientes y los controles como sala por criticidad, monitoreo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4. en las auditorías a los servicios se identifican las medidas preventivas del riesgo de acercamiento sexual como salas por criticidad y genero, habitaciones con càmara, pacientes con riesgo con compañia permanente, en la vigencia 2023 con indicador controlado. 
5. Se evidencia por control interno que se cuenta con un indicador de acercamiento sexual controlado, cumpliendo con la meta establecida. FOR-SIG-17. en la vigencia  de 2023. Seguimiento Nuevo control</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</si>
  <si>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 en temas relacionados como; manejo de residuos, derechos y deberes. lavado de manos, seguridad del paciente, plan de emergencias y evacuacion, enfermedad mental.  Seguimiento Nueva rcontrol
 </t>
  </si>
  <si>
    <t>Se verifica por control interno que los auxiliares de enfermeria y/o terapia ocupacional,  continuan reportando los signos y sintomas relacionados con el exàmen mental del paciente, y se pueden verificar en los registros. En el segundo  semestre fueron atendidos 257 pacientes.</t>
  </si>
  <si>
    <t>Se verifica que se realizo capacitacion en triage y entrenamiento los dia 29 y 30 de junio a todo el personal que ingreso en la institucion en el primer semestre de 2023.</t>
  </si>
  <si>
    <t xml:space="preserve">
Control interno estableció que en el segundo semestre de 2023, se fortalecieron actividades educativas con familiares y pacientes, favoreciendo la adherencia al tratamiento tanto farmacológico como terapéutico. 
Se evidenció en las notas de História Clínica, que se le brindó información al familiar y al paciente, sobre la importancia de dar continuidad al tratamiento y se gestionaron las autorizaciones con las respectivas EAPB, para dar cumplimiento a las prórrogas.</t>
  </si>
  <si>
    <t xml:space="preserve">Al finalizar la vigencia se evidenció que se cumpliò con el procedimiento de conciliaciòn medicamentosa, verificando  un efectivo control del riesgo en el segundo semestre de 2023.  </t>
  </si>
  <si>
    <t xml:space="preserve">Se verificò por control interno que en el primer semestre de 2023, se diò respuesta oportuna y de fondo a las manifestaciones interpuestas.  Igualmente se evidenciò que  en el primer semestre se publicaron las manifestaciones en la pàgina web del HDPUV en donde se resalta que las felicitaciones fueron de 322 para un 80%.  </t>
  </si>
  <si>
    <t xml:space="preserve">Se verificò por control interno que en el segundo semestre de 2023, se diò respuesta oportuna y de fondo a las manifestaciones interpuestas.  Igualmente se evidenciò que  en el segundo semestre se publicaron las manifestaciones en la pàgina web del HDPUV en donde  continúan resaltando  las relacionadas con felicitaciones. </t>
  </si>
  <si>
    <t xml:space="preserve">En el segundo  semestre de 2023 se observò que en la encuesta de satisfacciòn a usuarios refirieron un nivel de satisfacciòn por servicios del 99.8% y los ecuestados fueron 2382 de los cuales 2377 usuarios respondieron buena o muy buena la pregunta de: "como calificaria su experiencia global de la satisfacciòn con el hospital". </t>
  </si>
  <si>
    <t xml:space="preserve">Se verificó que en el segundo semestre de 2023 fueron encuestados 2382 usuarios para un promedio de 198.5 usuarios por mes,  se tomaron decisiones relacionadas con las solicitudes o requerimientos de los usuarios, adecuacion y cambio de la oficina SIAU, donde su ubicacion sea estratégica además de comodidad para la  atención de los usuarios .   </t>
  </si>
  <si>
    <t xml:space="preserve"> 1. Se evidencia el envío de las cartas de desabastecimiento por parte del director técnico del servcio farmacéutico cuando se identificaron agotados de medicamentos.
2.Se evidenció que el químico farmacéutico  realizó la planificación de necesidad de los productos farmacéuticos para la vigencia 2023,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4. Se evidencia que la Subgerencia científica informa a los prescriptores cuando hay desabastecimiento de medicamentos, de tal manera que se puedan prescribir las alternativas disponibles, y que el usuario tenga el menor contratiempo posible en el acceso al tratamiento.                                                                          </t>
  </si>
  <si>
    <t>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t>
  </si>
  <si>
    <t>1. Se verificó que de acuerdo a cronograma de capacitación del personal, se realizan capacitaciones mensuales a todo el personal de farmacia.
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</si>
  <si>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</si>
  <si>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</si>
  <si>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realizaron rondas en los servicios de farmacovigilancia activa verificando el contenido de los carritos de unidosis y comparando con kardex.
3.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</si>
  <si>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también que los equipos de medición se encuentran calibrados                                                           </t>
  </si>
  <si>
    <t xml:space="preserve">1,- Se verifica que en la primera semana de cada mes se quema en unidad de DVD el backup de las bases de datos y se llevan a la caja fuerte de la tesoreria con un oficio radicado de recibido de los DVDS.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</si>
  <si>
    <t xml:space="preserve">1. Se evidencio por control interno que en el segundo semestre de 2023 se ejecutò el cronograma de mantenimiento del los equipos tecnològicos programados para la vigencia.
2. Se evidenciò que se realizò de forma diaria el Bacupk de los servidores del hospital, evidenciando que al generar el reporte todos lo bakups se completan de forma exitosa 
3. Se evidenciò la ejecuciòn del segundo simulacro donde se evaluò el funcionamiento del servidor de respaldo del HDPUV. El registro quedò en acta del equipo de autoevaluacion de gerencia de la informaciòn.
4. Se verificò que las licencias del  antivirus y los equipos de seguridad perimetral estan vigentes hasta el año 2024.  Igualmente se estableciò  que en el plan anual de adquisiciones para la vigencia 2024 se proyectò la renovaciòn de estas licencias. 
5. Se verificò que se cumplió con lo establecido en el manual y la politica de seguridad de la informaciòn y uso de los recursos informàticos, controlando el acceso al data center el cual cumple con las restricciones para el personal no autorizado.   </t>
  </si>
  <si>
    <t>Se evidencia que  se ha venido diligenciando  el formato FOR-GLO-01  relacionado con el control de activos para salida de activos en todas las puertas de acceso. 
Se evidenció que en el segundo semestre de 2023 se uilizó el detector de objetos metàlicos para un mayor control en la salida y entrada de objetos. 
Se evidenciò igualmente el informe de gestiòn de seguridad mensual presentado por la empresa de seguridad, en donde se incluye el control de activos fijos. El informe lo archiva la profesional de servicios administrativos. Se observó las capacitaciones a los guardas de seguridad en el segundo  semestre de 2023. 
Se evidencio que se actualizò el FOR-GIM-54 denominado FORMATO DE REGISTRO DE ENTRADA Y SALIDA DE EQUIPOS TECNOLOGICOS.
Se evidenciò que se actualizò el procedimiento PRO-GIN-10 Procedimiento de registro de entrada y salida de equipos tecnològicos.
Se evidenciò la socializaciòn a los guardas del formato y el procedimiento actualizado.
Se evidencia el diligenciamiento por parte de los guardas del FOR-GIN -54 (archivos verificados)</t>
  </si>
  <si>
    <t xml:space="preserve">Posibilidad de impacto operacional y de salud por  inadecuada desinfeccion  durante el proceso de lavado y que puede afectar la salud del paciente </t>
  </si>
  <si>
    <t xml:space="preserve">Se verificó por control interno que se continúa aplicando el procedimiento de gestiòn de lavanderia y que este  fue actualizado en la vigencia  2023  FOR-GLO-04 , igualmente el procedimiento fue socializado con los funcionarios que realizan esta actividad. Los equipos de lavanderia fueron repotenciados y programados para que trabajen con agua a alta temperatura que garantiza la eliminaciòn de virus y bacterias en conjunto con los insumos quimicos aplicados en cada lavada.    </t>
  </si>
  <si>
    <t xml:space="preserve">1. Se verifico que se realizò conforme al procedimiento los procesos de contrataciòn para los servicios de mantenimiento de labores especiales y  el suministro de insumos y repuestos requeridos para ejecutar las actividades de mantenimiento. 
2. Se verifica que se ejecutò el 100% del cumplimiento  del plan anual de mantenimiento preventivo con ejecución controlada, mediante indicadores mensuales en el 2023.
3. Se verificò que el lider de servicios administrativos  elaborò el plan anual de adquisiciones de su proceso,  con ejecución  controlada mediante indicadores bimestrales para la vigencia 2023.
4.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segimiento e informò al usuario del nùmero de orden y responsable de la soluciòn y realizò seguimiento del trabajo hasta dar por terminada la solicitud.
</t>
  </si>
  <si>
    <t>1. Se verifica que aunque el control fue identificado recientemente se pueden observar acciones tendientes al cumplimiento del control, por cuanto el auxiliar de almacén verifica para aprobar  la entrega de productos químicos por parte de proveedores cumpliendo las estipulaciones de identificación de los mismos en envase original o reenvasado. 
2- Igualmente se estableció que el líder de servicios admiinistrativos, el profesional Universitario de Servicios administrativos y la auxiliar admiinistrativa del almacén actualizan y socializan el procedimiento para el manejo de sustancias químicas.
3. Se verificò que se realizò auditoría a la utilizaciòn de sustancias químicas desde el ingreso al almacèn hasta la destinaciòn final.</t>
  </si>
  <si>
    <t xml:space="preserve">Se verificó por control interno que  se encuentra vigente y disponible en la plataforma documental el PRO-SIG-08 Identificación de requisitos legales y de otra indole y el FOR-SIG-09 Matriz de requisitos legales la cual fue actualizada en el mes de junio de 2023 para la auditoria interna del Sistema Integrado de Gestión, esta matriz contiene la normatividad general y de calidad, de seguridad y salud en el trabajo y de gestión ambiental.     </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</si>
  <si>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por cada uno de los lideres y responsables de los procesos.     </t>
  </si>
  <si>
    <t>Se verifica por control interno que se ajustó el FOR-GIN-11 denominado Préstamo de documentos, con el objeto de tener un mayor control de todos los documentos que se producen en los proceos.Se estableció que la politica se ajustará en el primer semestre de 2024.</t>
  </si>
  <si>
    <t xml:space="preserve">1.- Se evidencia que todos los contratos cuentan con un supervisor quien es el que certifica la entrega a satisfacción de los bienes o servicios contratados. Lo descrito es certificado en la plataforma Secop II para el segundo semestre de 2023.
2.- Se verifica por control interno que en el segundo semestre de 2023,  se capacitaron a los supervisores en el diligenciamiento y construcciòn de los informes de ejecuciòn y actas de recibo a satisfacciòn.
3.- Se establece que se realizarón capacitaciones en el segundo semestre, a supervisores y auxiliares y tècnicos que intervienen en el proceso contractual. </t>
  </si>
  <si>
    <t>Se evidencia la implementaciòn de una herramienta que sirve para realizar el seguimiento y control de los tèrminos de los procesos a cargo de la oficina de control disciplinario. Se verificò en el primer semestre que se realizó informe de gestión con corte a 30 de junio de 2023: se evidencian 78 procesos disciplinarios, en los siguientes estados: prescritos 11, caducados 1, pendiente de archivo 1, procesos proximos a prescibir 3, activos 27 y aperturados 35. Frente a los procesos  prescritos y caducados se darà apertura a proceso disciplinario si hay lugar.
Se incluyo nuevo control ver FOR-DES-14 y se le hara seguimiento en el segundo semestre de 2023</t>
  </si>
  <si>
    <t>Al hacer seguimiento al control se evidencio el estado de los procesos y se estan ejecutando conforme a las fases y carga procesal del despacho. Al riesgo se le identificò un nuevo control y se le harà segumiento en el segundo trimestre de 2023</t>
  </si>
  <si>
    <t xml:space="preserve">1. Se verifica por control interno que en la vigencia 2023 el asesor de control interno disciplinario, asistiò a las capacitaciones planificadas por talento humano  y relacionadas con el Còdigo de Conducta y Buen Gobierno y de Integridad y se realizò en la feria de la excelencia en el segundo semestre de 2023. La capacitacion del còdigo de intergidad estuvo a cargo de la oficina de talento humano y la socializaciòn  del còdigo de conducta y buen gobierno estuvo a cargo de la ofiina asesora de planeaciòn.
2.Se verifica que el asesor de control disciplinario realizò encuesta de mediciòn anticorrupciòn para establecer que se esten cumpliendo con las normas anticorrupciòn. </t>
  </si>
  <si>
    <t xml:space="preserve">1. Al seguimiento se evidenciò que se tiene el control de todos los expedientes por cuanto se le realiza seguimiento en la herramienta controloda de manera electrònica y se evidencia que los expedientes estàn archivados debidamente. 
2. En el segundo semestre de 2023 se realizò Backup a la informaciòn que se tiene digital, garantizando la custodia de la misma. </t>
  </si>
  <si>
    <t xml:space="preserve">Se evidencia que en el segundo semestre se realizaron capacitaciones a los supervisores, auxiliares y tècnicos sobre el proceso contractual y se evidencia en los registros de asistencia. </t>
  </si>
  <si>
    <t xml:space="preserve">Control interno evidenciò que en el segundo semestre de 2023 se han presentado informes periòdicos a la alta direcciòn y a la junta directiva sobre  los avances al plan de desarrollo institucional del HDPUV. Adicionalmente la entidad conserva la acreditaciòn y la certificaciòn en sistemas integrados de gestiòn distinciòn otorgada por el Icontec. En el segundo semestre del año 2023 se recibio la visita del Icontec para la recertificacion de los sistemas integrados de gestion, la cual fue lograda satisfactoriamente por la entidad.  </t>
  </si>
  <si>
    <t>DIRECCIONAMIENTO ESTRATEGICO -SICOF</t>
  </si>
  <si>
    <t xml:space="preserve">Se evidenciò por control interno que las solicitudes enviadas por parte de los procersos,  las realizaron a travès del formato de solicitudes a comunicaciones y en la vigencia 2023 realizaron un total de 178 solicitudes.  </t>
  </si>
  <si>
    <t xml:space="preserve">Durante el II semestre de la vigencia 2023, se da continuidad al fortalecimiento de los controles que desde la planeación del recurso humano se tienen implementados, para el procedimiento de vinculación de personal. Durante el II semestre de la vigencia no se presentaron ingresos a la planta de cargos de la entidad. Las contingencias y tiempos no laborados se les dió cobertura mediante personal de la empresa de servicio temporal, sin embargo este personal da cumplimiento a la totalidad de requisitos legales e institucionales establecidos. </t>
  </si>
  <si>
    <t xml:space="preserve">Control interno evidenció que durante el segundo semestre de 2023, se dió  cumplimiento con oportunidad a los informes establecidos por Ley y por la entidad,  de acuerdo a la periodicidad de redición de los mismos. Se evidenció que se cuenta con el soporte documental de envío de los mismos. </t>
  </si>
  <si>
    <t xml:space="preserve">Control Interno evidenció que el reporte de novedades de personal presentadas durante el II semestre de la vigencia fue realizado oportunamente, no se presentaron inconvenientes con las afiliaciones, traslados, retiros reportados al SGSST. </t>
  </si>
  <si>
    <t xml:space="preserve">1. Se da continuidad al cumplimiento de los procesos de la liquidación establecidos desde la nómina, se establecen autocontroles para generar el resultado de la nómina de manera oportuna y con información veraz.
2.Control interno evidencia que las áreas encargadas del reporte de novedades,  lo han realizado durante el período de manera oportuna, generando confiabilidad en la información. </t>
  </si>
  <si>
    <t xml:space="preserve">1. Control Interno evidencia que una vez elaborada la nómina se continúan realizando los controles establecidos, el del líder de programa GTH, seguidamente los controles de validación establecidos desde la Subgerencia Admiistrativa y Financiera, y la Gerencia.
2. Se evidenció que al tomar la muestra de liquidación de la nómina se ejecutaron los controles establecidos para el pago de ésta,  firma del CDP y visto bueno en los documentos adjuntos de solicitud para el trámite.
 2. Se evidencia control posterior por la Revisoría Fiscal la cual hace trazabilidad a la información desde financiero. </t>
  </si>
  <si>
    <t xml:space="preserve">Se evidencia la ejecución de las jornadas de inducción y reinducción institucional durante el período. Control Interno evidencia el cumplimiento del indicador en un 100% , estableciendo que todos los funcionarios que ingresaron a la institución se les socializó nuestra plataforma estratégica institucional, procesos asistnciales y de apoyo. ejes del SUA.  </t>
  </si>
  <si>
    <t xml:space="preserve">Se evidencia en las historias laborales que los funcionarios que ingresaron durante la vigencia 2023, recibieron la formación de Sicof y Sarlaft. De la misma manera se evidencia que reposa en su história laboral el formulario de conocimiento de personales naturales y jurídicas.
Se evidencian listas de participación a formaciones de la totalidad de funcionarios, establecidas desde el Plan Institucional de Capacitación PIC de la vigencia. </t>
  </si>
  <si>
    <t>1.Control interno verificó  que para el segundo semestre de la vigencia 2023, se aprobó por acto administrativo el Plan Anual de adquisiciones articulado con el PDI, POA y el POAI.
2.Se verificó que el presupuesto para la vigencia 2024, fue elaborado de acuerdo a las iniciativas y necesidades establecidas en el PAA, los lineamientos de Hacienda Departamental y el mismo fue aprobado por Junta Directiva y el CODFIS Departamental.</t>
  </si>
  <si>
    <t xml:space="preserve">1. Control Interno evidencia el cumplimiento del Plan de Trabajo, que da cumplimiento a la normatividad legal vigente y a las actividades propuestas para dar cumpplimiento a los programas para la gestiòn de riesgos prioritarios y  gestionó los controles operacionales acordes a los peligros y riesgos identificados en la matriz de peligros.
2. Se realiza la autoevaluación del SST, reporte la Ministerio en cumplimiento a la Resolución N°0312/2019. </t>
  </si>
  <si>
    <t xml:space="preserve">1.  El Asesor de Control Interno verificó que el área de sistemas realizó los Backus de forma diaria a la información sensible del área financiera.
2. El Asesor de Control Interno verificó que el área de sistemas realizó los Backus de forma diaria a la base de datos del ERP (Sistema operativo institucional) Seguimiento al  nuevo control. </t>
  </si>
  <si>
    <t xml:space="preserve">1. Se verificó en muestra tomada por contol interno a la  facturación y verificaciòn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 Se verificó por control  que se realizaron  las preauditorías por parte del Técnico encargado hasta junio de 2023, ya que por necesidad del servicio la técnico de preauditoría se le delegaron otras funciones.
4.Se verifica por contrrol interno, que se realizó un cierre mensual de factruración cuyo propósito es garantizar que todos los servicios prestados en el periodo a pacientes egresados se hayan facturado (Informe mensual proyectado por los facturadores). </t>
  </si>
  <si>
    <t>1. Se verifica por control interno que  la  facturación radicada ante las distinta ERP se envian debidamente soportadas de acuerdo a la normatividad vigente.
2. Se verifica por control interno con una muestra aleatoria de facturas de la carpeta compartida de RIPS  que  la  facturación radicada cuenta con los debidos soportes. Seguimiento al nuevo control</t>
  </si>
  <si>
    <t xml:space="preserve">1.Se verificó  que en lo corrido de la vigencia 2023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
2. Se verifico por parte de control interno los soportes fisicos y digitales de la radicación, además el estado de radicación de la factura en el reporte de cartera del sistema operativo HOSVITAL seguimiento al nuevo control.
3. Se verificó por parte de control interno los soportes fisicos y digitales de la radicación de las devoluciones y las respuesta a glosas, ademas el estado de radicación de la factura en el reporte de cartera del sistema operativo HOSVITAL.
4. Control interno verificó, que se destino un recurso técnico exclusivo para garantizar la respuesta en los términos oportunos y el registro en el archivo de trasabilidad como lo define la resolucion 3047 de 2007. </t>
  </si>
  <si>
    <t xml:space="preserve">1.Se verifico por parte de control interno los soportes físicos y digitales de la radicación de las devoluciones y las respuesta a glosas, las actas de conciliación debidamente firmadas y además el estado de radicación de la factura en el reporte de cartera del sistema operativo HOSVITAL
2. Se verifico por parte de control interno que a través del informe de glosas y devoluciones generado desde auditoría médica,  se está cumpliendo con la meta del plan de desarrollo.  </t>
  </si>
  <si>
    <t xml:space="preserve">1.Se verifico por parte de control interno que a través del módulo de história clinica del sistema operativo HOSVITAL  se registraron todos los procesos y procedimientos.
2. Control interno tomo una muestra aleatoria de facturas de la carpeta compartida de RIPS  y verificó que  la  facturación radicada cuenta con los debidos soportes y fueron facturados todos los procesos, suministros y procedimientos.
3. Se verifica por control interno a través del informe emitido por revisoria de cuentas que se evidencian las fallas en los registros y en la facturacion previo a la radicaciòn de las cuentas </t>
  </si>
  <si>
    <t xml:space="preserve">1. Se verifica por control interno la existencia de la certificacion mensual deribada de los reportes de caja
2. Se verifica por parte de control interno la existencia de los reportes mensuales a la UIAF.
</t>
  </si>
  <si>
    <t xml:space="preserve">Se verifica que al recibo de la factura o cuenta de cobro, ésta cuenta con todos los soportes requeridos, el acta de recibo a satisfación y el informe de ejecucion del contrato.
Igualmente se observa que  al momento de la causación y pago de la obligaciónes, éstas se verifican a través de la carpeta compartida de contratos la existencia de anticipos.   </t>
  </si>
  <si>
    <t xml:space="preserve">Se observa que el Lìder del área financiera realizó  las proyecciones presupuestales de ingresos y gastos a diciembre 31 con corte septiembre de 2023, de igual forma se  analizararon  los comportamientos históicos del ingreso y el gasto y se han venido evaluando las variables macroeconómicas. Nuevo control identificado. </t>
  </si>
  <si>
    <t>1. Se evidencia que al  concluir la vigencia, se realizaron verificaciones de los anexos técnicos proporcionados por las diferentes universidades. Además, se revisaron las actas de los CODAS, confirmando que no se materializó ningún riesgo y que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Durante todo el año 2023, se confirmó que la Institución de Educación Superior adquirió las pólizas de responsabilidad civil extracontractual para los estudiantes en prácticas formativas. El asesor de docencia servicio verificó que la póliza estuviera entre los requisitos.
4. Se estableció que  a lo largo del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t>
  </si>
  <si>
    <r>
      <t xml:space="preserve">1. Se verificaron todas las actas del comité de etica en donde se aprobaron los consentimientos informados y los avales para los proyectos de investigación institucional. 
2. La oficina de docencia servicio e investigación indica a todos los investigadores la existencia de la GUI-DSI-02 Guía para el Consentimiento Informado. </t>
    </r>
    <r>
      <rPr>
        <sz val="24"/>
        <rFont val="Arial Narrow"/>
        <family val="2"/>
      </rPr>
      <t xml:space="preserve"> </t>
    </r>
  </si>
  <si>
    <r>
      <t xml:space="preserve">1. Para el primer semestre del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r>
    <r>
      <rPr>
        <sz val="22"/>
        <rFont val="Arial Narrow"/>
        <family val="2"/>
      </rPr>
      <t xml:space="preserve">  </t>
    </r>
  </si>
  <si>
    <t xml:space="preserve">1. Durante la vigencia 2023,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</si>
  <si>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Se verifica que se realizó capacitación en triage y entrenamiento  a todo el personal de la institución en el segundo semestre de 2023, los dias 8, 9 y 10 y de noviembre. </t>
  </si>
  <si>
    <t xml:space="preserve">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evidenciò que se realizaron 149 llamadas integrales en el primer semestre de 2023, a pacientes identificados de primera vez, quedo registrado en el instructivo competencias de autocuidado por medio de un formulario de google.  Seguimiento al nuevo control
</t>
  </si>
  <si>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</si>
  <si>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r>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r>
    <r>
      <rPr>
        <sz val="16"/>
        <rFont val="Arial Narrow"/>
        <family val="2"/>
      </rPr>
      <t xml:space="preserve"> </t>
    </r>
    <r>
      <rPr>
        <sz val="12"/>
        <rFont val="Arial Narrow"/>
        <family val="2"/>
      </rPr>
      <t xml:space="preserve">
</t>
    </r>
  </si>
  <si>
    <t xml:space="preserve">1. En la vigencia 2023 el comité de vigilancia en salud realizò sus reuniones ordinarias como se encuentra establecido en la politica, en el segundo semestre se actualiza el comitè incluyendo la resoluciòn 2471 de 2022 por el cual adopta lineamientos tècnicos para los programas de prevenciòn, vigilancia y control de infecciones asociadas a la atenciòn en salud y de optimizaciòn del uso de antimicrobianos PROA. Se socializò en la feria de la excelencia la resolucion 364 del 9 de agosto de 2023, con un nivel de entendimiento del 97.7%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fueron socializados en el segundo semestre de 2023 a traves del boletin de seguridad del paciente que muestra la adherencia por momentos de higiene de manos segùn la OMS y los momentos institucionales. Se socializò tambièn en las reuniones de equipos primarios de mejoramiento, encontrando una mayor adherencia al momento 4 con un 96%.
3. Tambièn se estableciò que en el comite de vigilancia en salud  se cumplio con uno de los objetivos cual es el de capacitar, medir la adherenciua a los momentos de lavado de manos, y al finalizar vigencia se capacitaron a más de 600 personas.
4. Igualmente se evidenciò que se midiò en junio de 2023 los dispositivos instalados a nivel institucional para el lavado de manos, encontrando  238 dispositivos para el alcohol antiséptico, 69 jabones antibacteriales y 232 jabòn cosmètico, comportamiento que se evidenciò hasta finalizar la vigencia 2023.  </t>
  </si>
  <si>
    <r>
      <t>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5. Se verificò por control interno  que existe adherencia al  seguimiento de la insercciòn del cateter venoso de uso periferico y se visualizan 816 seguimiento en los servicios.</t>
    </r>
    <r>
      <rPr>
        <sz val="12"/>
        <color rgb="FFFF0000"/>
        <rFont val="Arial Narrow"/>
        <family val="2"/>
      </rPr>
      <t>Nuevo control</t>
    </r>
  </si>
  <si>
    <t>1. Se evidencia que la entidad cuenta con el protocolo de evasion y pèrdida de pacientes, revisado, actualizado y divulgado en la plataforma documental.  Se realizòcapacitaciòn en la induccion y reinducciòn en el mes de enero de 2023  a todo el personal asistencial. En el mes de junio se realizò entrenamiento enfocado a los riesgos poblacionales, se verificaron las listas de asistencia. Igualmente se verificò que en el mes de mayo se realizò el simulacro de evasion y pèrdida de pacientes (còdigo laberinto), con un cumplimiento satisfactorio de adherencia del 89%.
2. En el primer semestre de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4.  Se verifica por control interno que se aplica el còdigo laberinto y se lleva el indicador del primer semestre de 2023 de los intentos de evasiòn seguimiento al nuevo control</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</si>
  <si>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</si>
  <si>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 xml:space="preserve">
1. Se evidenció que el hospital cuenta con una central de monitoreo, càmaras, sesnsores perimetrales con la intención de hacer seguimiento a los pacientes en los diferentes servicios. 
2. Se evidenció que el protocolo de detección de objetos peligrosos es socializado en inducción  asistencial. 
3. Se evidenció  socialización en la inducción y reinducción institucional de las medidas predictivas preventivas y reactivas del riesgo de suicidio, incluyendo a terceros, a 479 colaboradores. 
4.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el primer semestre. Seguimiento al nuevo riesgo</t>
  </si>
  <si>
    <r>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implementa la necesidad de comunicaion educativa al paciente familia y comunidad, teniendo en cuenta segunda lengua en ingles, acceso a personas con diferentes discapacidades y lengua NASA YUWE, como lengua indigena.</t>
    </r>
    <r>
      <rPr>
        <sz val="16"/>
        <rFont val="Arial Narrow"/>
        <family val="2"/>
      </rPr>
      <t xml:space="preserve"> </t>
    </r>
  </si>
  <si>
    <t>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5. Se verificò que se gestionò el  FOR-HOS-10 y firmado por el familiar  en el primer semestre de 2023. Seguimiento al nuevo control</t>
  </si>
  <si>
    <t xml:space="preserve">1. En la vigencia 2023 se verifica una cobertura del 95% de capacitacion en la Meta 2.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orientación relacionada con el autocuidado para prevenir caidas.  Se realizò una revisiòn y ajuste en el consentimiento informado de hospitalización y se socializó en el segundo semestre de 2023 el formato FOR-HOS-16 publicado en la plataforma documental.
4. Se evidencia en los informes  la aplicación de rondas de seguridad a los servicios una por mes 12 en total. </t>
  </si>
  <si>
    <t>1. 1. Se evidenció  el indicador de oportunidad en la asignación de citas en consulta externa y en el segundo semestre de  2023  fue de 10 días el cual se encuentra  igual a la meta que es de 10 dias.
2. Se verificó que en la plataforma documental se encuentran publicadas las guías de práctica clínica.  
3. Se verificó el informe de auditoría par del segundo semestre de 2023, el cual muestra una adherencia global del 92% a las guías de práctica clinica.</t>
  </si>
  <si>
    <t xml:space="preserve">1. Se evidenció que al finalizar el segundo semestre de 2023  se asignaron citas de primera vez a  a todos los psiquiátras de consulta externa, en total fueron 2246 citas de primera vez.
2. Al revisar los cuadros de turno del servicio de urgencias se evidenció que se asignó mensualmente horas para consulta externa a algunos de los psiquiátras de este servicio. </t>
  </si>
  <si>
    <t xml:space="preserve">Se evidncia que en la vigencia 2023 se logro un indice de cobertura en capacitaciòn del 97% con una adherencia del 100% 
Se verifican los soportes de las capacitaciones dadas en los servicios.
Se verificó constancia de la realización de rondas en la vigencia 2023 a todos los servicios en cumplimiento del cronograma establecido en la vigencia por parte de la ingeniera biomédica y se verificó que en actas del comité se realizó el seguimiento a las visitas semanales y los mantenimientos correctivos se realizaron en el tiempo indicado garantizando la prestacion del servicio de manera oportuna. </t>
  </si>
  <si>
    <r>
      <t xml:space="preserve">HOSPITALIZACIÓN </t>
    </r>
    <r>
      <rPr>
        <b/>
        <sz val="12"/>
        <color rgb="FFFF0000"/>
        <rFont val="Arial Narrow"/>
        <family val="2"/>
      </rPr>
      <t>TECNOVIGILANCIA</t>
    </r>
  </si>
  <si>
    <t xml:space="preserve">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se van a adquirir equipos biomèdicos tales como maquina de anestesia, monitor de signos vitales, electrocardiografo, bomba de infusiòn, pesatallimetro entre otros.
Se verificó el seguimiento que el comitè realiza a la ejecuciòn del plan de mantenimiento preventivo  de los equipos biomèdicos a través de los indicadores dispuestos, que al finalizar el año 2023 se evidencia un cumplimiento del 100%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</si>
  <si>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 lo mismo para los otros riesgos)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historia clinica de hosvital,  asi como tambien la identificaciòn de riesgos de los cuales no se disponen de escalas internacionaesl en consideracion de condiciones institucionales predictivas.(se generan instrumentos de evaluacion del riesgo de evasiòn, acercamiento sexual, consumo de sustancias y suicidio para que queden en historia clinica )
2. Se evidencia que la subgerencia cientifica informa a traves de menmorando al personal asistencial el informe de auditoria integrada de calidad tecnica de historia clinica y adherencia en guias de practica clinica, donde señala los grupos relacionados de diagnostico y socializa la adherencia a guias de practica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</si>
  <si>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1. Se evidencia el plan de trabajo del Grupo de Educaciòn Ges para el 2023.
2. Se cuenta con evidencia de educacion individual por servicio por mes a los pacientes.
3. Se evidencia en las H.C. la educacion al paciente en enfermedad mental VERIFICAR 
4. Se establece que ser actualiza en el primer semestre el contenido de la guia del usuario version 2023 el cual se solicita a comunicaciones nuevo diseño, implementacion de manera digital, divulgacion por televisores en fisico y QR. Se eimplementa la necesidad de comunicaion educativa al paciente familia y comunidad, teniendo en cuenta segunda lengua en ingles, acceso a personas con diferentes discapacidades y lengua NASA YUWE, como lengua indigena. 
5. Se verificò que se  desarrollan las listas de asistencia en el registro de  actividades educativas por terapia ocupacional y en el primer semestre se realizaron192 actividades educativas, en temas relacionados como; manejo de residuos, derechos y deberes. lavado de manos, seguridad del paciente, plan de emergencias y evacuacion, enfermedad mental.  Seguimiento Nueva rcontrol</t>
  </si>
  <si>
    <t xml:space="preserve">1. Se verifica que se realiza sesion breve en el mes de enero a todos los EPM, socializando el protocolo de prevenciòn de caidas, como meta numero 1 de seguridad del paciente, en la induccion y reinduccion anual realizada en el mes de enero de 2023 se capacitò sobre la meta &gt;Nro. 1 de prevencion de caidas.
2. Se vertifica que se realizan 4 listas de chequeo por servicio por mes, evidenciando una adherencia mayor al 90% como satisfactoria.
3.Se evidenció en las actas, que los EPM realizaron sesiones breves de la meta 2 ( prevención en caídas), y se verifica en las actividades educativas con los pacientes, la orientacion relacionada con el autocuidado para prevenir caidas.  Se realizò una revisiòn y ajuste en el consentimiento informado de hospitalizacion y se propone en formato de orientacion por riesgo alto de caida de compañia permanente por cuidador o familiar al paciente, buscando mayor compromiso por parte de la fanilia, para aquellos pacientes con alto riego.
4. Se evidencia en los informes  la aplicacion de rondas de seguridad a los servicios una por me 6 en total. </t>
  </si>
  <si>
    <t xml:space="preserve">1. En el primer semestre el comité de vigilancia en salud realizò sus reuniones ordinarias como esta establecido en la politica, cada tres meses y en situaciòn especial una reunion extraordinaria. Igualmente se evidencia capacitacion en sesiones breves de seguridad del paciente la Meta Nro. 4 prevenciòn de infecciones incluyendo lavado de manos, tècnica asèptica, estrategias para prevenir infecciones asociadas a la atenciòn en salud IAAS, bioseguridad, uso de elementos de protecciòn personal, limpieza y desinfecciòn, manejo de residuos hospitalarios y tipos de aislamiento. y se realizò en el mes de abril de 2023.. 
2. Se evidenció  la aplicación  mensual por parte de los EPM de la Lista de Chequeo de Higiene de Manos  en el FOR-TRA-11 en los diferentes servicios, en donde se verificó el cumplimiento a la adherencia que fue del 90% de los servicios relacionados con la higiene de manos  y los resultados seran socializados en el segundo semestre de 2023.
3. Tambièn se estableciò que en el comite de vigilancia en salud  se cumplio con uno de los objetivos cual es el de capacitar, medir la adherenciua a los momentos de lavado de manos, conmemorandolo en el mes de mayo de 2023.
4. Ighualmente se evidenciò que se midiò en junio de 2023 los dispositivos instalados a nivel institucional para el lavado de manos, encontrando  238 dispositivos para el alcohol antiseptico, 69 jabones antibacteriales y 232 jabòn cosmètico.  </t>
  </si>
  <si>
    <t>1. Control interno verificò que se realizò inducciòn y reinduccion en el mes de enero de 2023 capacitando a todo el personal asistencial hospitalario, relacionado con el rpotocolo de agitacion psicomotriz, teniendo en cuenta la contenciòn verbal, la contenciòn fisica, la contencion farmacologica y el debrifimg.  De igual manera se evidencio que en las inducciones mensuales se socializa dicho protocolo.  En el mes de junio 2023 se realiza entrenamiento en el manejo integral teorico practico del protocolo de agitaciòn psicomotriz
2. Evidenciè que en las historias clinicas se identifican los signos y sintomas de sospecha de agitaciòn psicomotriz y las medidas de intervencion segun el protocolo.  
3. Se verificò que en primer semestre de 2023 se realizò la induccion y reinducciòn institucional a toda la poblaciòn institucional, dando cumplimiento a la Meta 6 de seguridad del paciente y  se realizò entrenamiento en el mes de junio con temas especificos de salud mental, donde uno de los temas especiales es la atenciònn del paciente con agitaciòn psicomotri, con una asitencia de 62 funcionarios, mayor al 90% del personal esperado  seguimiento al nuevo control</t>
  </si>
  <si>
    <t>1. En el primer semestre de 2023 se verificó que se realizó capacitación a terceros, proveedores, contratistas, personal que ingresa a la institución, con una evidencia de 479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en el mes de junio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evidencia  que la central de monitoreo  tienen acceso a todos los servicios 24 horas para detectar el riesgo de ingreso de SPA. Cuando identifican que se va a materializar el riesgo se comunican inmediatamente con el servicio donde se encuentra el paciente.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</si>
  <si>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90%   se evidencia la recepciòn de mas de 360 manifstaciones en el cual las felicitaciones son el 80% por el trato hum,anzado al paciente y se encuentra un 99.7 % de satisfacciòn global. El 100% de los pacientes reconocen lal menos dos derechos y dos deberes. Se evidencia la participacion activa, acadèmica a nivel regional y nacional  der la atenciòn humanizada centrada en la persona.
3. Se evidenció la resolutividad de las manifestaciones de tipo de vulneración de derechos y la socialización en el comité de ética.  
4. Se evidenció la resolutividad de las manifestaciones de tipo de vulneración de derechos y la socialización en el comité de ética. seguimiento nuevo control</t>
  </si>
  <si>
    <t xml:space="preserve">Se verifica por control interno que los auxiliares de enfermeria y/o terapia ocupacional,  continuan reportando los signos y sintomas relacionados con el exàmen mental del paciente, y se pueden verificar en los registros. En el primer semestre fueron 239 pacientes.
</t>
  </si>
  <si>
    <t xml:space="preserve">Control interno verificò que en el primer semestre de 2023, se parametrizò el aplicativo mòdulo SIGDO para manifestaciones ( PQRSF) con el objeto de migrar a lo digital y que los usuarios puedan radicar las manifestaciones de forma  digital y realizar el seguimiento. Para el segundo semestre de 2023 se harà la socializaciòn de la herramienta a los usuarios. En el primer semestre se publicaron las manifestaciones en la pàgina web en donde se resalta que las felicitaciones fueron de 322 para un 80%.    
</t>
  </si>
  <si>
    <t xml:space="preserve">1. Se evidencia el envío de las cartas de desabastecimiento por parte del director tecnico del servcio farmaceutico cuando se identificaron agotados de medicamentos.
2.Se evidenció que el químico farmacéutico  realizó la planificación de necesidad de los productos farmacéuticos para la vigencia 2023, en donde tuvo en cuenta los promedios de consumo mensual de la vigencia 2021 y también verificó que  la subgerencia administrativa y financiera y la subgerencia científica  asignaron  y aprobaron el presupuesto de la vigencia 2023, en donde  se ejcutaron los contratos suscritos publicados en el Secop. Se verifica la información en los estudios previos de los contratos de suministro del servicio farmacéutico.
3. Se evidenció que mensualmente el área encargada  de acuerdo a rotación, envía la proyección de compras, que se realiza a través del sistema Yeminus.                                                                                                                          </t>
  </si>
  <si>
    <t xml:space="preserve">1. Se evidencia el cuadro de precios de compra de 2023 y el margen de rentabilidad para cada convenio con las Eps ajustados a la normatividad actualizada de regulación de precios de medicamentos (Circular 013 de 2022)
2.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t>
  </si>
  <si>
    <t xml:space="preserve">1. se evidenciaron los controles a las fechas de vencimiento y cambios de productos proximos a vencer en los almacenamientos de carros de paros y stocks de los servicios.
2. No se evidenciaron soportes de capacitación al personal de enfermería sobre almacenamiento y control de fechas en los servicios.
3. Se evidencia que se realizó control de fechas de vencimiento a través de semaforización (rojo: 0-6 meses, amarillo:7-12 meses, verde: mayor a 12 meses) y sistema de almacenamiento FEFO.                                    </t>
  </si>
  <si>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Yemimus que es el software de Farmart). El aprovechamiento de los MCE es entregado por el personal de enfermería, se relaciona mensual y se envía a facturación de Farmart para la generación de la nota crédito.                                    </t>
  </si>
  <si>
    <t xml:space="preserve">1. Se evidencia que el director del servicio farmcéutico realiza perfil farmacoterapéutico a los pacientes indicados en el proceso y dichos perfiles se almacenan en un drive para consulta del hospital.
2. Se evidencia el cruce de entregas y devoluciones entre Hosvital Y Yemimus,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</si>
  <si>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evidencia registro y control de las condiciones ambientales de las areas del servicio farmacéutico, se evidencia tambien que los equipos de medición se encuentran calibrados                                                              </t>
  </si>
  <si>
    <t xml:space="preserve">1. Se evidencio por control interno que se ejecutò el cronograma de mantenimiento del los equipos tecnològicos programados para el primer semestre de 2023.
2. Se evidenciò que se realizò de forma diaria el Bacupk de los servidores del hospital y son alojados en el Data Center externo del proveedor, la evidencia se verifica desde los servidores de la entidad. seguimiento al nuevo control.
3. Se evidenciò la ejecuciòn del primer simulacro donde se evaluò el funcionamiento del canal de respaldo de internet en el HDPUV. El registro quedò en acta del equipo de autoevaluacion de gerencia de la informaciòn.
4. Se verificò que las licencias del  antivirus y los equipos de seguridad perimetral estan vigentes hasta el año 2024. 
5. Se verificò que el control de acceso del data center se encuentra funcionando y tienen las restricciones para el personal no autorizado.   </t>
  </si>
  <si>
    <t xml:space="preserve">Posibilidad de impacto económico, reputacional y operacional por fallas en los servidores del datacenter y disponibilidad de la información debido al desconocimiento y/o inadecuada manipulación del uso de los recursos tecnológicos.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</si>
  <si>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clausula de confidencialidad de la informaciòn para que sea cumplida por el contratista  Seguimiento al nuevo control
3. Se verificó que  se gestiona el formato de activar o inactivar usuarios FOR-GIN-42, para crear usuarios en el sistema de informacion Hosvital. Se revisaron formatos del primer semestre de la vigencia 2023 en donde la autorizaciones estan acordes a las fechas de solicitudes.                                                                                                                                                                                                                 4. Se evidenciò que al inicio de la vigencia fiscal se realizò la inducciòn y reinduccion a todos los funcionarios de la politica de seguridad de la informaciòn, programada por Talento Humano.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</si>
  <si>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cláusula de confidencialidad de la informaciòn para que sea cumplida por el contratista  
3. Se evidenciò que al inicio de la vigencia fiscal se realizò la inducciòn y reinduccion a todos los funcionarios de la politica de seguridad de la informaciòn, programada por Talento Humano, igualmente se volviò a socializar la politica y el manual de seguridad de la informaciòn en la feria de la excelencia realizada en el segundo semestre de 2023.
4. Se verificó que  se gestiona el formato de activar o inactivar usuarios FOR-GIN-42, para crear usuarios en el sistema de informacion Hosvital. Se revisaron formatos del segundo semestre de la vigencia 2023 en donde las autorizaciones estan acordes a las fechas de solicitudes.
5. Control interno evidenció que el técnico de archivo diligencia el formato  de préstamo de documentos FOR-GIN-11. Igualmente se evidenció que la auxiliar administrativa de estadistica diligencia el formato  de solicitud y entrega de história clínica FOR-GIN-09. 
6.Se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</si>
  <si>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
1. Se verifica por control interno que en el primer semestre de 2023, la profesional universitario de sistema,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verifica que en el cronograma de simulacros para la vigencia 2023, esta programado para el segundo semestre d el simulacro de caìda del internet.    </t>
  </si>
  <si>
    <t xml:space="preserve">2. 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
2. Nuevo control se le hara seguimiento al finalizar la vigencia 2023.    </t>
  </si>
  <si>
    <t>Se evidenció en auditoria realizada por control interno en el segundo semestre de 2023 al rpoceso de gesdtión logística,-alimentos, que estos se encuentran debidamente rotulados y almacenados en los cuartos frios en donde no se envidencia contaminación cruzada. Igualmente los productos cárnicos se evidenciaron empacados al vacio.En la recepción de los insumos se verifica que se realiza un control de los alimentos que se reciben y se diligencia formato.</t>
  </si>
  <si>
    <t xml:space="preserve">Se verifica que en el plan anual de adquisiciones estàn incluidas las necesidades de contrataciòn para la vigencia fiscal 2023. A diciembre de 2023 se ejecutò el 100% del plan.  </t>
  </si>
  <si>
    <t xml:space="preserve">Se verifica que en el plan anual de adquisiciones estàn incluidas las necesidades de contrataciòn para la vigencia fiscal 2023. A junio de 2023 se ha ejecutado un 40% del plan.   </t>
  </si>
  <si>
    <t xml:space="preserve">1. Se verifica que se continua dando  cumplimiento a la segregación de residuos de acuerdo al código de colores vigente en los contenedores adquiridos en el primer semestre de 2023.
2. El Profesional Universitario  de Servicios Administrativos realizò en el segundo semestre de 2023  auditoria del sistema de gestiòn ambiental teniendo en cuenta la inspecciòn del buen manejo de los contenedores. ( se verificò informe con la profesional universitario) 
3. El Profesional Universitario  de Servicios Administrativos realizò el  inventario de manera mensual en la vigencia 2023  de bolsas y elaborò el  requerimiento de la cantidad que se requieren mensualmente para dar cumplimiento a la segregación de residuos de acuerdo al código de colores vigente
4.Se verificò que el profesional Universitario de Servicios administrativos  en conjunto con el proveedor de limpieza y desinfección realizaron en el segundo semestre de 2023, seguimiento al inventario de bolsas,  dejando registro  en  FOR-GAF-14.
5. El Profesional Universitario  de Servicios Administrativos realizò en el segundo semestre de 2023  capacitación  en segregación de residuos generados por la comunidad hospitalaria, en conjunto con los gestores externos ( proveedores)
</t>
  </si>
  <si>
    <t xml:space="preserve">La Oficina de Control Interno realizó la verificación de las siguientes acciones correspondientes a los controles para mitigar la materialización del riesgo identificado.  
1. Con relación a los temas de mejoramiento incluidos en el Plan Institucional de Capacitaciones - PIC 2023 se encuentran: Sistema Integrado de Gestión, Ciclo PHVA, Gestión de Indicadores y Anàlisis Causal, metodología de mejoramiento, Sistema de Administración del Riesgo, Código de Integridad, Políticas institucionales.
2. Se participó en los procesos de reinducción a toda la comunidad hospitalaria e inducción al personal nuevo que ingresó a la institución.  Con estas actividades se fortalece la socialización y divulgación de temas relacionados con el mejoramiento y el proceso de acreditación. 
3. Se programó el evento de feria de la excelencia 2023 para desarrollarse en el mes de agosto de 2023.
4. Se verificó el FOR-SIG-10 Programa Anual de Auditoria para la vigencia 2023, hasta la fecha se tienen programadas la auditoria interna, auditoria externa de renovación de la certificación y la renovación del certificado de acreditación.  Igualmente se incluyen auditorias a los proveedores.  En el primer semestre de 2023 se ejecutaron las auditorìas de la Contralorìa Departamental y de la Revisoría Fiscal.     </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</si>
  <si>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</si>
  <si>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r>
      <t xml:space="preserve">GESTIÓN DEL AMBIENTE FISICO </t>
    </r>
    <r>
      <rPr>
        <b/>
        <sz val="12"/>
        <color rgb="FFFF0000"/>
        <rFont val="Arial Narrow"/>
        <family val="2"/>
      </rPr>
      <t>ASOCIADO A  TECNOVIGILANCIA</t>
    </r>
  </si>
  <si>
    <t>Se evidencia que se realizó seguimiento a los riesgos financieros de manera semestral. Igualmente se revisaron los riesgos en el segundo semestre de 2022 y se realizó seguimiento a sus controles. El asesor de control interno  realizó informe del sistema de control interno en la vigencia 2022 de manera semestral, impactando el área financiera en lo pertinente.  Los informes se visualizan publicados en la página web. Igualmente realizó auditoria a la facturación, glosas y devoluciones en donde el resulltado fue el siguiente:Se verifica que la firma Kreston realizó auditoría externa y evidenció que hay un saldo en la cartera pendiente por radicar por $472.426.068-oo, correpondiente a varias entidades, que incluyen vigencias desde el 2008 y hasta el 2020. igualmente evidenció que en la presente vigencia fiscal existen glosas sin contestar.  Una vez realizada la prueba de recorrido por control interno, se verificó que de lo establecido por KRESTON, la facturación de AMBUQ  EPS  fue radicada en julio 7 de 2021 por valor de $142.146.164 y  de lo facturado a COMPARTA EPS en septiembre 18 de 2021  por valor de $ 9.151.263, actividad realizada dentro de los procesos liquidatorios de estas entidades,  información que no se ve reflejada en el estado de cartera por cuanto no se ha realizado la radicaión contablemente, situación que al momento de la auditoría el profesional de cartera argumenta que se están realizando ajustes en el módulo de cartera con el acompañamiento de los consultores del aplicativo, para corregir las inconsistencias que existen entre el módulo de cartera y el de contablidad. Igualmente se tomo una muestra de la facturación de Inimputables que aparecía sin radicar y se verificó que ésta ya fue radicada ante la secretaría de Salud Dptal.    Es evidente que existe facturación sin radicar con corte a octubre 31 de 2021, y se evidencia que se está trabajando en llevar a cabo el proceso de esta  radicación como por ejemplo: las facturas de pruebas neuropsicológicas las cuales se encuentran sin radicar algunas por  falta de los informes de los neuropsicólogos.  Igualmente se revisan las facturas de vigencias anteriores al 2019 las cuales por no tener una trazabilidad en el aplicativo se debe confirmar su radicación con los soportes físicos que se encuentran en los archivos del hospital.  Se recomienda por control interno que se incluya un riesgo asociado a esta actividad en la matríz, por cuanto se deben implementar efectivos controles que mitiguen los problemas que ya se evidenciaron, éste debería quedar a sugerencia del auditor de control interno de la siguiente manera: " Posibilidad de no radicación oportuna de la  facturación por  las siguientes causas: 1.- Por falta de soportes de la factura 2.- por falta de información por parte del prestador al momento de radicar electronicamente. 3.- Por falta de personal para atender volúmenes altos de radicación en el periodo asignado por cada EPS. 4.- Por no tener clara la ubicación del prestador para la recepción de facturas al momento de radicar en físico. Una buena identificacióin del riesgo coadyuva a mitigar con unos controles eficaces la gestión de la radicación de la facturación oportunamente.</t>
  </si>
  <si>
    <t>1. Al seguimiento por control interno se evidenciò que los informes de supervisiòn No son reportados a tiempo en la plataforma del Secop II y al revisar las carpetas contractuales no todas contienen los informes de supervisiòn. 
2. Se verifico que  para el segundo semestre de 2023, desde el área jurídica se  tienen programadas  capacitaciones  a todos los supervisores de contrato relacionadas con las obligaciones y responsabilidades inherentes a las supervisiones de contrato y al manejo de la plataforma Secop II,   y  evitar posibles sanciones por los entes de control. Nuevo control</t>
  </si>
  <si>
    <t xml:space="preserve">Se vetrificò por control interno que el asesor de planeaciòn es el responsable de reportar en el plan  anual de adquisiuciones todas las solicitudes para la adquisiciòn de bienes en cada vigencia, se realizaron en la vigencia 2023 los diferentes ajustes solicitados por los reponsables de procesos y se realizo el respectivo trámite en el portal del SECOP II, previa aprobación de la Subgerencia Administrativa y Financiera y la Gerencia. </t>
  </si>
  <si>
    <t xml:space="preserve">1.- Se verifica por control interno que en cada uno de los procesos contractuales  se cumpliò con los requisitos establecidos en el manual de procedimiento, tales como estudios previos y estudios de mercado y se pueden visualizar en la plataforma del Secop II. durante la vigencia 2023 y conforme a la dinàmica del hospital el comitè de contrataciòn aprobò cambios en el procedimiento que han permitido mayor participaciòn de las àreas involucradads en el proceso de contractual, especialmente en la elaboracion de estudios de mercado, fundamentales para los estudios previos de cada proceso. Igualmete se capacitò al equipo financiero sobre la metodologia para construir indicadores financieros.
2.- Se verificò por control interno que se fortaleciò la socializaciòn del Código de Conducta y  Buen Gobierno  en la Feria de la Excelencia por Talento humano, dirigida a todos los funcionarios. 
3.- En el segundo semestre la revisorìa fiscal, realizò auditorÍa a la contrataciòn en donde se evidenció en muestra tomada que se contaba  con los formatos Sarlaft en las carpetas contractuales  y la verificación en la UIAF.  
4.- Se verificò que se continúan otorgando permisos controlados  para acceder a la plataforma Secop II.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</si>
  <si>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</si>
  <si>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Al seguimiento en el segundo semestre de 2023 se continúa actualizando la herramienta que sirve para realizar el seguimiento y control de los tèrminos de los procesos a cargo de la oficina de control disciplinario, en donde  se verificò que en el segundo semestre existen :80 procesos disciplinarios en los siguientes estados: prescritos 3, con resolución de archivo 22, procesos proximos a prescibir 5, activos 50 y  en el segundo semestre 12 procesos aperturados . Frente a los procesos  prescritos y caducados se dió apertura a proceso disciplinario. 
2. Control interno verifico que el asesor de control interno disciplinario  realizò seguimiento a todos los procesos a cargo de la oficina, verificando que al finalizar el segundo semestre de 2023, los procesos avanzan de acuerdo a las etapas procesales establecidas por lanborma sin dar lugar a  vencimiento de tèrminos y vulneraciones de derechos procesales. </t>
  </si>
  <si>
    <t xml:space="preserve">Se evidenció que en el segundo semestre de 2023 se  realizaron dos seguimientos al plan operativo y se presentaron los resultados ante el comitè de gerencia. Igualmente se socializaron en piezas gràficas a los grupos de interès de la entidad y responsables de los procesos. El indicador de avance para el tercer trimestre trimestre del POA fue del 78% sobre la meta establecida del 67,5% y en el cuarto trimestre se logró un cumplimiento del 95% sobre la meta propuesta del 90%.  </t>
  </si>
  <si>
    <t>1. Al seguimiento por control interno se evidenciò que se requirieron a los supervisores de contrato los informes de supervisiòn.
2. Se evidencia que en el segundo semestre se realizaron capacitaciones a los supervisores, auxiliares y tècnicos sobre el proceso contractual  y manejo de la plataforma Secop II y se evidencia en los registros de asistencia.  Nuevo control</t>
  </si>
  <si>
    <t xml:space="preserve">1. Se realizó seguimiento al nuevo control en donde se  evidenció por control interno que en el segundo semestre de 2023  el proceso de mercadeo y comunicaciones desarrollo el plan de trabajo mensual en el cual previa a cada publicaciòn se reune con los lideres y responsables de proceso para solicitar la informaciòn de la pieza comunicativa y despuès de elaborada se pasa para  su aprobación.
2-  Al finalizar la vigencia se observò que el plan anual de comunicaciones se cumpliò en un 98%. 
3.- De igual manera se evidenciò que de manera mensual la profesional de comunicaciones enviò el seguimiento de las actividades proyectadas desde la matriz de comunicaciones, a la oficina de planeaciòn y calidad. </t>
  </si>
  <si>
    <t xml:space="preserve">Se evidenciò por Control Interno que en el segundo semestre de 2023 la profesional de comunicaciones socializò el Manual de Identidad Corporativo a toda la comunidad hospitalaria asistente a la feria de la excelencia, con una participaciòn de 335 personas tanto internas como externas. </t>
  </si>
  <si>
    <t xml:space="preserve">Control Interno evidencia el cumplimiento de las actividades establecidas desde el Plan de Bienenstar, Estímulos e Incentivos , el indicador consolidó un cumplimiento del 100% de las actividades.  </t>
  </si>
  <si>
    <t xml:space="preserve">Se evidencia que se evaluaron las competencias comportamentales del 100% de los funcionarios de CA (140), De los cuales el 22,9% (32 funcionarios) se encuentran en nivel muy alto; 75,7 (106 funcionarios) se encuentra en nivel alto y 1,4 nivel aceptable (2 funcionarios) a los cuales se les estableció plan de mejoramiento individual. </t>
  </si>
  <si>
    <t xml:space="preserve">1. Control interno verifico que la tècnico administrativo de costos enviò a las diferentes àreas de proceso, de manera mensual, la solicitud de informaciòn requerida para la asignaciòn y distibucion de recursos. Se evidenció que el àrea de gestiòn logistica mejoro la oportunidad en el reporte de la información solicitada.
2. Se verifica por control interno que en el segundo semestre de 2023,  las variaciones de los costos fueron tratadas en el comitè de costos en donde los lideres deben de argumentar las causas de las variaciones màs significativas en el consumo de recursos. Igualmente en el informe mensual de costos que realiza la tècnico administrativo, les informa a los miembrros del comitè, sobre el costo de su proceso y las variaciones para que se tomen decisiones oportunas que puedan impactar favorablemente en la rentabilidad.  </t>
  </si>
  <si>
    <t xml:space="preserve">
1.  El Asesor de Control Interno evidenció la construción del indicador y su seguimiento de manera mensual con su respectivo análisis en la matríz de indicadores institucional, y fue socializado con el equipo gerencial para la toma oportuna de decisiones.
2. En el segundo semestre de 2023 se ha venido presentado al comitè de gerencia y a la junta directiva avances a la ejecuciòn presupuestal, lo que servira de insumo a la alta direcciòn  para la toma de decisiones en materia de presupuesto. 
3. Se evidenció  el formato de conciliación mensual entre las áreas de Tesorería, Presupuesto y Contabilidad, verificando las diferencias  y los ajustes pertinentes.
4. Se evidenciò que se identificò un nuevo control al riesgo y se verificò que los informes presentados en  la vigencia fiscal 2023 a los entes de control fueron realizados de manera oportuna  y no presentaron extemporaneidad.  Seguimiento al nuevo control 
5. De acuerdo al nuevo control, el lider del proceso financiero deberà socializar al inicio de la vigencia fiscal, las fechas establecidas por los entes de control para la rendiciòn Oportuna, con Suficiencia y Calidad, de lo solicitado y evitar rendiciones extemporàneas y posibles sanciones de los entes de control.  </t>
  </si>
  <si>
    <t xml:space="preserve">1. Se verifico que el Coordinador de Docencia Servicio e Investigación,  validó el esquema completo de vacunación
2. Se verificó en las carpetas de las universidades la afiliación de los estudiantes a la ARL. 
3.  Para el 2023, se realizaron 11 sesiones de inducción para los estudiantes, abordando temas como la humanización, seguridad del paciente, guías y protocolos de atención, y el reglamento de práctica formativa. Se verificó la comprensión de los estudiantes a través de una evaluación posterior y los registros de asistencia. </t>
  </si>
  <si>
    <t xml:space="preserve">1.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t>
  </si>
  <si>
    <t xml:space="preserve">1. Se evidencia que se  socializò al 100% de enfermeros la actualizaciòn del procedimiento de atenciòn de enfermerìa, diligenciamiento del kardex, identificaciòn y registro de riesgos clinicos y plan de ciudados . Se evidencian actas de lideres de equipos primario de mejoramiento mes de noviembre 2023, registro de asistencia de octubre de 2023 y una lista de chequeo que se realizan mensual. Se evidencia que en el mes de mayo se realizò nueva capacitacion  a los enfermeros sobre el correcto diligenciamiento del Kardex de enfermerìa el cual incluye la identificaciòn de los riesgos. Tambien se evidencia que  se realizaron  reuniones con el equipo de sistemas,  los creadores de hosvital  y el equipo asistencial para la revisiòn y aplicacion  de escalas para evaluar los riesgos clìnicos durante la ruta de atenciòn en la história clinica de hosvital,  asi como tambien la identificaciòn de riesgos de los cuales no se disponen de escalas internacionaes en consideración de condiciones institucionales predictivas.(se generan instrumentos de evaluacion del riesgo de evasiòn, acercamiento sexual, consumo de sustancias y suicidio para que queden en história clinica )
2. Se evidencia que la subgerencia cientifica informa a través de menmorando al personal asistencial el informe de auditoria integrada de calidad técnica de historia clinica y adherencia en guias de práctica clinica, donde señala los grupos relacionados de diagnóstico y socializa la adherencia a guias de práctica clinica, mostrando una adherencia del 97%, cumpliendo con la meta establecida.
3. Se evidenciaron 1057 formularios en el  seguimiento post-egreso a noviembre de 2023  y 300 de pacientes de primera vez.
4. Se evidencio en el informe una adherencia del 95% en el item de correcto diligenciamiento de registros clìnicos y cumpliendo la meta. </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</si>
  <si>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Nueva rcontrol   </t>
  </si>
  <si>
    <t>1. Se evidencia que la entidad cuenta con el protocolo de evasion y pérdida de pacientes, revisado, actualizado y divulgado en la plataforma documental.  Se realizò capacitaciòn en la inducción y reinducciòn en el mes de enero de 2023  a todo el personal asistencial. En el mes de junio se realizò entrenamiento enfocado a los riesgos poblacionales, se verificaron las listas de asistencia. Igualmente se verificò que en el mes de mayo y noviembre de 2023 se realizaron los simulacro de evasión y pèrdida de pacientes (còdigo laberinto), con un cumplimiento satisfactorio de adherencia del 100%.
2. En la vigencia 2023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funcionando y que se activan ante la cercanía de los pacientes hacia las zonas identificadas en riesgo. Igualmente se verificó que fue socializado en inducción y reinducción y se verificpo su funcionamiento.
4.  Se verifica por control interno que se aplica el còdigo laberinto y se lleva el indicador controlado de evasion de pacientes en hospitalizaciòn y en urgencias, en la vigencia 2023 de los intentos de evasiòn seguimiento al nuevo control</t>
  </si>
  <si>
    <t>1.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2. Se evidenció que el hospital cuenta con una central de monitoreo, càmaras, sensores perimetrales con la intención de hacer seguimiento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a 479 colaboradores.
5. Se evidencia que  la realización del triage por parte de los enfermeros identificando riesgos de suicidio, en história clínica, en manilla de identificación del paciente, colocando el riesgo con color lila según protocolo, con lista de chequeo de adherencia de identificación correcta mayor del 90% y un indicador controlado tasa de incidencia de intento suicida interinstitucional en la vigencia 2023 con indicador controlado. Seguimiento al nuevo control</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</si>
  <si>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2. Se evidenciaron las listas de chequeo de prácticas humanizantes  con un indicador mayor al 100%   se evidencia la recepciòn de más de 360 manifestaciones en el cual las felicitaciones son el 80% por el trato humanizado al paciente y se encuentra un 99.7 % de satisfacciòn global. El 100% de los pacientes reconocen al menos dos derechos y dos deberes. Se evidencia la participación activa, acadèmica a nivel regional y nacional  de la atenciòn humanizada centrada en la persona. Se identifica adherencia a listas de chequeo de prácticas humanizantes del 100%
3. Se evidenció la resolutividad de las manifestaciones de tipo de vulneración de derechos y la socialización en el comité de ética. Se evidenció la resolutividad de las manifestaciones del 100% en la vigencia 2023, de tipo de vulneración de derechos y la socialización en el comité de ética. seguimiento nuevo control</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</si>
  <si>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verificó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</si>
  <si>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1. Se evidencia un cumplimiento del plan de trabajo del Grupo de Educaciòn Ges a noviembre de 2023. del 90%
2. Se cuenta con evidencia de educacion individual por servicio por mes a los pacientes en el año 2023 de 2432 asistencias a actividades eductativas individuales y 2811 actividades colectivas.
3. Se evidencia los formatos en google form de la educacion al paciente en enfermedad mental fueron 1057 formularios. Igualmente se establece que se actualizò en la presente vigencia 2023,  el contenido de la guia del usuario version 2023, el cual se solicitò a comunicaciones nuevo diseño, implementacion de manera digital, divulgacion por televisores en fisico y QR. Se implementa la necesidad de comunicaciòn educativa al paciente familia y comunidad, teniendo en cuenta segunda lengua en ingles, acceso a personas con diferentes discapacidades y lengua NASA YUWE, como lengua indigena. 
4. Se verificò que se  desarrollan las listas de asistencia en el registro de  actividades educativas por terapia ocupacional y en la vigencia 2023, 9.130 pacientes recibieron educacion por parte de terapia ocupacional, en temas relacionados como; manejo de residuos, derechos y deberes. lavado de manos, seguridad del paciente, plan de emergencias y evacuacion, enfermedad mental.  Seguimiento Nuevo rcontrol   </t>
  </si>
  <si>
    <t xml:space="preserve">1.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En Urgencias la oportunidad fue de 3 horas 13 minutos, la oportunidad en Hospitalización fue de  4 Horas 19 minutos, nuevas muestras 0,1% , Oportunidad en Críticos fue de 34,3 minutos.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 Ver actas de laboratorio. 
2. Se verifico que  el equipo de autoevaluación de procesos asistenciales (PACAS) y  la coordinadora de la sede de laboratorio que funciona en el hospital, que cada mes se realizaría una reunión de socialización y seguimiento aL indicador de tiempo de entrega de resultados crìticos el cual para el primer semestre el promedio fue de 7.1 minutos.  Igualmente se observó que el líder de servicios ambulatorios con la profesional universitario de sistemas realizaron seguimiento permanente al cargue de los resultados de laboratorios clínicos solicitados a la interfase del software institucional. Ver actas de laboratorio Seguimiento al nuevo control   </t>
  </si>
  <si>
    <t xml:space="preserve">Control Interno evidencia que  la nómina tinene unos controles preestablecidos y es validada por el  líder de programa GTH,  Subgerencia Admiistrativa y Financiera y la Gerencia.
Se  tomo muestra aleatoria de la  liquidación de la nómina, verificando que  se cumplieron con los controles establecidos para el pago de la misma, tales como la firma del CDP y visto bueno en los documentos adjuntos de solicitud para el trámite.
</t>
  </si>
  <si>
    <t xml:space="preserve">1. El asesor de control interno verificó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y que sus modificaciones estuvieran aprobadas por acto administrativo. 
2. El asesor de control interno verificó que  los CDPs expedidos cuentan con la solicitud y  necesidad debidamente diligenciadas y firmadas por los responsables.   Esta verificación se realizó en la carpeta compartida de contratos. </t>
  </si>
  <si>
    <t>1.Se evidenció la construción del indicador y sus seguimiento de manera mensual con su respectivo análisis en la matríz de indicadores institucional. 
2. Se evidenció la Resolución de cierre presupuestal. 
3.Se evidenció formato de conciliación mensual entre las áreas de Tesorería, Presupuesto y Contabilidad.</t>
  </si>
  <si>
    <t xml:space="preserve">1. Se verifico por parte de control interno que a través del informe de glosas y devoluciones generado desde auditoría médica,  se está cumpliendo con la meta del plan de desarrollo. 
2. Se estableció por control interno  los soportes físicos y digitales de la radicación de las devoluciones y las respuesta a glosas, las actas de conciliación debidamente firmadas y además el estado de radicación de la factura en el reporte de cartera del sistema operativo HOSVITAL
 </t>
  </si>
  <si>
    <t xml:space="preserve">
1. Se verificó la existencia de los reportes mensuales a la UIAF.
2. Se verifica por control interno la existencia de la certificacion mensual deribada de los reportes de caja
</t>
  </si>
  <si>
    <t xml:space="preserve">Se verificó por control interno que  se encuentra vigente y disponible en la plataforma documental el PRO-SIG-08 Identificación de requisitos legales y de otra indole y el FOR-SIG-18 Matriz de requisitos legales, matriz que se viene trabajando una vez fue actualizadó en la vigencia pasada. Esta matriz contiene la normatividad general y de calidad, de seguridad y salud en el trabajo y de gestión ambiental.  La matriz permite verificar el cumplimiento total, parcial o incumplimiento de la normatividad que nos aplica.  De manera trimestral una vez los referentes de los sistemas de gestón incluyan la nueva normatividad, es revisada por la oficina asesora jurídica quien aprueba y es publicada en la plataforma documental. </t>
  </si>
  <si>
    <t>La oficina de control interno verificó que se continúa aplicando el procedimiento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ha realizado depuración de los documentos de cada proceso, eliminando los que ya no se aplican y actualizando cuando sea necesario. Estos documentos son publicados en la plataforma documental para consulta por parte del cliente interno.</t>
  </si>
  <si>
    <t xml:space="preserve"> 
La Oficina de Control Interno realizó la verificación de las siguientes acciones correspondientes a los controles para mitigar la materialización del riesgo identificado.  
1. Se verificó en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2023 se tiene un cumplimiento del  38% en los planes de mejoramiento de acreditación y un 92% en otras fuentes.
2. Se verificó el reporte de NO CONFORMES, el cual se actualizó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3. Al inicio de cada ciclo de mejoramiento o cuando se requiera, se actualizan las fichas de conformación de los equipos de autoevaluación en el FOR-SIG-09 y se registran en el acta de reunión del equipo.  El HDPUV se encuentra en el 7° ciclo de mejoramiento en la fase de ejecución y seguimiento de los planes de mejoramiento.     </t>
  </si>
  <si>
    <t xml:space="preserve">Se verificó por control interno que se continúa aplicando el procedimiento de gestiòn de lavanderia el cual fue actualizado en la vigencia pasada FOR-GLO-04 ,  El procedimiento se continúa socializando con los funcionarios que realizan esta actividad. Los equipos de lavanderia que fueron repotenciados para que trabajaran con agua a alta temperatura, garantizan la eliminaciòn de virus y bacterias en conjunto con los insumos quimicos aplicados en cada lavada.   </t>
  </si>
  <si>
    <t xml:space="preserve">Se observa por control interno que  los vehiculos que se adquirieron en la vigencia pasada estan siendo utilizados  para el transporte asistencial de pacientes y para fines administrativos. Se verificò que se realizaron los mantenimientos preventivos y correctivos al parque automotor habilitado. </t>
  </si>
  <si>
    <t>En el plan institucional de capacitación para la vigencia 2024 se incluyò el contenido de gestión de indicadores el cual se tienen programado para desarrollarse en el segundo semestre, este va dirigido a todos los colaboradores,  que reportan y analizan indicadores.  La oficina de control interno verificó que se encuentra publicado el procedimiento PRO-SIG-05 Formulación, reporte, consolidación y seguimiento de indicadores.  Igualmente se cuenta con un tablero que permite tener todos los indicadores institucionales y de proceso con su respectiva semaforización.</t>
  </si>
  <si>
    <t xml:space="preserve">La oficina de control interno verificó que se encuentra actualizado el procedimiento PRO-SIG-05 Formulación, reporte, consolidación y seguimiento de indicadores, en el primer semestre de la presente vigencia se actualizò la ficha técnica de indicadores que permite en el mismo formato ver los resultados de las dos vigencias anteriores con el fin de tener la trazabilidad del indicador.
En el plan institucional de capacitación se incluyò el contenido de gestión de indicadores desde el tema de mejoramiento continuo.  En este sentido se programa para el mes de julio taller de análisis e interpretación de indicadores dirigido a todos los lideres y responsables de los procesos que tienen a su cargo el reporte y anàlisis de indicadores.    
</t>
  </si>
  <si>
    <r>
      <t xml:space="preserve">GESTION DE LA INFORMACION </t>
    </r>
    <r>
      <rPr>
        <b/>
        <sz val="12"/>
        <color rgb="FFFF0000"/>
        <rFont val="Arial Narrow"/>
        <family val="2"/>
      </rPr>
      <t>SICOF</t>
    </r>
  </si>
  <si>
    <t xml:space="preserve">2. Se evidenció que los medicamentos LASA y alto riesgo, se encuentran debidamente identificados, se identifican con el color azul (mtos parecidos ortográfico, fonético o visual), color amarillo (mtos con el mismo principio activo, se identifica el de mayor concentración), color rojo (alto riesgo).
1. Se verificó que de acuerdo a cronograma de capacitación del personal, se realizan capacitaciones mensuales a todo el personal de farmacia.
</t>
  </si>
  <si>
    <t xml:space="preserve">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t>
  </si>
  <si>
    <t xml:space="preserve">Posibilidad de impacto económico y operacional por falla en la prestacion del servicio de internet en el hospital, debido a la caida del canal y/o daño del switch de internet que suministra el servicio. </t>
  </si>
  <si>
    <r>
      <t xml:space="preserve">Probabilidad  de impacto económico y reputacional debido a la omisiòn del debido proceso y el incumplimiento en el  trámites de las etapas procesales, </t>
    </r>
    <r>
      <rPr>
        <b/>
        <sz val="12"/>
        <color rgb="FFFF0000"/>
        <rFont val="Arial Narrow"/>
        <family val="2"/>
      </rPr>
      <t>Ajustado</t>
    </r>
  </si>
  <si>
    <t xml:space="preserve">1.Se evidencia que el director del servicio farmcéutico realizó perfil farmacoterapéutico a los pacientes indicados en el proceso y dichos perfiles se almacenan en un drive para consulta del hospital. Igualmente la perfilacion se esta realizando a través de formato de auditoria perfil farmacoterapeutico FOR-TRA-87 y lo realiza el QF asistencial del HDPUV.
2. Se realizaron rondas en los servicios de farmacovigilancia activa, verificando el contenido de los carritos de unidosis y comparando con kardex.
3. Se evidencia el cruce de entregas y devoluciones entre Hosvital Y sebthi, justificando las diferencias y generando glosas de aquellas sin justificación.                      </t>
  </si>
  <si>
    <t xml:space="preserve">1. Se evidencian las actas de recepción técnica que se realiza a todos los medicamentos y dispositivos médicos que ingresan al servicio farmacéutico y la revisión se realiza al 100% de los productos.
2. Se evidencia revisión de la calidad de los medicamentos al 100% mediante las actas de recepción técnica
3. Se evidenció registro y control de las condiciones ambientales de las áreas del servicio farmacéutico y también que los equipos de medición se encuentran calibrados                                                           </t>
  </si>
  <si>
    <r>
      <t xml:space="preserve">Posibilidad de impacto económico y reputacional por expedir CDP sin los requisitos establecidos en el procedimiento y en la normatividad que aplica debido a la falta de verificación de los requisitos para expedición y seguimiento al PAA.  </t>
    </r>
    <r>
      <rPr>
        <b/>
        <sz val="12"/>
        <color rgb="FFFF0000"/>
        <rFont val="Arial Narrow"/>
        <family val="2"/>
      </rPr>
      <t>RIESGO SICOF</t>
    </r>
  </si>
  <si>
    <r>
      <t>Posibilidad de impacto económico y reputacional ocasionado por costear inadecuadamente los servicios de la Institución, por  falta de oportunidad y confiabilidad, en la información recibida por las procesos que reportan al área de costos, lo que ocasiona inexactitud en la asignación o distribución de recursos y no permite un análisis adecuado de la información.</t>
    </r>
    <r>
      <rPr>
        <b/>
        <sz val="12"/>
        <color rgb="FFFF0000"/>
        <rFont val="Arial Narrow"/>
        <family val="2"/>
      </rPr>
      <t xml:space="preserve">  El riesgo fue modificado en su totalidad de acuerdo a la metodología DAFP.</t>
    </r>
    <r>
      <rPr>
        <b/>
        <sz val="12"/>
        <rFont val="Arial Narrow"/>
        <family val="2"/>
      </rPr>
      <t xml:space="preserve"> 
 </t>
    </r>
  </si>
  <si>
    <r>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r>
    <r>
      <rPr>
        <b/>
        <sz val="12"/>
        <color rgb="FFFF0000"/>
        <rFont val="Arial Narrow"/>
        <family val="2"/>
      </rPr>
      <t>RIESGO SICOF</t>
    </r>
  </si>
  <si>
    <r>
      <t xml:space="preserve">Posibilidad de impacto operacional por pérdida información contable, financiera y presupuestal debido a falta de herramientas  de respaldo de información frente a posibles perdidas de la misma lo que afecta el normal funcionamiento del proceso y posibles sanciones. </t>
    </r>
    <r>
      <rPr>
        <b/>
        <sz val="12"/>
        <color rgb="FFFF0000"/>
        <rFont val="Arial Narrow"/>
        <family val="2"/>
      </rPr>
      <t>Se identifico un nuevo control</t>
    </r>
  </si>
  <si>
    <r>
      <t xml:space="preserve">Posibilidad de afectación económica y reputacional por la subfacturación de los servicios de salud a las ERP y particulares, debido al registro errado o incompleto de los procedimientos, medicamentos e insumos suministrado a los pacientes durante su atención.  </t>
    </r>
    <r>
      <rPr>
        <b/>
        <sz val="12"/>
        <color rgb="FFFF0000"/>
        <rFont val="Arial Narrow"/>
        <family val="2"/>
      </rPr>
      <t>RIESGO OPERACIONAL</t>
    </r>
  </si>
  <si>
    <r>
      <t xml:space="preserve">Posibilidad de afectación económica y reputacional por glosas y devoluciones notificadas por la ERP sobre la facturación,  debido a la falta de soportes y requisitos normativos en la facturas radicadas.   </t>
    </r>
    <r>
      <rPr>
        <b/>
        <sz val="12"/>
        <color rgb="FFFF0000"/>
        <rFont val="Arial Narrow"/>
        <family val="2"/>
      </rPr>
      <t>RIESGO SICOF-LIQUIDEZ</t>
    </r>
  </si>
  <si>
    <r>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r>
    <r>
      <rPr>
        <b/>
        <sz val="12"/>
        <color rgb="FFFF0000"/>
        <rFont val="Arial Narrow"/>
        <family val="2"/>
      </rPr>
      <t xml:space="preserve"> RIESGO SICOF-CREDITO</t>
    </r>
  </si>
  <si>
    <t xml:space="preserve">GESTION FINANCIERA </t>
  </si>
  <si>
    <r>
      <t xml:space="preserve">Probabilidad de impacto econòmico por el manejo doloso de las glosas y devoluciones tramitadas ante las  diferentes EAPB,  para el favorecimiento propio o de un tercero.   </t>
    </r>
    <r>
      <rPr>
        <b/>
        <sz val="12"/>
        <color rgb="FFFF0000"/>
        <rFont val="Arial Narrow"/>
        <family val="2"/>
      </rPr>
      <t>SICOF-Corrupción</t>
    </r>
  </si>
  <si>
    <r>
      <t xml:space="preserve">Posibilidad de impacto económico y reputacional ocasionado por el subregistro  al facturar la totalidad de los servicios de salud prestados, debido al subregistro de los servicios de salud en la història clìnica y en los formatos de hosvital, para el favorecimiento de un tercero.   </t>
    </r>
    <r>
      <rPr>
        <b/>
        <sz val="12"/>
        <color rgb="FFFF0000"/>
        <rFont val="Arial Narrow"/>
        <family val="2"/>
      </rPr>
      <t xml:space="preserve"> RIESGO SICOF-Corrupción</t>
    </r>
  </si>
  <si>
    <t xml:space="preserve">GESTION FINANCIERA   </t>
  </si>
  <si>
    <r>
      <t xml:space="preserve">Posibilidad de impacto econòmico y reputacional por sanciones disciplinarias, fiscales y penales, por el ente regulador,  debido al recaudo de dineros provenientes de acciones ilicitas   </t>
    </r>
    <r>
      <rPr>
        <b/>
        <sz val="12"/>
        <color rgb="FFFF0000"/>
        <rFont val="Arial Narrow"/>
        <family val="2"/>
      </rPr>
      <t>RIESGO SARLAFT</t>
    </r>
  </si>
  <si>
    <r>
      <t xml:space="preserve">Posibilidad de afectación económica y reputacional por la causacion contable y posterior pago de facturas o cuentas de cobro e proveedores sin los debidos soportes e informes por parte del supervisor del contrato. </t>
    </r>
    <r>
      <rPr>
        <b/>
        <sz val="12"/>
        <color rgb="FFFF0000"/>
        <rFont val="Arial Narrow"/>
        <family val="2"/>
      </rPr>
      <t>Nuevo riesgo identificado</t>
    </r>
    <r>
      <rPr>
        <b/>
        <sz val="12"/>
        <color theme="1"/>
        <rFont val="Arial Narrow"/>
        <family val="2"/>
      </rPr>
      <t xml:space="preserve">
</t>
    </r>
  </si>
  <si>
    <t>Posibilidad de impacto económico y reputacional al aprobar el presupuesto de la vigencia no acorde a las variables macro economicas, a la productividad, al recaudo, a los comportamientos històricos y a  la articulación al PDI, POA y POAI. RIESGO SICOF -Nuevo riesgo identificado.</t>
  </si>
  <si>
    <t>Nuevo riesgo identificado</t>
  </si>
  <si>
    <r>
      <t xml:space="preserve">Posibilidad de impacto económico y reputacional al no elaborar el presupuesto de la vigencia acorde a las necesidades reales de la institución por formular de manera inadecuada e inoportuna el Plan Anual de Adquisiciones y no articularlo al PDI, POA y POAI. </t>
    </r>
    <r>
      <rPr>
        <b/>
        <sz val="12"/>
        <color rgb="FFFF0000"/>
        <rFont val="Arial Narrow"/>
        <family val="2"/>
      </rPr>
      <t xml:space="preserve"> RIESGO SICOF</t>
    </r>
  </si>
  <si>
    <t>El asesor de Control interno verificó  que para  la vigencia 2024, se aprobó por acto administrativo el Plan Anual de adquisiciones articulado con el PDI, POA y el POAI.
Se verificó que el presupuesto para la vigencia 2024, fue elaborado de acuerdo a las iniciativas y necesidades establecidas en el PAA, los lineamientos de Hacienda Departamental y el mismo fue aprobado por Junta Directiva y el CODFIS Departamental.</t>
  </si>
  <si>
    <t xml:space="preserve">Se verifica que la funcionaria encargada de costos enviò a las diferentes àreas de proceso, de manera mensual, la solicitud de informaciòn requerida para la asignaciòn y distibucion de recursos en la vigencia  2024. 
En el Comité de Gerencia  y de Costos se revisaron las variaciones de los costos, en donde los lideres  argumentaron las causas de las variaciones màs significativas en el consumo de recursos. Igualmente en el informe mensual de costos que realiza la tècnico administrativo, les informa a los miembros del comitè, sobre el costo de su proceso y las variaciones para que se tomen decisiones oportunas que puedan impactar favorablemente en la rentabilidad.  </t>
  </si>
  <si>
    <t xml:space="preserve">En los informes del sistema de control interno y desde las diferentes dimensiones del MIPG y componentes de control interno, se dió alcance al área financiera. En la pestaña de transparencia de la pagina web del Hospital Departamental Psiquiatrico universitario del Valle se tienen publicados los informes.  En el primer semestre de 2024 se realizó seguimiento al plan de mejoramiento de la auditoria de facturación y glosas que se realizo al finalizar la vigencia 2023. A la feha se trabaja de manera coordinada para radicar toda la facturación.   Las facturas de vigencias anteriores al 2019 las cuales por no tener una trazabilidad en el aplicativo se debe confirmar su radicación con los soportes físicos que se encuentran en los archivos del hospital.  
Se identificó un nuevo riesgo financiero: "Posibilidad de afectación económica y reputacional por glosas y devoluciones notificadas por la ERP sobre la facturación,  debido a la falta de soportes y requisitos normativos en la facturas radicadas".  Desde el área financiera se evidenció que se viene realizando seguimiento regular a este nuevo riesgo para evitar su materialización.
</t>
  </si>
  <si>
    <t xml:space="preserve">1. En la vigencia 2024 se trabajó desde cartera,  adelantando las gestiones de cobro con el objeto de recaudar la cartera adeudada por las diferentes entidades, lo cual fue verificado en los diferentes oficios de cobro y conciliaciones  llevadas a cabo en la vigencia. La empresa que se  contrató en la vigencia pasada, continuo dando  apoyo a la gestion de depuración, conciliacion y recaudo.
2. Se verifico por parte de control interno los soportes fisicos y digitales de la radicación, además el estado de radicación de la factura en el reporte de cartera del sistema operativo HOSVITAL  nuevo control.
3. Se verificó por parte de control interno los soportes fisicos y digitales de la radicación de las devoluciones y las respuesta a glosas, además el estado de radicación de la factura en el reporte de cartera del sistema operativo HOSVITAL.
</t>
  </si>
  <si>
    <t xml:space="preserve">
2. En muestra tomada de facturas de la carpeta compartida de RIPS se verifica que  la  facturación radicada cuenta con los debidos soportes y fueron facturados todos los servicios, suministros y procedimientos.
1. Se verifico por parte de control interno que a través del módulo de história clinica del sistema operativo HOSVITAL  se registraron todos los procesos y procedimientos.</t>
  </si>
  <si>
    <t>1. Se estableció que en la vigencia 2024,  se realizaron verificaciones de los anexos técnicos proporcionados por las diferentes universidades y se revisaron las actas de los CODAS, y se cumplieron todos los acuerdos establecidos en la relación docencia-servicio.
2. Se llevó a cabo una verificación en una muestra seleccionada de la história clínica, confirmando que se habían realizado los registros correspondientes por parte del supervisor o profesor en aquellos casos donde los estudiantes participaron en la atención al paciente.
3. Se realizaron sesiones de inducción para los estudiantes, en donde se abordaron temas como la humanización, seguridad del paciente, guías y protocolos de atención y el reglamento de práctica formativa.   La comprensión de los estudiantes se evalúa y se cuenta con  los registros de asistencia.</t>
  </si>
  <si>
    <t xml:space="preserve">1. Se validó el esquema completo de vacunación por el Coordinador de Docencia Servicio e Investigación,
2. Se verificó en las carpetas de las universidades la afiliación de los estudiantes a la ARL. 
3. En la vigencia 2024 se realizaron sesiones de inducción para los estudiantes, abordando temas como la humanización, seguridad del paciente, guías y protocolos de atención y el reglamento de práctica formativa. </t>
  </si>
  <si>
    <t xml:space="preserve">1.  En la vigencia 2024 se verificaron todas las actas del comité de ética en donde se aprobaron los consentimientos informados y los avales para los proyectos de investigación institucional. 
2. La oficina de docencia servicio e investigación indica a todos los investigadores la existencia de la GUI-DSI-02 Guía para el Consentimiento Informado.  </t>
  </si>
  <si>
    <t xml:space="preserve">1. En la vigencia 2024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</si>
  <si>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1.- Se estableció que al realizar la contratación del hospital se cumple con los requisitos legales estalecidos en el Manual y el procedimiento, igualmente la entidad viene desarrollando y aplicando la plataforma del Secop II transaccional, plataforma que puede ser revisada en tiempo real y verificar que todos los requisitos contractuales son publicados. Desde el último semestre de 2023 se  aprobaron cambios en el procedimiento que se han venido aplicando en la vigencia 2024 relacionados con la elaboración de estudios de mercado, fundamentales para los estudios previos de cada proceso. 
2.- En el segundo semestre de 2024 se fortaleció la adherencia al Código de Conducta y  Buen Gobierno, dirigida a todos los funcionarios de la entidad y se realizaron cpacitaciones en contratación relacionadas con el nuevo estatuto de Contratación.</t>
  </si>
  <si>
    <t xml:space="preserve">Se establece que las capacitaciones a los supervisores, auxiliares y técnicos sobre el proceso contractual se realizó de acuerdo al plan de trabajo del proceso jurídico establecido para la vigencia 2024.  </t>
  </si>
  <si>
    <t>Control interno evidenciò que en la vigencia 2024 se construyó y se presentó el Plan de Desarrollo para la vigencia 2024-2028. Se han venido revisando los avances del plan  en el comité de gerencia y también se realizó seguimiento a los avances del POAI. El HDPUV conserva la Certificación en los Sistemas de Gestión de Calidad bajo la NTC ISO 9001:2015, Sistema de Gestión Ambiental bajo la NTC ISO 14001:2015 y el Sistema de Gestión de la Seguridad y Salud en el Trabajo bajo la NTC ISO 45001:2018.  Como resultado de la visita de renovación del ciclo de acreditación realizada en el mes de mayo de 2024, se recibe el informe por parte del ente acreditador ICONTEC en el segundo semestre de 2024, en el que aprueban mantener la certificación como entidad acreditada en salud por 4 años mas, evidenciando la mejora continua en nuestros procesos y continuar  prestando servicios en salud mental con altos estándares de calidad para la poblacion del valle del cauca y el suroccidente Colombiano.</t>
  </si>
  <si>
    <t>Al seguimiento se estableció que se presentó ante la alta dirección el plan anual de adquisiciones para la vigencia 2024, en donde se realizaron los ajustes solicitados por los lideres de proceso en la vigencia 2024, todos estos ajustes requirieron  la aprobacion de la subgerencia administrativa  y se  realizó el trámite en la plataforma del Secop II transaccional.</t>
  </si>
  <si>
    <t xml:space="preserve">1. Se verifica que el proceso de mercadeo y comunicaciones viene realizando el seguimiento  al nuevo control.  Se realizò  la oferta publica para la contrataciòn del proveedor para el mantenimiento y soporte del portal web de la entidad. Se evidenció que en la vigencia 2024 se ajustó  y actualizó la informaciòn del menú transparencia y acceso a la informaciòn pùblica ITA,  con la actualizaciòn de los documentos e informes establecidos por la ley 1712 de 2014 y la Resoluciòn 1519 de 2020. Igualmente se evidenciò que se cumplió con lo proyectado en la matrtìz de comunicaciones. 
</t>
  </si>
  <si>
    <t xml:space="preserve">Se evidenció por el asesor de control interno que en la vigencia de 2024 se  realizó el seguimiento al plan operativo el cual logró un avance del 96% en la vigencia fiscal  y fue presentado ante el comitè de gerencia.  </t>
  </si>
  <si>
    <t>Se evidenciò que en la vigencia 2024 el plan estratègico de comunicaciones se ejecutó segùn lo establecido para la vigencia, con un porcentaje del 95%. Se sociaalizó el manual de identidad corporativa en el segundo semestre de 2024 en la feria de la excelencia.</t>
  </si>
  <si>
    <t>Se evidenciò por control interno que las solicitudes enviadas por parte de los procesos,  las realizaron a travès del formato de solicitudes a comunicaciones y en la vigencia 2024 fueron 132 a las cuales se les dio trámite en un 100%</t>
  </si>
  <si>
    <t>Durante  la vigencia fiscal 2024 se dio cumplimiento con suficiencia y oportunidad a todos los informes que se deben rendir en las diferentes plataformas requeridas por las entidades de control, evitando sanciones por incumplimiento.</t>
  </si>
  <si>
    <t>En la vigencia 2024 no hubo sanciones moratorias interpuestas por las administradoras adscritas al SGSSS,  a causa de la no afiliación de servicios de salud. Cuando se presentan novedades estas son reportadas oportunamente por el área de Talento Humano.</t>
  </si>
  <si>
    <t xml:space="preserve">El proceso de la liquidación de la nómina se viene realizando de manera oportuna, cumpliendo con los controles establecidos en los riesgos y demás autocontroles para generar la nómina con información veraz y confiable y no se presentó ninguna novedad en la vigencia 2024.
 </t>
  </si>
  <si>
    <t xml:space="preserve">En el primer sememestre de 2024 no se realizó jornada de inducción y reinducción instituciona.  En el segundo semestre en desarrollo de la feria de la excelencia se realizaron jornadas en donde se brindó información relevante de cada uno de los procesos. </t>
  </si>
  <si>
    <t>En la vigencia fiscal se  desarrollaron actividades que impactaron  el cumplimiento del Plan de Bienenestar estimulos e incentivos, en donde se observó  un cumplimiento del 100% de las actividades propuestas para el año 2024.</t>
  </si>
  <si>
    <t>La Evaluación del desempeño laboral: Del periodo 1/02/2023 al 31/01/2024 y del 1/02/2024 al 31/07/2024  se cerro satisfactoriamente, la evaluación del I semestre 2024 se desarrolló de acuerdo a los referentes normativos dentro de los primeros quince (15) días del mes de agosto 2024. Igualmente se evidenció que se evaluaron las competencias comportamentales del 100% de los funcionarios. Durante la vigencia del período anual del desempeño laboral 2023-2024 se dió cumplimiento a la meta establecida del 100%, respecto del valor cualitativo establecido para las competencias comportamentales, considerando la sumatoria de los niveles de desarrollo “Alto” y “Muy Alto”.</t>
  </si>
  <si>
    <t xml:space="preserve">Se evidencia en las histórias laborales que los funcionarios que ingresaron durante la vigencia 2024, recibieron la formación de Sicof y Sarlaft. De la misma manera se evidenció que reposa en su história laboral el formulario de conocimiento de personales naturales y jurídicas.
</t>
  </si>
  <si>
    <t xml:space="preserve">1. Se observó por control interno al seguimiento que  se realizó en la vigencia 2024 capacitación en: procedimientos de enfermería, Plan de atención de enfermería, KARDEX, y quedó evidenciado en acta  de líderes de EPM, con una cobertura del 100% de los líderes de EPM, se socializan durante el primer semestre 2024 las sesiones breves (capacitaciones en los servicios de procedimientos y protocolos asistenciales) cumpliendo con el 100% del plan de trabajo de cada servicio .
2.  Se evidencian las Actas de líderes primarios de mejoramiento EPM mensuales en la vigencia 2024. 
3. Se realizó  articulación con el comité de histórias clínicas el seguimiento y avance en la implementación, donde se invitó al representante de los líderes de EPM para realizar seguimiento de las actividades articuladas con el software de Hosvital, la implementación de alertas, alarmas, la identificación de los riesgos clínicos.
4. Se realizó auditoría interna de GPC (guías de práctica clínica) y de História clínica, evidenciando una adherencia de 96% pasando la meta establecida.
</t>
  </si>
  <si>
    <t>Al seguimiento se onservó que se realizaron las capacitaciones articuladas al Plan Institucional de Capacitación PIC, como entrenamiento en salud mental en dónde está comprendido el  Triage, teniendo en cuenta las circulares internas desde Gerencia con el objetivo de revisar los horarios y disposición de tiempos para capacitaciones, esta consulta se lleva al Departamento Administrativo de función pública.</t>
  </si>
  <si>
    <t>1.Se observó que el comité de vigilancia en salud  realizó las reuniones ordinarias cada mes,  en la vigencia 2024.
2. Se realizó de manera mensual las listas de chequeo de higiene de manos, realizando por los EPM 360 listas de chequeo y por las rondas de seguridad de enfermera Cove 145 en el primer semestre 2024. La adherencia es del 90% con una cobertura del 90%, certificados por la OPS a el personal asistencial ¨Higiene de manos¨.
3. Se realizó capacitación y campaña de Higiene de manos , celebrando en el mes de mayo la Jornada de Higiene de manos. 290 colaboradores participaron en la campaña, 211 pacientes, en total, participaron: 401.
4. Se evidenció que se cuenta con instalación de dispositivos para higiene de manos: 67 de jabón cosmético, 129 de jabón antibacterial y 48 de alcohol, incrementando un 25% en el periodo.</t>
  </si>
  <si>
    <t>1. Se onservó por control interno que las capacitaciones articuladas al Plan Institucional de Capacitación PIC (Inducción y reinducción y protocolo de Agitación psicomotriz),  fueron cumplidas en la vigencia 2024,  teniendo en cuenta las circulares internas desde Gerencia con el objetivo de revisar los horarios y disposición de tiempos para capacitaciones, esta consulta se lleva al Departamento Administrativo de función pública y por lo tanto se reagendó el PIC.
2. Se evidenció en el 100% de las agitaciones psicomotrices la identificación de signos y síntomas. 
3.  Se verifica que se socializó en sesiones breves del mes de junio la Meta 6 de atención a pacientes con enfermedad mental, realizando capacitación de protocolo de agitación psicomotriz, cobertura del 97%. Se realizó simulacro en el mes de junio donde se evaluó adherencia al protocolo de atención de agitación psicomotriz con una adherencia del 91%</t>
  </si>
  <si>
    <t>1. Se evidencia que se  continua con el reporte y medición de los indicadores de laboratorio clínico definidos conjuntamente entre el equipo asistencial PACAS y el proveedor del servicio de laboratorio clínico.  Estos indicadores son recibidos por el profesional de calidad y cargados al BSC.
2. Se establecieron los resultados de los porcentajes de exámenes de laboratorio clínico realizados: 99.97%; Reportes de exámenes de laboratorio clínico entregados: 99.9%; Proporción de nuevas muestras solicitadas: 0.1%; Exámenes procesados no entregados: 0%; Oportunidad en la entrega de resultados de exámenes de laboratorio clínico de Urgencias: 3 horas 10 minutos; Oportunidad en la entrega de resultados de exámenes de laboratorio clínico en el servicio de hospitalización: 5 horas 24 minutos; Oportunidad en la notificación de resultados críticos de laboratorio clínico: 14.31; Proporción de resultados críticos de laboratorio clínico notificados en tiempo menor a 30 minutos: 93%.
3. Se verifica que se continuo realizando las reuniones mensuales del proveedor del servicio de laboratorio clínico con el equipo de autoevaluación PACAS. Igualmente se continúa realizando el seguimiento al cargue de resultados de laboratorio clínico a la interfase del software institucional.</t>
  </si>
  <si>
    <t>1. Se observó al seguimiento que las capacitaciones articuladas al Plan Institucional de Capacitación PIC (Inducción y reinducción y protocolo de Agitación psicomotriz), se cumplieron en la vigencia 2024, teniendo en cuenta las circulares internas desde Gerencia con el objetivo de revisar los horarios y disposición de tiempos para capacitaciones, esta consulta se lleva al Departamento Administrativo de función pública y por lo tanto se reagendó el PIC  para el segundo semestre 2024. Se socializó en sesiones breves del mes de junio la Mata 6 de atención a pacientes con enfermedad mental, realizando capacitación de protocolo de agitación psicomotriz, cobertura del 97%.
2. Se evidenció en el 100% de las agitaciones psicomotrices la identificación de signos y síntomas. 
3. Se  observó que se realizó simulacro en el mes de junio donde se evalúa adherencia al protocolo de atención de agitación psicomotriz con una adherencia del 91%</t>
  </si>
  <si>
    <t xml:space="preserve">1. Se verifica que en la  central de monitoreo apoyan en la vigilancia e identificación de situaciones especiales relacionadas con el consumo de sustancias e informan al personal de salud. En el protocolo de Detección de objetos peligrosos como sustancias psicoactivas SPA, se identifica al ingreso del paciente con la supervisión de las pertenencias y con la valoración por parte del personal de salud. Se reportó desde seguridad privada el ingreso de objetos peligrosos como sustancias psicoactivas, además en la ruta de ingreso del paciente el personal auxiliar también identifica objetos peligrosos como SPA. nuevo control
2. Se evidenció que se realizó induccion y capacitación al personal de seguridad privada, empresa LASU, terceros y proveedores y  se capacitó al 100% de la población nueva, teniendo en cuenta protocolos de seguridad del paciente, identificación de objetos peligrosos, protocolo de evasión y pérdida de pacientes, protocolo de agitación psicomotriz. Se realizó capacitación en sesiones breves de seguridad del paciente al 100 de los EPM con una cobertura del 98%. Las capacitaciones articuladas al Plan Institucional de Capacitación PIC (Inducción y reinducción y protocolo de Agitación psicomotriz), se  cumplieron, teniendo en cuenta las circulares internas desde Gerencia con el objetivo de revisar los horarios y disposición de tiempos para capacitaciones.
</t>
  </si>
  <si>
    <t>1.Se evidencia que en la vigencia 2024 se asignaron 2.606 citas de pacientes primera vez sobre 18358 citas agendadas en el primer semestre.
2. y al seguimiento se observó que los cuadros de turnos del servicio de urgencias se asignan mensualmente, se socializan por medio de correos internos.</t>
  </si>
  <si>
    <t xml:space="preserve">1. Se verifica que el indicador de oportunidad en la asignación de citas estuvo controlado en toda la vigencia  2024,  cumpliendo con la meta menor o igual a 10 días, el promedio es de 6.2 días en el semestre.
2. Igualmente se obsevó que las guías de práctica clínica se encuentran en la plataforma documental actualizadas, se incluyeron las GPC de población infantil, y las GPC de EISP de enfermedades de interés de salud pública, socializadas al 100% de líderes de EPM en acta de EPM del mes de junio 2024, a los médicos generales por correo y en reuniones programadas por la subgerencia científica. </t>
  </si>
  <si>
    <t xml:space="preserve">Se observó que se  realizaron las capacitaciones en los servicios con una cobertura del 97% y una adeherencia fue del 100%
Se verifican los soportes de las capacitaciones dadas en los servicios.
Se verificó la realización de rondas en todos los servicios en cumplimiento del cronograma establecido en la vigencia 2024 por parte de la ingeniera biomédica y se verificó que en actas del comité se realizó el seguimiento a las visitas semanales y los mantenimientos correctivos a través de la matriz y se realizaron en el tiempo indicado garantizando la prestacion del servicio de manera oportuna. </t>
  </si>
  <si>
    <t>Se verificó que desde los diferentes servicios asistenciales se han generado las necesidades para la adquisiciòn y actualizaciòn de los equipos biomèdicos. 
Se verificó en las actas del comité de tecnovigilancia que se hizo seguimiento a la matrìz de obsolescencia y se generaron  las orientaciones tècnicas para que el comité de compras realice la selección de los equipos a actualizar o adquirir para nuevos servicios, evidenciando que  se adquirieron  equipos biomèdicos tales como maquina de anestesia, monitor de signos vitales, bomba de infusiòn y el pesatallimetro.
Al seguimiento se estableció que el comitè realiza a la ejecuciòn del plan de mantenimiento preventivo  de los equipos biomèdicos a través de los indicadores dispuestos y se evidenció un cumplimiento del 99%</t>
  </si>
  <si>
    <t xml:space="preserve">
1. Se observó por control interno al seguimiento que  se realizó capacitación en: procedimientos de enfermería, Plan de atención de enfermería, KARDEX, y quedó evidenciado en acta de junio de líderes de EPM, con una cobertura del 100% de los líderes de EPM, se socializaron  las sesiones breves (capacitaciones en los servicios de procedimientos y protocolos asistenciales) cumpliendo con el 100% del plan de trabajo de cada servicio .
2.  Se evidencian las Actas de líderes primarios de mejoramiento EPM mensuales.
3. Se realizó  articulación con el comité de histórias clínicas el seguimiento y avance en la implementación, donde se invitó al representante de los líderes de EPM para realizar seguimiento de las actividades articuladas con el software de Hosvital, la implementación de alertas, alarmas, la identificación de los riesgos clínicos.
4. Se realizó auditoría interna de GPC (guías de práctica clínica) y de História clínica, evidenciando una adherencia de 96% pasando la meta establecida.
</t>
  </si>
  <si>
    <t xml:space="preserve">1. Se verifica capacitación de la Meta 2: Se realizan las sesiones breves en el 100% de los EPM logrando una cobertura del 98%. 
2.  Igualmente se observó que se realizaron las listas de chequeo en la vigencia 2024, con una adherencia mayor del 94%  
3. Se evidencia en cada servicio las actas de lideres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Las Rondas de seguridad se han aumentado según informes de años anteriores, incrementando a 15 por mes. </t>
  </si>
  <si>
    <t>1.Se observó que el comité de vigilancia en salud  se realizaron las reuniones ordinarias cada mes, realizando 12 actas en la vigencia 2024.
2. En el primer semestre se realizó de manera mensual las listas de chequeo de higiene de manos por los EPM y por las rondas de seguridad de enfermera Cove. La adherencia es del 90% con una cobertura del 90%, certificados por la OPS a el personal asistencial ¨Higiene de manos.
3. Se realizó capacitación y campaña de Higiene de manos durante la vigencia 2024, celebrando en el mes de mayo la Jornada de Higiene de manos. 290 colaboradores participaron en la campaña, 211 pacientes, en total, participaron: 401.
4. Se evidenció que se cuenta con instalación de dispositivos para higiene de manos: 67 de jabón cosmético, 129 de jabón antibacterial y 48 de alcohol, incrementando un 25% en el periodo.</t>
  </si>
  <si>
    <t xml:space="preserve">Se evidenció al seguimiento por control interno que se  continuo realizando la auditoría integrada de adherencia y calidad de la história clínica en la que se evalúa la conciliación medicamentosa y los quimicos farmacéuticos realizan la verificación de la conciliacion medicamentosa en los registros clinicos.  Se verificó el cumplimiento en el informe de adherencia a la guías de práctica clínica GPC en la vigencia 2024. </t>
  </si>
  <si>
    <t>Se verifica por control interno que los auxiliares de enfermeria y/o terapia ocupacional,  continuan reportando los signos y síntomas relacionados con la guia de evolución del paciente de terapia ocupacional.</t>
  </si>
  <si>
    <t>1. Se verifica capacitación de la Meta 2: Se realizaron las sesiones breves en el 100% de los EPM logrando una cobertura del 98%.
2.  Igualmente se observó que se realizaron las listas de chequeo en la vigencia 2024. 
3. Se evidenció en cada servicio las actas de líderes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Las Rondas de seguridad se han aumentado según informes de años anteriores, incrementando a 15 por mes.</t>
  </si>
  <si>
    <t xml:space="preserve">
Control interno estableció que en la vigencia 2024, se fortalecieron actividades educativas con familiares y pacientes, favoreciendo la adherencia al tratamiento tanto farmacológico como terapéutico. Igualmente se realizaron llamadas a los pacientes y familiares para motivar la continuidad en el programa 
Se evidenció en las notas de História Clínica, que se le brindó información al familiar y al paciente, sobre la importancia de dar continuidad al tratamiento y se gestionaron las autorizaciones con las respectivas EAPB, para dar cumplimiento a las prórrogas.</t>
  </si>
  <si>
    <t xml:space="preserve">Se evidenció por control interno que se cumpliò con el procedimiento de conciliaciòn medicamentosa, verificando  un efectivo control del riesgo y verificando que no se materializó. </t>
  </si>
  <si>
    <t>Se verificò que en la vigencia 2024, se diò respuesta oportuna y de fondo a las manifestaciones interpuestas.  Estas fueron publicadas en la página web de la entidad en la pestaña de transparencia de manera trimestral, en donde las felicitaciones superan el 80% por el trato humanizado al paciente.</t>
  </si>
  <si>
    <t>Se observó que la satisfacciòn  de los usuarios a junio de 2024  fue del 99.8%,  1273 usuarios  respondieron “muy buena” o “buena” a la pregunta: ¿cómo calificaría su experiencia global? en la encuesta de satisfacción en promedio general se registra  un 99.8% de satisfacción global.</t>
  </si>
  <si>
    <t xml:space="preserve">Se observó que  los usuarios están satisfechos con los cambios realizados a la oficina del SIAU en donde han dejado muchas felicitaciones relacionadas con la atención y adecuacion de la oficina. De los encuestados  respondieron “definitivamente sí” o “probablemente sí” para un 99,4. % global que si recomendarían la IPS. </t>
  </si>
  <si>
    <t xml:space="preserve">1. se verificó que los precios son establecidos y manejados directamente con él área de facturación  y en caso de que se requiera un medicamento o insumo que se encuentre por fuera de la propuesta económica del contrato con FARMART, se debe cotizar y aprobar por parte del Qf interventor. Adicional, si se encuentra alguna novedad en precios ya existente, solicita recotización. Tambien se evidencia cuadro de revisión y autorización de los medicamentos que son recotizados.
2. Se evidenció el cuadro de precios de compra de 2024 y el margen de rentabilidad para cada convenio con las Eps ajustados a la normatividad actualizada de regulación de precios de medicamentos.
</t>
  </si>
  <si>
    <t>1. se evidenciaron los controles a las fechas de vencimiento y cambios de productos próximos a vencer en los almacenamientos de carros de paros y stocks de los servicios.
2. Se evidenciaron capacitaciones de farmacovigilancia al personal asistencial .
3. Se evidenció que se realizó control de fechas de vencimiento a través de semaforización (rojo: 0-6 meses, amarillo:7-12 meses, verde: mayor a 12 meses) y sistema de almacenamiento FEFO. Se realizó un cambio en la semaforización de fechas de vencimiento de los productos que se encuentran en los carros de paro o stock de los servicios y se realizo actualización de la marcación de medicamentos de alto riesgo y LASA quedo establecido en el PRO-TRA-16 revisión y verificación del carro de paro.</t>
  </si>
  <si>
    <t xml:space="preserve">1. Se verificò que se suscribiò contrato con la empresa RECURSOS TECNOLOGICOS S,A.E.S.P  en donde se adquiriò por 12 meses la prestaciòn del servicio de internet dedicado de 80mbps, logrando tener un mayor respaldo en el servicio de internet para la optima operaciòn de la entidad. Se observò que  la profesional universitario de sistemas, realizò el seguimiento al contrato de internet del canal principal y el informe de supervisiòn fue verificado en la carpeta contractual y en el Secop II. Igualmente se verificò que el equipo de seguridad perimetral envìa al correo electrònico del àrea de sistemas la alarma de la falla del internet.
2. Se verificò que se ejecutò el cronograma de simulacros para la vigencia  2024, relacionado con el correcto funcionamiento del canal de respaldo del servicio de internet.  </t>
  </si>
  <si>
    <t xml:space="preserve">1. Se evidenció que se ha uilizado el detector de objetos metàlicos para un mayor control en la salida y entrada de objetos. 
2. Igualmente se verifica el informe de gestiòn de seguridad mensual presentado por la empresa de seguridad, en donde se incluye el control de activos fijos. El informe lo archiva la profesional de servicios administrativos. 
3. Se realizaron capacitaciones en la vigencia 2024 a los guardas de seguridad.
4. Se verifica que se aplica el FOR-GIM-54 denominado Formato de Registro de entrada y salida de equipos tecnológicos  y el archivo lo guarda la profesional de sistemas
5. Se evidenciò que se aplica el procedimiento PRO-GIN-10 Procedimiento de registro de entrada y salida de equipos tecnològicos.
6. Se verifica la socializaciòn a los guardas del formato y el procedimiento actualizado.
7. Se verifica el diligenciamiento por parte de los guardas del FOR-GIN -54 
8. Se verifica que  se ha  diligenciado  el formato FOR-GLO-01  relacionado con el control de activos para salida de activos en todas las puertas de acceso. </t>
  </si>
  <si>
    <t xml:space="preserve">Al seguimiento por Control Interno  a las mejoras establecidas en la auditoria realizada en el periodo anterior al proceso de gestion logistica, se evidenció  que los alimentos se encuentran debidamente rotulados y almacenados en los cuartos frios en donde no se envidencia contaminación cruzada. Igualmente los productos cárnicos se evidenciaron empacados al vacio. En la recepción de los insumos se verifica que se realiza un control de los alimentos que se reciben y se diligencia formato. </t>
  </si>
  <si>
    <t xml:space="preserve">1. Se verificó que  el lider de servicios administrativos elaboró el plan anual de adquisiciones de la vigencia fiscal 2024 en donde se verificó que està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estableció que se viene diligenciando el censo solicitud de dieta en el formato for-glo-13 registro diario de  dietas los cuales fueron entregados al  servicio de alimentos, teniendo en cuenta las necesidades nutricionales solicitadas por el médico tratante. 
3.  Se verificò la elaboraciòn de las tarjetas de dietas especiales y tarjetas de refrigerio y se verifico que  el Auxiliar Administrativo de Alimentos  lleva a cabo la revisión durante  la recepción del documento de censo. </t>
  </si>
  <si>
    <t xml:space="preserve">
1. Se verifica que se ha ejecutado un 96% del cumplimiento  del plan anual de mantenimiento preventivo con ejecución controlada, mediante indicadores mensuales en la vigencia 2024.
2. Se verificò que el lider de servicios administrativos  elaborò el plan anual de adquisiciones de su proceso,  con ejecución  controlada mediante indicadores bimestrales para la vigencia 2024.
3. Se verificò que el tècnico administrativo de Servicios Administrativos recepcionò todas las solicitudes ( biomédica) de mantenimiento recibidas a travès de Bitàcoras, correspondencia interna o solicitudes impresas, diligenciò el cuadro en excel de seguimiento a ordenes de mantenimiento, asignò  contratista encargado, asignò nùmero de orden para control y seguimiento e informò al usuario del nùmero de orden y responsable de la soluciòn y realizò seguimiento del trabajo hasta dar por terminada la solicitud.
4. Se verifico que se realizò conforme al procedimiento los procesos de contrataciòn para los servicios de mantenimiento de labores especiales y  el suministro de insumos  para ejecutar las actividades de mantenimiento. 
</t>
  </si>
  <si>
    <t>Se verifica que en el plan anual de adquisiciones estàn incluidas las necesidades de contrataciòn para la presente vigencia fiscal y se ejecutaron a diciembre de 2024.</t>
  </si>
  <si>
    <t xml:space="preserve">1. Se verificó que se continuó dando  cumplimiento a la segregación de residuos de acuerdo al código de colores vigente en los contenedores.
2. El Profesional Universitario  de Servicios Administrativos realizò el  inventario de manera mensual de bolsas y elaborò el  requerimiento de la cantidad que se requieren mensualmente para dar cumplimiento a la segregación de residuos de acuerdo al código de colores vigente
3.Se verificò que el profesional Universitario de Servicios administrativos  en conjunto con el proveedor de limpieza y desinfección realizaron  seguimiento al inventario de bolsas, dejando registro  en  FOR-GAF-14.
5. El Profesional Universitario  de Servicios Administrativos realizò  capacitación  en segregación de residuos generados por la comunidad hospitalaria, en conjunto con los gestores externos ( proveedores)
</t>
  </si>
  <si>
    <t>1. Se verificó que se  observan acciones tendientes al cumplimiento del control, por cuanto el auxiliar de almacén verifica para aprobar la entrega de productos químicos por parte de proveedores cumpliendo las estipulaciones de identificación de los mismos en envase original.
2- Igualmente se estableció que el líder de servicios admiinistrativos, el profesional Universitario de Servicios administrativos y la auxiliar admiinistrativa del almacén actualizan y socializan el procedimiento para el manejo de sustancias químicas. PRO-GAF-10
3. Se verificò que se realizò auditoría  a la utilizaciòn de sustancias químicas desde el ingreso al almacèn hasta la destinaciòn final.</t>
  </si>
  <si>
    <t xml:space="preserve">1. Al inicio de cada ciclo de mejoramiento o cuando se requiera, se actualizan las fichas de conformación de los equipos de autoevaluación en el FOR-SIG-09 y se registran en el acta de reunión del equipo.  Control interno evidenció  que la entidad conserva la Certificación en los Sistemas de Gestión de Calidad bajo la NTC ISO 9001:2015, Sistema de Gestión Ambiental bajo la NTC ISO 14001:2015 y el Sistema de Gestión de la Seguridad y Salud en el Trabajo bajo la NTC ISO 45001:2018 y n el PRO-SIG-06 procedimiento que establece la metodologia de mejoramiento institucional, en el que se describe que en el formato FOR-SIG-12 Plan de Mejoramiento Institucional se registran todos los planes de mejoramiento derivados de las diferentes fuentes de mejoramiento: acreditación, indicadores, auditoria interna, auditoria externa, riesgos, referenciación.  Con corte al primer semestre de 2024 se tiene un cumplimiento del  38% en los planes de mejoramiento de acreditación y un 45% en otras fuentes. Cabe anotar que el ciclo 8 de autoevaluación finaliza en el mes de septiembre de 2024. Durante el segundo semestre de 2024 se recibe el informe de la visita de renovación del ciclo de acreditación por parte del ente acreditador ICONTEC en el que aprueban mantener la certificación como entidad acreditada en salud por 4 años mas.  En el mes de noviembre se recibe la auditoria externa de seguimiento de la Certificación en los Sistemas de Gestión de Calidad bajo la NTC ISO 9001:2015, Sistema de Gestión Ambiental bajo la NTC ISO 14001:2015 y el Sistema de Gestión de la Seguridad y Salud en el Trabajo bajo la NTC ISO 45001:2018, obteniendo como resultado que mantenemos la certificación de estos 3 sistemas. 
3. Se verificó el reporte de NO CONFORMES, el cual se realiza en el formulario de reporte unificando todos los servicios y procesos y en el que se pueden registrar las fallas o incumplimientos de los sistemas de gestión de calidad, ambiental o SST.  El profesional de calidad es el encargado de consolidar la información de manera mensual y enviarla a la referente de seguridad del paciente para su análisis con los reportes de incidentes y eventos adversos </t>
  </si>
  <si>
    <t>La oficina de control interno verificó que se cumple con  el PRO-SIG-09 procedimiento de gestión del cambio, en el que se redefinen las actividades objeto de cambio y la descripción de la planificación, ejecución y control del cambio.  Durante la vigencia 2024 se realizó reunión de gestión del cambio a todas las intervenciones de infraestructura y se realizó gestion del cambio  por la elaboración y aprobación del nuevo plan de desarrollo institucional "comprometidos con la excelencia en salud" para el periodo 2024-2028 en el que se formula la nueva plataforma estratégica para este periodo administrativo.</t>
  </si>
  <si>
    <t xml:space="preserve">Al seguimiento por control interno se estableció que en la vigencia 2024 se trabajó utilizando la herramienta en excell, en donde se tiene el control de todos los procesos y su estado en donde se adelanta la fase de instrucción. Igualmente se verificó que al terminar la vigencia se cuenta con: 56 procesos, 40 están activos, 12 fueron archivados, se aperturaron 16 procesos, se trasladaron 4 para juzgamiento y hubo un traslado a la Procuraduría por competencia.  </t>
  </si>
  <si>
    <t>1. Al seguimiento se establecio que el asesor de control interno disciplinario asisitió a la capacitacion "Manejo del Lenguaje no Violento" planeada desde Talento humano y establecidas en el PIC para la vigencia  2024.  Se realizó la feria de la excelencia para el segundo semestre de 2024 en donde se reforzó la adherencia al código de conducta y buen gobierno.
2.Se verificó que el asesor de control disciplinario realizò encuesta de mediciòn anticorrupciòn en el primer semestre de la vigencia.</t>
  </si>
  <si>
    <t xml:space="preserve">1. Se verifica que se continua realizando el seguimiento de todos los expedientes a través de la herramienta controloda de manera electrònica y se verificó que los expedientes estàn archivados debidamente. 
</t>
  </si>
  <si>
    <t xml:space="preserve">Se evidencia el cumplimiento del Plan de Trabajo que da cumplimiento a la normatividad legal vigente y a las actividades propuestas para dar cumplimiento a los programas para la gestiòn de riesgos prioritarios y  se gestionó los controles operacionales acordes a los peligros y riesgos identificados en la matriz de peligros.
</t>
  </si>
  <si>
    <t>1. Se verifica capacitación de la Meta 2: Se realizan las sesiones breves en el 100% de los EPM logrando una cobertura del 98%.
2.  Igualmente se observó que se realizaron  listas de chequeo en la vigencia 2024, con una adherencia mayor del 94%  
3. Se evidenció en cada servicio las actas de lideres de EPM, las sesiones breves de prevencion de caídas realizadas en el mes de febrero 2024, también se brindó educación en los club de cuidadores en el mes de febrero incentivando el autocuidado, donde se profundiza la prevención de caídas. También con el equipo de terapeutas se realizó psicoeducación semanal en el cual están las psicoeducaciones de prevención de caídas. 
4. Las Rondas de seguridad se han aumentado según informes de años anteriores, incrementando a 15 por mes.</t>
  </si>
  <si>
    <t xml:space="preserve">1. Al seguimiento se estableció  que se realizó un cierre mensual de facturación cuyo propósito es garantizar que todos los servicios prestados en el periodo a pacientes egresados se hayan facturado (Informe mensual proyectado por los facturadores).  
</t>
  </si>
  <si>
    <t>1. Se verificó por control interno que el protocolo de evasión y pérdida de pacientes se ha socializó  por medio de las sesiones breves realizadas en el mes de junio 2024 en todos los servicios con los EPM.  Igualmente se realizó el simulacro de evasión y pérdida de pacientes, realizado en el mes de junio 2024, en donde se obtuvo una adherencia del 80%. Se divulgaron los resultados por medio de redes, la participación fue del 100% de los asistentes.
2. Se verifica la identificación correcta  del uso de manilla de pacientes y se realizó desde el ingreso del paciente y durante toda la ruta de atención, igualmente se evidenció  en las rondas de seguridad que la identificación en los tableros de los servicios se encuentra identificado el riesgo.
3. Se verificó el funcionamiento de los sensores perimetrales. 
4. Se realizó el protocolo de evasión y pérdida de pacientes, evidenciando que el 100% de los pacientes que se evaden son ubicados y que ha disminuido en gran medida el número de evasiones comparado con años anteriores.  También desde la gestión del riesgo se segregan las evasiones por procesos y se miden en los indicadores.
5. Se verificó que el protocolo de evasión y pérdida de pacientes se encuentra en la plataforma documental, PRO TRA 02, en el cual se modifica: Título, Signos premonitorios de evasión en Historia clínica, descripción del sistema de alarmas en la institución, Lista de chequeo de evasión y pérdida de pacientes actualizada. Se socializó al 100% de los líderes de EPM.</t>
  </si>
  <si>
    <t xml:space="preserve">1.Se evidenció el envío de las cartas de desabastecimiento por parte del director técnico del servicio farmacéutico cuando se identificaron agotados de medicamentos. El subgerente cientifico envio a los medicos el listado de los medicamentos desabastecidos para que el médico tratante tomara otra opción terapéutica, para que el paciente cumpla con su objetivo terapeutico
2.Se evidenció que el químico farmacéutico  realizó la planificación de necesidad de los productos farmacéuticos en la vigencia 2024  y también verificó que  la subgerencia administrativa y financiera y la subgerencia científica  asignaran  y aprobaran el presupuesto de la vigencia 2024, en donde  se han ejecutado los contratos suscritos publicados en el Secop. Se verificó la información en los estudios previos de los contratos de suministro del servicio farmacéutico.
3. Se evidenció que mensualmente el área encargada  de acuerdo a rotación, envía la proyección de compras, que se realiza a través del software sebthi. 
4. Se evidencia que la Subgerencia científica informa a los prescriptores cuando hay desabastecimiento de medicamentos, de tal manera que se puedan prescribir las alternativas disponibles, y que el usuario tenga el menor contratiempo posible en el acceso al tratamiento.                                                                          </t>
  </si>
  <si>
    <t xml:space="preserve">
1. En la vigencia 2024, con relación a los temas de mejoramiento incluidos en el Plan Institucional de Capacitaciones - PIC 2024 se encuentran: Sistema Integrado de Gestión, Ciclo PHVA, Gestión de Indicadores y Anàlisis Causal, metodología de mejoramiento, Sistema de Administración del Riesgo, Código de Integridad, Políticas institucionales.
4. Se verificó que el profesional de calidad elaborò al inicio de la vigencia el FOR-SIG-10 Programa Anual de Auditoria, el cual fue aprobado por la gerencia  con las auditorias realizadas y programadas. Con corte a diciembre de 2024 se evidencia un cumplimiento del  100% en la ejecuciòn de las auditorias.</t>
  </si>
  <si>
    <t xml:space="preserve">1. Se verifica que se realiza sesión breve en el mes de agosto a todos los EPM, socializando el protocolo de prevención de caídas, como meta número 1 de seguridad del paciente.         
2. Se verifica que se realiza 4 listas de chequeo por servicio por mes, evidenciando una adherencia mayor al 90% como satisfactoria.
3. Se evidenció en las actas, que los EPM realizaron sesiones breves de la meta 2 (prevención en caídas), y se verifica en las actividades educativas con los pacientes, la orientación relacionada con el autocuidado para prevenir caídas. </t>
  </si>
  <si>
    <t>1.- Al seguimiento por control interno se tomo una muestra de los contratos que se han ejecutaron en la vigencia  2024 en donde se estableció que los contratos cuentan con el supervisor y estos entregan los informes de manera regular  y a su vez son subidos a la plataforma de Secop II transaccional.
2.-  En el primer semestre de 2024 no se capacitaron a los supervisores, auxiliares y técnicos y en el segundo semestre se realizo capacitacion en contratación relacionada con el nuevo estatuto de Contratación dirigida a los principales intervinientes del proceso contractual de la entidad.</t>
  </si>
  <si>
    <r>
      <t xml:space="preserve">1. Se verificó en la muestra tomada y revisada por control interno de los contratos ejecutados en la vigencia  2024 que los supervisores de contrato realizaron los informes y estos se pueden verificar en la plataforma del Secop II. </t>
    </r>
    <r>
      <rPr>
        <sz val="12"/>
        <color rgb="FFFF0000"/>
        <rFont val="Arial Narrow"/>
        <family val="2"/>
      </rPr>
      <t>Nuevo control</t>
    </r>
  </si>
  <si>
    <r>
      <rPr>
        <sz val="12"/>
        <color theme="1"/>
        <rFont val="Arial Narrow"/>
        <family val="2"/>
      </rPr>
      <t>Durante la vigencia 2024, se fortalecieron  los controles que desde la planeación del recurso humano se tienen implementados, para el procedimiento de vinculación de personal. Para las contingencias y tiempos no laborados se les dió cobertura mediante personal de la empresa de servicio temporal, sin embargo este personal da cumplimiento a la totalidad de requisitos legales e institucionales establecidos. 
Al terminar la vigencia 2024,</t>
    </r>
    <r>
      <rPr>
        <sz val="12"/>
        <rFont val="Arial Narrow"/>
        <family val="2"/>
      </rPr>
      <t xml:space="preserve"> el indice de rotación de personal está por debajo de la meta en -0,85. Se presentaron doce  (12) retiros y se presentaron  (3) provisiónes de empleo.</t>
    </r>
    <r>
      <rPr>
        <sz val="12"/>
        <color rgb="FF00B050"/>
        <rFont val="Arial Narrow"/>
        <family val="2"/>
      </rPr>
      <t xml:space="preserve">
</t>
    </r>
    <r>
      <rPr>
        <sz val="12"/>
        <color theme="1"/>
        <rFont val="Arial Narrow"/>
        <family val="2"/>
      </rPr>
      <t>Se evidencia por control interno que el proceso de Gestión de Talento Humano, cuenta con el procedimiento documentado de Ingreso de Personal (PRO-GTH-01), dispuesto en plataforma documental. Igualmente se verificó que los funcionarios cuentan con los actos administrativos, los cuales reposan en história laboral. Estos actos  administrativos son validados por la Líder de Programa de Gestión de Talento Humano, La Jefe de Oficina Asesora de Jurídico y finalmente deben ser firmados por la Gerente. 
Mensualmente el auxiliar administrativo  realiza el reporte de novedades a nómina</t>
    </r>
  </si>
  <si>
    <r>
      <t xml:space="preserve">Al seguimiento se verifica que  los CDPs expedidos cuentan con la solicitud y  necesidad debidamente diligenciadas y firmadas por los responsables. Esta verificación se realizó en la carpeta compartida de contratos. Igualmente se verificó, a travès de muestra aleatoria que las solicitudes de CDPs  estan contempladas en el PAA, en la vigencia 2024. </t>
    </r>
    <r>
      <rPr>
        <sz val="12"/>
        <color rgb="FFFF0000"/>
        <rFont val="Arial Narrow"/>
        <family val="2"/>
      </rPr>
      <t xml:space="preserve">nuevo control  </t>
    </r>
  </si>
  <si>
    <r>
      <rPr>
        <sz val="18"/>
        <color theme="1"/>
        <rFont val="Arial Narrow"/>
        <family val="2"/>
      </rPr>
      <t xml:space="preserve">
</t>
    </r>
    <r>
      <rPr>
        <sz val="12"/>
        <color theme="1"/>
        <rFont val="Arial Narrow"/>
        <family val="2"/>
      </rPr>
      <t xml:space="preserve">1. Se evidenciò que se identificò un nuevo control al riesgo y se verificò que los informes fueron presentados en la vigencia 2024 a los entes de control  de manera oportuna  y no presentaron extemporaneidad
2.Se evidenció la construción del indicador y sus seguimiento de manera mensual con su respectivo análisis en la matríz de indicadores institucional. 
3. Se evidenció la Resolución de cierre presupuestal. 
4.Se evidenció formato de conciliación mensual entre las áreas de Tesorería, Presupuesto y Contabilidad.
5. En la vigencia 2024 se  presentó al comitè de gerencia y a la junta directiva los avances a la ejecuciòn presupuestal, lo que sirve de insumo a la alta direcciòn  para la toma de decisiones en materia de presupuesto. 
</t>
    </r>
    <r>
      <rPr>
        <sz val="18"/>
        <rFont val="Arial Narrow"/>
        <family val="2"/>
      </rPr>
      <t xml:space="preserve">
</t>
    </r>
  </si>
  <si>
    <r>
      <t>Se verifica que el área de sistemas realizó los Backus de forma diaria a la información sensible del área financiera.
El Asesor de Control Interno verificó que el área de sistemas realizó los Backus de forma diaria a la base de datos del ERP (Sistema operativo institucional) .</t>
    </r>
    <r>
      <rPr>
        <sz val="12"/>
        <color rgb="FFFF0000"/>
        <rFont val="Arial Narrow"/>
        <family val="2"/>
      </rPr>
      <t xml:space="preserve">nuevo control. 
</t>
    </r>
  </si>
  <si>
    <r>
      <rPr>
        <sz val="12"/>
        <color theme="1"/>
        <rFont val="Arial Narrow"/>
        <family val="2"/>
      </rPr>
      <t>Se observa que el Lìder del área financiera realizó  las proyecciones presupuestales de ingresos y gastos en la vigencia 2024. De igual forma se  analizararon  los comportamientos históricos del ingreso y el gasto y se han venido evaluando las variables macroeconómicas.</t>
    </r>
    <r>
      <rPr>
        <sz val="12"/>
        <rFont val="Arial Narrow"/>
        <family val="2"/>
      </rPr>
      <t xml:space="preserve"> </t>
    </r>
    <r>
      <rPr>
        <sz val="12"/>
        <color rgb="FFFF0000"/>
        <rFont val="Arial Narrow"/>
        <family val="2"/>
      </rPr>
      <t>Nuevo control.</t>
    </r>
  </si>
  <si>
    <r>
      <rPr>
        <sz val="12"/>
        <color theme="1"/>
        <rFont val="Arial Narrow"/>
        <family val="2"/>
      </rPr>
      <t xml:space="preserve">1. Al seguimiento se evidenció que se dió cumplimento al plan de trabajo del grupo de educación en salud en la vigencia 2024, con el 100% de las actividades programadas y  se educaron, colaboradores, pacientes, cuidador y/o familia.
2. Se verifica que se cuenta con  evidencia de educación individual en la vigencia 2024 y  estas educaciones se realizaron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y encuesta exámen en temas de educación en salud.
4. Se  verificó que se  divulgó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evidencia que se  registraron asistencias  educativas por terapia ocupacional en la vigencia 2024. </t>
    </r>
    <r>
      <rPr>
        <sz val="12"/>
        <color rgb="FFFF0000"/>
        <rFont val="Arial Narrow"/>
        <family val="2"/>
      </rPr>
      <t xml:space="preserve">Nuevo control </t>
    </r>
    <r>
      <rPr>
        <sz val="12"/>
        <rFont val="Arial Narrow"/>
        <family val="2"/>
      </rPr>
      <t xml:space="preserve">  </t>
    </r>
  </si>
  <si>
    <r>
      <rPr>
        <sz val="12"/>
        <color theme="1"/>
        <rFont val="Arial Narrow"/>
        <family val="2"/>
      </rPr>
      <t xml:space="preserve">1. Se evidenció que el protocolo de evasión y pérdida de pacientes se socializó por medio de las sesiones breves realizadas en el mes de junio 2024 en todos los servicios con los EPM. 
2. Igualmente se verifica que se realizó el simulacro de evasión y pérdida de pacientes, realizado en el mes de junio 2024, donde se obtuvo una adherencia del 80%. Se divulgaron los resultados por medio de redes, la participación fue del 100% de los asistentes.
3. Se estbleció que la identificación correcta de pacientes se realizó desde el ingreso del paciente y durante toda la ruta de atención, se evidencia en las rondas de seguridad que la identificación en los tableros de los servicios se encuentra identificado el riesgo.
4. Se evidenció el funcionamiento de los sensores perimetrales. 
5. Se realizó el  protocolo de evasión y pérdida de pacientes, evidenciando que el 100% de los pacientes que se evaden son ubicados y que ha disminuido en gran medida el número de evasiones comparado con años anteriores. 
6. También desde la gestión del riesgo se segregan las evasiones por procesos y se midieron  los indicadores en el año 2024. </t>
    </r>
    <r>
      <rPr>
        <sz val="12"/>
        <rFont val="Arial Narrow"/>
        <family val="2"/>
      </rPr>
      <t xml:space="preserve">  </t>
    </r>
    <r>
      <rPr>
        <sz val="12"/>
        <color rgb="FFFF0000"/>
        <rFont val="Arial Narrow"/>
        <family val="2"/>
      </rPr>
      <t>nuevo control</t>
    </r>
  </si>
  <si>
    <r>
      <rPr>
        <sz val="12"/>
        <color theme="1"/>
        <rFont val="Arial Narrow"/>
        <family val="2"/>
      </rPr>
      <t xml:space="preserve">1. Se evidenció que se realizó inducción y capacitación al personal de seguridad privada, empresa LASU, terceros y proveedores en la vigencia 2024 y  se capacitó al 100% de la población nueva, teniendo en cuenta protocolos de seguridad del paciente, identificación de objetos peligrosos, protocolo de evasión y pérdida de pacientes, protocolo de agitación psicomotriz.
2. Se realizó capacitación en sesiones breves de seguridad del paciente en el mes de junio 2024 al 100 de los EPM, Cobertura 98%.
3. Se realizaron las capacitaciones articuladas al Plan Institucional de Capacitación PIC (Inducción y reinducción y protocolo de Agitación psicomotriz), teniendo en cuenta las circulares internas desde Gerencia con el objetivo de revisar los horarios y disposición de tiempos para capacitaciones, esta consulta se lleva al Departamento Administrativo de función pública y por lo tanto se reagendó el PIC  en el segundo semestre 2024.
4. Se verifica que se  reportó desde seguridad privada el ingreso de objetos peligrosos como sustancias psicoactivas, además en la ruta de ingreso del paciente el personal auxiliar también identifica objetos peligrosos como SPA. </t>
    </r>
    <r>
      <rPr>
        <sz val="12"/>
        <color rgb="FFFF0000"/>
        <rFont val="Arial Narrow"/>
        <family val="2"/>
      </rPr>
      <t xml:space="preserve"> nuevo control</t>
    </r>
  </si>
  <si>
    <r>
      <rPr>
        <sz val="14"/>
        <color theme="1"/>
        <rFont val="Arial Narrow"/>
        <family val="2"/>
      </rPr>
      <t>1. Se verifica que se realizó capacitación en sesiones breves de seguridad del paciente en el mes de junio 2024 al 100 de los EPM, Cobertura 98% en el cual uno de los temas de la META 6 es prevención de acercamiento sexual.
2. Se realizó Inducción, reinducción y protocolos como de acercamiento sexual y prevención de consumo de SPA en la vigencia 2024.,  teniendo en cuenta las circulares internas desde Gerencia con el objetivo de revisar los horarios y disposición de tiempos para capacitaciones.
3. Se evidenció que se  realizó capacitación en sesiones breves de seguridad del paciente en el mes de junio 2024 al 100 de los EPM, Cobertura 98% en el cual uno de los temas de la META 6 es prevención de suicidio. Se realizó induccion y capacitacion al personal de seguridad privada, empresa LASU, terceros y proveedores,  se capacita al 100% de la población nueva, teniendo en cuenta protocolos de seguridad del paciente, identificación de objetos peligrosos, protocolo de evasión y pérdida de pacientes, protocolo de agitación psicomotriz, prevencion de suicidio.
4. Las Rondas de seguridad se  aumentaron según informes de años anteriores, incrementando a 15 por mes, para tener un total en el primer semestre 90 rondas de seguridad.
5. El indicador de acercamiento sexual se verifica que está controlado en el año 2024, se presentó un incidente de acercamiento sexual en el mes de febrero y el resto del  semestre no se han presentado casos de acercamiento sexual. Cuenta con ficha técnica de indicador medido por seguridad del paciente.
6. Se verificó que se reportó desde seguridad privada el ingreso de objetos peligrosos como sustancias psicoactivas, además en la ruta de ingreso del paciente el personal auxiliar también identifica objetos peligrosos como SPA</t>
    </r>
    <r>
      <rPr>
        <sz val="14"/>
        <color rgb="FF00B050"/>
        <rFont val="Arial Narrow"/>
        <family val="2"/>
      </rPr>
      <t xml:space="preserve"> </t>
    </r>
    <r>
      <rPr>
        <sz val="14"/>
        <color rgb="FFFF0000"/>
        <rFont val="Arial Narrow"/>
        <family val="2"/>
      </rPr>
      <t>Nuevo control</t>
    </r>
  </si>
  <si>
    <r>
      <t xml:space="preserve">1. Se verifica que se realizó la identificación de los riesgos al 99% de la población, mitigando los riesgos, evidenciando que el 0.5% de los riesgos se materializan. Se han presentado CERO suicidios.
2. Se estableció que se  realizó capacitación en sesiones breves de seguridad del paciente en el mes de junio 2024 al 100 de los EPM, cobertura 98% en el cual uno de los temas de la META 6 es la prevención de acercamiento sexual.
3. Igualmente se realizó capacitación en sesiones breves de seguridad del paciente en el mes de junio 2024 al 100 de los EPM, cobertura  del 98% en el cual uno de los temas de la META 6 es prevención de suicidio. Se realizó induccion y capacitacion al personal de seguridad privada, empresa LASU, terceros y proveedores, en el primer semestre se capacitó al 100% de la población nueva, teniendo en cuenta protocolos de seguridad del paciente, identificación de objetos peligrosos, protocolo de evasión y pérdida de pacientes, protocolo de agitación psicomotriz y prevencion de suicidio.
4. Se evidenció en el 100% de las histórias clínicas de pacientes con riesgo suicida la identificación correcta de paciente según protocolo. </t>
    </r>
    <r>
      <rPr>
        <sz val="12"/>
        <color rgb="FFFF0000"/>
        <rFont val="Arial Narrow"/>
        <family val="2"/>
      </rPr>
      <t>nuevo control</t>
    </r>
  </si>
  <si>
    <r>
      <rPr>
        <sz val="12"/>
        <color theme="1"/>
        <rFont val="Arial Narrow"/>
        <family val="2"/>
      </rPr>
      <t>1. Se verificó que en la vigencia 2024 se realizó la socialización de los derechos y deberes. Las capacitaciones articuladas al Plan Institucional de Capacitación PIC (Inducción y reinducción y protocolos como de acercamiento sexual y prevención de consumo de SPA), , teniendo en cuenta las circulares internas desde Gerencia con el objetivo de revisar los horarios y disposición de tiempos para capacitaciones, esta consulta se lleva al Departamento Administrativo de función pública y por lo tanto se reagendó el PIC  en el segundo semestre 2024.
2.  Se estableció por control interno que en la vigencia  2024  el indicador  y el  grado de aplicación de prácticas humanizantes fue del 100%   dando resultado  satisfactorio comparado con la meta que es del 70%. Se evidenció  la recepción de las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se evidencio la resolutividad de las manifestaciones  en un 98% en la vigencia 2024.</t>
    </r>
    <r>
      <rPr>
        <sz val="12"/>
        <rFont val="Arial Narrow"/>
        <family val="2"/>
      </rPr>
      <t xml:space="preserve"> </t>
    </r>
    <r>
      <rPr>
        <sz val="12"/>
        <color rgb="FFFF0000"/>
        <rFont val="Arial Narrow"/>
        <family val="2"/>
      </rPr>
      <t xml:space="preserve">nuevo control. </t>
    </r>
  </si>
  <si>
    <r>
      <t xml:space="preserve">1.  Se verificó que se  dió cumplimento al plan de trabajo del grupo de educación en salud  con el 100% de las actividades programadas,  con una cobertura para el primer semestre 6632 personas educadas entre colaboradores, paciente, cuidador y/o familia.
2. Se verifica que se cuenta con  evidencia de educación individual en donde estas educaciones se  realizan en los servicios de hospitalización, consulta externa, urgencias, intervención social y comunitaria.  
3. Se evidenció que se  realizarón los formatos en google sobre la educación al paciente  con enfermedad mental donde contamos con dos formularios  en la plataforma de google forms : Encuesta de autocuidado  y encuesta exámen en temas de educación en salud.
5. Se evidenció que se registraron asistencias  educativas por terapia ocupacional en donde se realizaron actividades  educativas en manejo de  residuos, lavado de manos, Deberes y derechos (CER-CIR) , Enfermedad mental, Plan Hospitalario de Emergencia (rutas de evacuación, sistemas de alarma, puntos de encuentro, extintores)  y  Plan Hospitalario de Emergencias (rutas de evacuación, sistemas de alarma, puntos de encuentro, extintores). </t>
    </r>
    <r>
      <rPr>
        <sz val="12"/>
        <color rgb="FFFF0000"/>
        <rFont val="Arial Narrow"/>
        <family val="2"/>
      </rPr>
      <t xml:space="preserve">Nuevo rcontrol   </t>
    </r>
  </si>
  <si>
    <r>
      <t xml:space="preserve">1. Se observó por control interno que se realizó capacitación de la Meta 2: Se realizan las sesiones breves en el 100% de los EPM logrando una cobertura del 98%.
2. Se verifica que se  realizaron las listas de chequeo en la vigencia 2024, con una adherencia mayor del 94%
3. Se evidenció en cada servicio y acta de lideres de EPM, las sesiones breves de prevención de caídas realizadas en el mes de febrero 2024, también se brindó educación en los club de cuidadores en el mes de febrero incentivando el autocuidado y  se profundizó en la prevención de caídas. También con el equipo de terapeutas se realizó psicoeducación semanal en el cual están las psicoeducaciones de prevención de caídas. 
4. Se estableció al seguimiento que las Rondas de seguridad se han aumentado según informes de años anteriores, incrementando a 15 por mes.
5. Se evidenció el cumplimiento del plan de trabajo del grupo de educación en salud  en un 100% que corresponde a las actividades planteadas para la vigencia 2024. 
7. Se observo por control interno que se  registraron asistencias  educativas por terapia ocupacional en la vigencia 2024, en  donde se realizaron actividades  educativas en manejo  de residuos, lavado manos, Deberes y derechos, Enfermedad mental, Plan Hospitalario de Emergencia (rutas de evacuación, sistemas de alarma, puntos de encuentro, extintores)  y Plan Hospitalario de Emergencia (rutas de evacuación, sistemas de alarma, puntos de encuentro, extintores).
8. Se verificó al seguimiento que se realizarón los formatos en google sobre la educación al paciente  con enfermedad mental  en donde se cuenta con dos formularios  en la plataforma de google forms : Encuesta de autocuidado y la Encuesta exámen en temas de educación en salud.
9. Se verificó que se  registraron asistencias  educativas por terapia ocupacional en  donde se realizaron actividades  educativas en manejo de  residuos, lavado manos, deberes y derechos (CER-CIR), Enfermedad mental, Plan Hospitalario de Emergencia (rutas de evacuación, sistemas de alarma, puntos de encuentro, extintores)  y  Plan Hospitalario de Emergencia (rutas de evacuación, sistemas de alarma, puntos de encuentro, extintores).  </t>
    </r>
    <r>
      <rPr>
        <sz val="12"/>
        <color rgb="FFFF0000"/>
        <rFont val="Arial Narrow"/>
        <family val="2"/>
      </rPr>
      <t xml:space="preserve">Nuevo control  </t>
    </r>
    <r>
      <rPr>
        <sz val="12"/>
        <color theme="1"/>
        <rFont val="Arial Narrow"/>
        <family val="2"/>
      </rPr>
      <t xml:space="preserve"> </t>
    </r>
  </si>
  <si>
    <r>
      <rPr>
        <sz val="12"/>
        <color theme="1"/>
        <rFont val="Arial Narrow"/>
        <family val="2"/>
      </rPr>
      <t>1. Se verificó por control inerno  la socialización de los derechos y deberes. Las capacitaciones articuladas al Plan Institucional de Capacitación PIC (Inducción y reinducción y protocolos como de acercamiento sexual y prevención de consumo de SPA), se cumplieron en la vigencia 2024, teniendo en cuenta las circulares internas desde Gerencia con el objetivo de revisar los horarios y disposición de tiempos para capacitaciones.
2. Se observó que  el indicador  y el  grado de aplicación de prácticas humanizantes fue del 100%  dando resultado  satisfactorio.  Se evidenció  la recepción de las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y se evidencio la resolutividad de las manifestaciones  en un 100% en la vigencia 2024.</t>
    </r>
    <r>
      <rPr>
        <sz val="12"/>
        <rFont val="Arial Narrow"/>
        <family val="2"/>
      </rPr>
      <t xml:space="preserve"> </t>
    </r>
    <r>
      <rPr>
        <sz val="12"/>
        <color rgb="FFFF0000"/>
        <rFont val="Arial Narrow"/>
        <family val="2"/>
      </rPr>
      <t>nuevo control</t>
    </r>
  </si>
  <si>
    <r>
      <t xml:space="preserve">1. Al seguimiento se evidenció que se dió cumplimento al plan de trabajo del grupo de educación en salud, con el 100% de las actividades programadas  y  con una cobertura de personas educadas entre colaboradores, pacientes, cuidador y/o familia.
2. Se verifica que se cuenta con  evidencia de educación individual, en donde estas educaciones se realizan en los servicios de hospitalización, consulta externa, urgencias, intervención social y comunitaria.  
3. También se verificó que se realizarón los formatos en google sobre la educación al paciente  con enfermedad mental , donde se cuenta con dos formularios  en la plataforma de google forms : Encuesta de autocuidado  y Encuesta exámen en temas de educación en salud.
4. Se  verificó que se ha divulgado la guía del usuario mediante los diferentes canales de comunicación :  redes sociales, página web del hospital , whatsapp, se instalaron por los diferentes servicios infografía con el QR,  facebook, instagram,  correos institucionales, actividades educativas a pacientes y familia, socialización a los equipos primarios de mejoramiento. 
5. Se registraron asistencias  educativas por terapia ocupacional en la vigencia </t>
    </r>
    <r>
      <rPr>
        <sz val="12"/>
        <color rgb="FF00B050"/>
        <rFont val="Arial Narrow"/>
        <family val="2"/>
      </rPr>
      <t>2024.</t>
    </r>
    <r>
      <rPr>
        <sz val="12"/>
        <rFont val="Arial Narrow"/>
        <family val="2"/>
      </rPr>
      <t xml:space="preserve"> </t>
    </r>
    <r>
      <rPr>
        <sz val="12"/>
        <color rgb="FFFF0000"/>
        <rFont val="Arial Narrow"/>
        <family val="2"/>
      </rPr>
      <t xml:space="preserve">Nuevo control   </t>
    </r>
    <r>
      <rPr>
        <sz val="12"/>
        <rFont val="Arial Narrow"/>
        <family val="2"/>
      </rPr>
      <t xml:space="preserve">
 </t>
    </r>
  </si>
  <si>
    <r>
      <rPr>
        <sz val="12"/>
        <rFont val="Arial Narrow"/>
        <family val="2"/>
      </rPr>
      <t>1. Se evidenció que el protocolo de evasión y pérdida de pacientes se socializó por medio de las sesiones breves realizadas en el mes de junio 2024 en todos los servicios con los EPM. 
2. Igualmente se verifica que se realizó el simulacro de evasión y pérdida de pacientes, realizado en el mes de junio 2024, donde se obtuvo una adherencia del 80%. Se divulgaron los resultados por medio de redes, la participación fue del 100% de los asistentes.
3. Se estbleció que la identificación correcta de pacientes se realizó desde el ingreso del paciente y durante toda la ruta de atención, se evidencia en las rondas de seguridad que la identificación en los tableros de los servicios se encuentra identificado el riesgo.
4. Se evidenció el funcionamiento de los sensores perimetrales. 
5. Se realizó el  protocolo de evasión y pérdida de pacientes, evidenciando que el 100% de los pacientes que se evaden son ubicados y que ha disminuido en gran medida el número de evasiones comparado con años anteriores</t>
    </r>
    <r>
      <rPr>
        <sz val="12"/>
        <color rgb="FF00B050"/>
        <rFont val="Arial Narrow"/>
        <family val="2"/>
      </rPr>
      <t xml:space="preserve">.   </t>
    </r>
    <r>
      <rPr>
        <sz val="12"/>
        <color rgb="FFFF0000"/>
        <rFont val="Arial Narrow"/>
        <family val="2"/>
      </rPr>
      <t>nuevo control</t>
    </r>
  </si>
  <si>
    <t>1. Se observó por control interno que las capacitaciones articuladas al Plan Institucional de Capacitación PIC (Inducción y reinducción y protocolo de Agitación psicomotriz), se cumplieron en la vigencia  2024,  teniendo en cuenta las circulares internas desde Gerencia con el objetivo de revisar los horarios y disposición de tiempos para capacitaciones.
2. Se evidenció en el 100% de las agitaciones psicomotrices la identificación de signos y síntomas. 
3.  Se verifica que se socializó en sesiones breves del mes de junio la Meta 6 de atención a pacientes con enfermedad mental, realizando capacitación de protocolo de agitación psicomotriz, cobertura del 97%. Se realizó simulacro en el mes de junio donde se evaluó adherencia al protocolo de atención de agitación psicomotriz con una adherencia del 91%</t>
  </si>
  <si>
    <r>
      <rPr>
        <sz val="12"/>
        <color theme="1"/>
        <rFont val="Arial Narrow"/>
        <family val="2"/>
      </rPr>
      <t xml:space="preserve">1. Al finalizar la vigencia 2023 se verificó que se realizó capacitación a terceros, proveedores, contratistas, personal que ingresa a la institución, con una evidencia de 853 asistencias, sobre los riesgos del paciente y los protocolos incluyendo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capacitaciónes en la vigencia 2023  de la META 6: en cada uno de los servicios para  reducir los riesgos de atención a personas con trastornos mentales, priorizando la atención segura a pacientes con riesgo de consumo de sustancias psicoactivas, en la vigencia se realizaron  sesiones breves por parte de los EPM, con una cobertura del 90% 
2. Se evidenció  socialización en la inducción y reinducción institucional de las medidas predictivas preventivas y reactivas del riesgo del consumo de SPA incluyendo a terceros. 
3. Se evidenció  que la central de monitoreo  tienen acceso a todos los servicios 24 horas para detectar el riesgo de ingreso de SPA. Cuando identifican que se va a materializar el riesgo se comunican inmediatamente con el servicio donde se encuentra el paciente. </t>
    </r>
    <r>
      <rPr>
        <sz val="16"/>
        <color rgb="FFFF0000"/>
        <rFont val="Arial Narrow"/>
        <family val="2"/>
      </rPr>
      <t xml:space="preserve">  nuevo control</t>
    </r>
  </si>
  <si>
    <r>
      <t>1. Se evidenció que se realizó inducción y capacitación al personal de seguridad privada, empresa LASU, terceros y proveedores en la vigencia 2024 y se capacitó al 100% de la población nueva, teniendo en cuenta protocolos de seguridad del paciente, identificación de objetos peligrosos, protocolo de evasión y pérdida de pacientes, protocolo de agitación psicomotriz.
2. Se realizó capacitación en sesiones breves de seguridad del paciente en el mes de junio 2024 al 100 de los EPM, Cobertura 98%.
3. Se cumplió con las capacitaciones articuladas al Plan Institucional de Capacitación PIC (Inducción y reinducción y protocolo de Agitación psicomotriz),  teniendo en cuenta las circulares internas desde Gerencia con el objetivo de revisar los horarios y disposición de tiempos para capacitaciones.
4. Se verifica que se  reportó desde seguridad privada el ingreso de objetos peligrosos como sustancias psicoactivas, además en la ruta de ingreso del paciente el personal auxiliar también identifica objetos peligrosos como SPA</t>
    </r>
    <r>
      <rPr>
        <sz val="12"/>
        <color rgb="FF00B050"/>
        <rFont val="Arial Narrow"/>
        <family val="2"/>
      </rPr>
      <t xml:space="preserve">.  </t>
    </r>
    <r>
      <rPr>
        <sz val="12"/>
        <color rgb="FFFF0000"/>
        <rFont val="Arial Narrow"/>
        <family val="2"/>
      </rPr>
      <t xml:space="preserve">nuevo control  
</t>
    </r>
  </si>
  <si>
    <r>
      <t xml:space="preserve">1. Se verifica que se realizó capacitación en sesiones breves de seguridad del paciente en el mes de junio 2024 al 100 de los EPM, Cobertura 98% en el cual uno de los temas de la META 6 es prevención de acercamiento sexual.
2. Se estableció que el Plan Institucional de Capacitación PIC (Inducción y reinducción y protocolos como de acercamiento sexual y prevención de consumo de SPA), se realizo en la vigencia 2024, teniendo en cuenta las circulares internas desde Gerencia con el objetivo de revisar los horarios y disposición de tiempos para capacitaciones.
3. Se evidenció que se  realizó capacitación en sesiones breves de seguridad del paciente en el mes de junio 2024 al 100 de los EPM, Cobertura 98% en el cual uno de los temas de la META 6 es prevención de suicidio. Se realizó induccion y capacitacion al personal de seguridad privada, empresa LASU, terceros y proveedores y se capacita al 100% de la población nueva, teniendo en cuenta protocolos de seguridad del paciente, identificación de objetos peligrosos, protocolo de evasión y pérdida de pacientes, protocolo de agitación psicomotriz, prevencion de suicidio.
4. Las Rondas de seguridad se  aumentaron según informes de años anteriores, incrementando a 15 por mes.
5. El indicador de acercamiento sexual se verifica que está controlado en el año 2024, se presentó un incidente de acercamiento sexual en el mes de febrero y cuenta con ficha técnica de indicador medido por seguridad del paciente.
6. Se verificó que se reportó desde seguridad privada el ingreso de objetos peligrosos como sustancias psicoactivas, además en la ruta de ingreso del paciente el personal auxiliar también identifica objetos peligrosos como SPA </t>
    </r>
    <r>
      <rPr>
        <sz val="12"/>
        <color rgb="FFFF0000"/>
        <rFont val="Arial Narrow"/>
        <family val="2"/>
      </rPr>
      <t>Nuevo control</t>
    </r>
    <r>
      <rPr>
        <sz val="12"/>
        <rFont val="Arial Narrow"/>
        <family val="2"/>
      </rPr>
      <t xml:space="preserve">
</t>
    </r>
  </si>
  <si>
    <r>
      <t xml:space="preserve">1. Se verifica que se realizó la identificación de los riesgos al 99% de la población, mitigando los riesgos, evidenciando que el 0.5% de los riesgos se materializan. Se han presentado CERO suicidios.
2. Se estableció que se  realizó capacitación en sesiones breves de seguridad del paciente en el mes de junio 2024 al 100 de los EPM, cobertura 98% en el cual uno de los temas de la META 6 es la prevención de acercamiento sexual.
3. Igualmente se realizó capacitación en sesiones breves de seguridad del paciente en el mes de junio 2024 al 100 de los EPM, cobertura  del 98% en el cual uno de los temas de la META 6 es prevención de suicidio. Se realizó induccion y capacitacion al personal de seguridad privada, empresa LASU, terceros y proveedores, en el primer semestre se capacitó al 100% de la población nueva, teniendo en cuenta protocolos de seguridad del paciente, identificación de objetos peligrosos, protocolo de evasión y pérdida de pacientes, protocolo de agitación psicomotriz y prevencion de suicidio.
4. Se evidenció en el 100% de las histórias clínicas de pacientes con riesgo suicida la identificación correcta de paciente según protocolo </t>
    </r>
    <r>
      <rPr>
        <sz val="12"/>
        <color rgb="FFFF0000"/>
        <rFont val="Arial Narrow"/>
        <family val="2"/>
      </rPr>
      <t>nuevo control</t>
    </r>
  </si>
  <si>
    <r>
      <rPr>
        <sz val="12"/>
        <color theme="1"/>
        <rFont val="Arial Narrow"/>
        <family val="2"/>
      </rPr>
      <t xml:space="preserve">1. Se verificó al seguimiento que se realizó la socialización de los derechos y deberes. Las capacitaciones articuladas al Plan Institucional de Capacitación PIC (Inducción y reinducción y protocolos como de acercamiento sexual y prevención de consumo de SPA), fueron realizadas en la vigencia 2024, teniendo en cuenta las circulares internas desde Gerencia con el objetivo de revisar los horarios y disposición de tiempos para capacitaciones.
2.  Se estableció por control interno que el  grado de aplicación de prácticas humanizantes fue del 100%   dando un resultado  satisfactorio. Se evidenció  la recepción de las manifestaciones las cuales el 80% corresponden a felicitaciones por trato humanizado al paciente y  encontrando una satisfacción global del 99.7%. El 100% de los pacientes reconocen dos derechos y dos  deberes. Se evidenció la atención centrada a la persona como pilar fundamental en la prestación del servicio. 
3. Se evidenció la resolutividad de la manifestaciones de tipo vulneración de derechos y la socialización en el comité de ética, se evidencio la resolutividad de las manifestaciones  en un 100%. </t>
    </r>
    <r>
      <rPr>
        <sz val="12"/>
        <color rgb="FFFF0000"/>
        <rFont val="Arial Narrow"/>
        <family val="2"/>
      </rPr>
      <t xml:space="preserve">nuevo control. </t>
    </r>
  </si>
  <si>
    <r>
      <rPr>
        <sz val="12"/>
        <color theme="1"/>
        <rFont val="Arial Narrow"/>
        <family val="2"/>
      </rPr>
      <t>Se verificò que a través del aplicativo digital se gestionaron las manifestaciones en el primer semestre de 2024. A la fecha se verifica que se realiza de manera manual y digital.</t>
    </r>
    <r>
      <rPr>
        <sz val="18"/>
        <color theme="1"/>
        <rFont val="Arial Narrow"/>
        <family val="2"/>
      </rPr>
      <t xml:space="preserve">
</t>
    </r>
  </si>
  <si>
    <t xml:space="preserve">1. Se evidencian los seguimientos al almacenamiento y control mensual de los medicamentos de control especial almacenados en los servicios (kits de sedación y carros de paro). 
2. Se evidencia que los kits de agitación se encuentran almacenados en un lugar seguro, libre de acceso a pacientes y personal ajeno a la sala  y los candados de carro de paro se encuentran registrados en el formato de control de carro de paro.
3. Se evidencia que se realizan devoluciones diarias por ambos sistemas (hosvital y sebthi que es el software de Farmart). El aprovechamiento de los MCE es entregado por el personal de enfermería, se relaciona mensual y se envía a facturación de Farmart para la generación de la nota crédito.   </t>
  </si>
  <si>
    <r>
      <rPr>
        <sz val="12"/>
        <color theme="1"/>
        <rFont val="Arial Narrow"/>
        <family val="2"/>
      </rPr>
      <t xml:space="preserve">1,- Se verifica que en la primera semana de cada mes se quema en unidad de DVD el backup de las bases de datos y se llevan a la caja fuerte de la tesoreria con un oficio radicado de recibido de los DVDS y se cuenta con carpeta de recibido.
2.-  Se verificò que en el DRIVE licenciado de la instituciòn reposan los bakups de las bases de datos de los ultimos 3 dias 
3. El HDPUV cuenta con dos equipos de seguiridad perimetral con su respectiva licencia vigente,  en alta disponibilidad donde se confirguran las políticas de navegaciòn de la instituciòn. </t>
    </r>
    <r>
      <rPr>
        <sz val="18"/>
        <color theme="1"/>
        <rFont val="Arial Narrow"/>
        <family val="2"/>
      </rPr>
      <t xml:space="preserve"> </t>
    </r>
  </si>
  <si>
    <t xml:space="preserve">1. Se evidencio por control interno que en el 2024 se ejecutò el cronograma de mantenimiento del los equipos tecnològicos programados.
2. Se evidenciò que se realizò de forma diaria el Bacupk de los servidores del hospital, evidenciando que al generar el reporte todos lo bakups se completan de forma exitosa 
3. Se evidenciò la ejecuciòn del simulacro donde se evaluò el funcionamiento del internet en el primer semestre de 2024. 
4. Se verificò que las licencias del  antivirus y los equipos de seguridad perimetral estan vigentes hasta el año 2024.  Igualmente se estableciò  que en el plan anual de adquisiciones para la vigencia 2024 se proyectò la renovaciòn de estas licencias. 
5. Se verificò que se cumplió con lo establecido en el manual y la politica de seguridad de la informaciòn y uso de los recursos informàticos, controlando el acceso al data center el cual cumple con las restricciones para el personal no autorizado.   </t>
  </si>
  <si>
    <t xml:space="preserve">1.- Se verifica por control interno que el àrea de talento humano  procediò a  informar al nuevo funcionario sobre el acuerdo de confidencialidad y se verificò con la firma del funcionario que reposa en la hoja de vida.
2. Se verificò por control interno que los contratos tienen la cláusula de confidencialidad de la informaciòn para que sea cumplida por el contratista  
3. Se verificó que  se gestiona el formato de activar o inactivar usuarios FOR-GIN-42, para crear usuarios en el sistema de informacion Hosvital. Se revisaron formatos de la vigencia 2024 en donde las autorizaciones estan acordes a las fechas de solicitudes.
4.. Control interno evidenció que el técnico de archivo diligencia el formato  de préstamo de documentos FOR-GIN-11. Igualmente se evidenció que la auxiliar administrativa de estadistica diligencia el formato  de solicitud y entrega de história clínica FOR-GIN-09.  
6. Se verificó que el profesional especializado del área de estadística da cumplimiento al procedimiento de estadística y control de la información PRO-GIN-08 y se verificó que gestiona el formato de solicitud de información FOR-GIN-39  y que realizó la trazabilidad a través del formato seguimiento a solicitudes FOR-GIN-40  
</t>
  </si>
  <si>
    <t xml:space="preserve">Se verificó que se ajusto la politica y ésta se articulará con la politica de información de estadistica y la politica de transparencia.  
Se estableció que se viene desarrollando el FOR-GIN-11  documento denominado Préstamo de documentos, con el objeto de tener un mayor control de todos los documentos que se producen en los procesos. </t>
  </si>
  <si>
    <t>SEGUIMIENTO  ENERO A DICIEMBRE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</si>
</sst>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0"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4" tint="0.79998168889431442"/>
      <name val="Arial Narrow"/>
      <family val="2"/>
    </font>
    <font>
      <sz val="11"/>
      <color theme="4" tint="0.79998168889431442"/>
      <name val="Calibri"/>
      <family val="2"/>
      <scheme val="minor"/>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b/>
      <sz val="12"/>
      <color rgb="FF00B050"/>
      <name val="Arial Narrow"/>
      <family val="2"/>
    </font>
    <font>
      <sz val="12"/>
      <color theme="0"/>
      <name val="Calibri"/>
      <family val="2"/>
      <scheme val="minor"/>
    </font>
    <font>
      <b/>
      <sz val="12"/>
      <color rgb="FFFF0000"/>
      <name val="Arial Narrow"/>
      <family val="2"/>
    </font>
    <font>
      <sz val="16"/>
      <name val="Arial Narrow"/>
      <family val="2"/>
    </font>
    <font>
      <b/>
      <sz val="20"/>
      <color rgb="FFFF0000"/>
      <name val="Arial Narrow"/>
      <family val="2"/>
    </font>
    <font>
      <sz val="12"/>
      <name val="Calibri"/>
      <family val="2"/>
      <scheme val="minor"/>
    </font>
    <font>
      <sz val="12"/>
      <color rgb="FF00B050"/>
      <name val="Calibri"/>
      <family val="2"/>
      <scheme val="minor"/>
    </font>
    <font>
      <sz val="11"/>
      <name val="Calibri"/>
      <family val="2"/>
      <scheme val="minor"/>
    </font>
    <font>
      <sz val="20"/>
      <name val="Arial Narrow"/>
      <family val="2"/>
    </font>
    <font>
      <sz val="22"/>
      <name val="Arial Narrow"/>
      <family val="2"/>
    </font>
    <font>
      <sz val="24"/>
      <name val="Arial Narrow"/>
      <family val="2"/>
    </font>
    <font>
      <sz val="8"/>
      <name val="Calibri"/>
      <family val="2"/>
      <scheme val="minor"/>
    </font>
    <font>
      <sz val="14"/>
      <color theme="0"/>
      <name val="Calibri"/>
      <family val="2"/>
      <scheme val="minor"/>
    </font>
    <font>
      <sz val="12"/>
      <color rgb="FF00B050"/>
      <name val="Arial Narrow"/>
      <family val="2"/>
    </font>
    <font>
      <sz val="18"/>
      <name val="Arial Narrow"/>
      <family val="2"/>
    </font>
    <font>
      <sz val="18"/>
      <color theme="1"/>
      <name val="Arial Narrow"/>
      <family val="2"/>
    </font>
    <font>
      <sz val="14"/>
      <color rgb="FF00B050"/>
      <name val="Arial Narrow"/>
      <family val="2"/>
    </font>
    <font>
      <sz val="14"/>
      <color rgb="FFFF0000"/>
      <name val="Arial Narrow"/>
      <family val="2"/>
    </font>
  </fonts>
  <fills count="3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
      <patternFill patternType="solid">
        <fgColor theme="1"/>
        <bgColor indexed="64"/>
      </patternFill>
    </fill>
  </fills>
  <borders count="42">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9">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xf numFmtId="0" fontId="10" fillId="0" borderId="0"/>
  </cellStyleXfs>
  <cellXfs count="1288">
    <xf numFmtId="0" fontId="0" fillId="0" borderId="0" xfId="0"/>
    <xf numFmtId="0" fontId="3" fillId="8"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center"/>
    </xf>
    <xf numFmtId="0" fontId="2" fillId="0" borderId="0" xfId="0" applyFont="1" applyAlignment="1">
      <alignment vertical="center"/>
    </xf>
    <xf numFmtId="0" fontId="1" fillId="7" borderId="4" xfId="0" applyFont="1" applyFill="1" applyBorder="1" applyAlignment="1">
      <alignment vertical="center" wrapText="1"/>
    </xf>
    <xf numFmtId="0" fontId="5" fillId="1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4" fillId="0" borderId="4" xfId="0" applyFont="1" applyBorder="1" applyAlignment="1">
      <alignment vertical="center" wrapText="1"/>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7" fillId="0" borderId="4" xfId="0" pivotButton="1" applyFont="1" applyBorder="1" applyAlignment="1">
      <alignment horizontal="center" vertical="center" wrapText="1"/>
    </xf>
    <xf numFmtId="0" fontId="7" fillId="0" borderId="4" xfId="0" applyFont="1" applyBorder="1" applyAlignment="1">
      <alignment horizontal="left"/>
    </xf>
    <xf numFmtId="0" fontId="7" fillId="0" borderId="4" xfId="0" applyFont="1" applyBorder="1"/>
    <xf numFmtId="0" fontId="8" fillId="28"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28" borderId="4" xfId="0" applyFont="1" applyFill="1" applyBorder="1" applyAlignment="1">
      <alignment horizontal="center" vertical="center"/>
    </xf>
    <xf numFmtId="0" fontId="27" fillId="0" borderId="4" xfId="0" pivotButton="1" applyFont="1" applyBorder="1"/>
    <xf numFmtId="9" fontId="7" fillId="0" borderId="4" xfId="6" applyFont="1" applyBorder="1" applyAlignment="1">
      <alignment horizont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28" fillId="0" borderId="0" xfId="0" pivotButton="1" applyFont="1"/>
    <xf numFmtId="0" fontId="7" fillId="0" borderId="4" xfId="0" pivotButton="1" applyFont="1" applyBorder="1" applyAlignment="1">
      <alignment horizontal="center" vertical="center"/>
    </xf>
    <xf numFmtId="0" fontId="7" fillId="0" borderId="4" xfId="0" applyFont="1" applyBorder="1" applyAlignment="1">
      <alignment horizontal="left" vertic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9" fillId="30" borderId="0" xfId="1" applyFont="1" applyFill="1"/>
    <xf numFmtId="0" fontId="32" fillId="31" borderId="4" xfId="1" applyFont="1" applyFill="1" applyBorder="1" applyAlignment="1">
      <alignment horizontal="center" vertical="center" wrapText="1" readingOrder="1"/>
    </xf>
    <xf numFmtId="0" fontId="10" fillId="7" borderId="0" xfId="1" applyFill="1"/>
    <xf numFmtId="0" fontId="33" fillId="27" borderId="4" xfId="1" applyFont="1" applyFill="1" applyBorder="1" applyAlignment="1">
      <alignment horizontal="center" vertical="center" wrapText="1" readingOrder="1"/>
    </xf>
    <xf numFmtId="0" fontId="34" fillId="27" borderId="4" xfId="1" applyFont="1" applyFill="1" applyBorder="1" applyAlignment="1">
      <alignment horizontal="center" vertical="center" wrapText="1" readingOrder="1"/>
    </xf>
    <xf numFmtId="9" fontId="34" fillId="0" borderId="4" xfId="1" applyNumberFormat="1" applyFont="1" applyBorder="1" applyAlignment="1">
      <alignment horizontal="center" vertical="center" wrapText="1" readingOrder="1"/>
    </xf>
    <xf numFmtId="0" fontId="33" fillId="26" borderId="4" xfId="1" applyFont="1" applyFill="1" applyBorder="1" applyAlignment="1">
      <alignment horizontal="center" vertical="center" wrapText="1" readingOrder="1"/>
    </xf>
    <xf numFmtId="0" fontId="34" fillId="26" borderId="4" xfId="1" applyFont="1" applyFill="1" applyBorder="1" applyAlignment="1">
      <alignment horizontal="center" vertical="center" wrapText="1" readingOrder="1"/>
    </xf>
    <xf numFmtId="0" fontId="33" fillId="32" borderId="4" xfId="1" applyFont="1" applyFill="1" applyBorder="1" applyAlignment="1">
      <alignment horizontal="center" vertical="center" wrapText="1" readingOrder="1"/>
    </xf>
    <xf numFmtId="0" fontId="34" fillId="32" borderId="4" xfId="1" applyFont="1" applyFill="1" applyBorder="1" applyAlignment="1">
      <alignment horizontal="center" vertical="center" wrapText="1" readingOrder="1"/>
    </xf>
    <xf numFmtId="0" fontId="33" fillId="33" borderId="4" xfId="1" applyFont="1" applyFill="1" applyBorder="1" applyAlignment="1">
      <alignment horizontal="center" vertical="center" wrapText="1" readingOrder="1"/>
    </xf>
    <xf numFmtId="0" fontId="34" fillId="33" borderId="4" xfId="1" applyFont="1" applyFill="1" applyBorder="1" applyAlignment="1">
      <alignment horizontal="center" vertical="center" wrapText="1" readingOrder="1"/>
    </xf>
    <xf numFmtId="0" fontId="35" fillId="34" borderId="4" xfId="1" applyFont="1" applyFill="1" applyBorder="1" applyAlignment="1">
      <alignment horizontal="center" vertical="center" wrapText="1" readingOrder="1"/>
    </xf>
    <xf numFmtId="0" fontId="36"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7" fillId="7" borderId="21" xfId="1" applyFont="1" applyFill="1" applyBorder="1" applyAlignment="1">
      <alignment horizontal="center" vertical="center" wrapText="1"/>
    </xf>
    <xf numFmtId="0" fontId="37" fillId="8" borderId="21" xfId="1" applyFont="1" applyFill="1" applyBorder="1" applyAlignment="1">
      <alignment horizontal="center" vertical="center" wrapText="1"/>
    </xf>
    <xf numFmtId="0" fontId="38" fillId="0" borderId="0" xfId="1" applyFont="1" applyAlignment="1">
      <alignment horizontal="left" vertical="center" indent="4" readingOrder="1"/>
    </xf>
    <xf numFmtId="0" fontId="6" fillId="0" borderId="0" xfId="1" applyFont="1"/>
    <xf numFmtId="0" fontId="39" fillId="0" borderId="21" xfId="1" applyFont="1" applyBorder="1" applyAlignment="1">
      <alignment horizontal="left" vertical="top" wrapText="1"/>
    </xf>
    <xf numFmtId="0" fontId="40"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9" fillId="0" borderId="21" xfId="1" applyFont="1" applyBorder="1" applyAlignment="1">
      <alignment horizontal="left" vertical="center" wrapText="1"/>
    </xf>
    <xf numFmtId="0" fontId="39" fillId="0" borderId="24" xfId="1" applyFont="1" applyBorder="1" applyAlignment="1">
      <alignment horizontal="left" vertical="top" wrapText="1"/>
    </xf>
    <xf numFmtId="0" fontId="39" fillId="0" borderId="23" xfId="1" applyFont="1" applyBorder="1" applyAlignment="1">
      <alignment horizontal="left" vertical="top" wrapText="1"/>
    </xf>
    <xf numFmtId="0" fontId="39" fillId="0" borderId="22" xfId="1" applyFont="1" applyBorder="1" applyAlignment="1">
      <alignment horizontal="left" vertical="top" wrapText="1"/>
    </xf>
    <xf numFmtId="0" fontId="39" fillId="0" borderId="4" xfId="1" applyFont="1" applyBorder="1" applyAlignment="1">
      <alignment horizontal="left" vertical="top" wrapText="1"/>
    </xf>
    <xf numFmtId="0" fontId="40" fillId="8" borderId="4" xfId="1" applyFont="1" applyFill="1" applyBorder="1" applyAlignment="1">
      <alignment horizontal="center" vertical="center" wrapText="1"/>
    </xf>
    <xf numFmtId="0" fontId="42" fillId="30" borderId="0" xfId="1" applyFont="1" applyFill="1"/>
    <xf numFmtId="0" fontId="43" fillId="31" borderId="4" xfId="1" applyFont="1" applyFill="1" applyBorder="1" applyAlignment="1">
      <alignment horizontal="center" vertical="center" wrapText="1" readingOrder="1"/>
    </xf>
    <xf numFmtId="0" fontId="44" fillId="30" borderId="0" xfId="1" applyFont="1" applyFill="1"/>
    <xf numFmtId="0" fontId="45" fillId="7" borderId="4" xfId="1" applyFont="1" applyFill="1" applyBorder="1" applyAlignment="1">
      <alignment horizontal="left" vertical="center" wrapText="1" readingOrder="1"/>
    </xf>
    <xf numFmtId="0" fontId="33" fillId="30" borderId="0" xfId="1" applyFont="1" applyFill="1" applyAlignment="1">
      <alignment horizontal="left" vertical="center" wrapText="1" readingOrder="1"/>
    </xf>
    <xf numFmtId="0" fontId="8" fillId="30" borderId="0" xfId="1" applyFont="1" applyFill="1" applyAlignment="1">
      <alignment vertical="center"/>
    </xf>
    <xf numFmtId="0" fontId="44" fillId="0" borderId="0" xfId="1" applyFont="1"/>
    <xf numFmtId="0" fontId="33" fillId="0" borderId="0" xfId="1" applyFont="1" applyAlignment="1">
      <alignment horizontal="left" vertical="center" wrapText="1" readingOrder="1"/>
    </xf>
    <xf numFmtId="0" fontId="47" fillId="0" borderId="0" xfId="1" applyFont="1" applyAlignment="1">
      <alignment vertical="center"/>
    </xf>
    <xf numFmtId="0" fontId="29" fillId="0" borderId="0" xfId="1" applyFont="1"/>
    <xf numFmtId="0" fontId="48" fillId="0" borderId="0" xfId="1" applyFont="1"/>
    <xf numFmtId="0" fontId="49" fillId="0" borderId="0" xfId="1" applyFont="1"/>
    <xf numFmtId="0" fontId="50" fillId="0" borderId="0" xfId="1" applyFont="1"/>
    <xf numFmtId="0" fontId="51" fillId="30" borderId="0" xfId="1" applyFont="1" applyFill="1"/>
    <xf numFmtId="0" fontId="54" fillId="30" borderId="0" xfId="1" applyFont="1" applyFill="1"/>
    <xf numFmtId="0" fontId="55" fillId="35" borderId="31" xfId="1" applyFont="1" applyFill="1" applyBorder="1" applyAlignment="1">
      <alignment horizontal="center" vertical="center" wrapText="1" readingOrder="1"/>
    </xf>
    <xf numFmtId="0" fontId="55" fillId="35" borderId="32" xfId="1" applyFont="1" applyFill="1" applyBorder="1" applyAlignment="1">
      <alignment horizontal="center" vertical="center" wrapText="1" readingOrder="1"/>
    </xf>
    <xf numFmtId="0" fontId="55" fillId="30" borderId="24" xfId="1" applyFont="1" applyFill="1" applyBorder="1" applyAlignment="1">
      <alignment horizontal="center" vertical="center" wrapText="1" readingOrder="1"/>
    </xf>
    <xf numFmtId="0" fontId="38" fillId="30" borderId="24" xfId="1" applyFont="1" applyFill="1" applyBorder="1" applyAlignment="1">
      <alignment horizontal="left" vertical="center" wrapText="1" readingOrder="1"/>
    </xf>
    <xf numFmtId="9" fontId="55" fillId="30" borderId="34" xfId="1" applyNumberFormat="1" applyFont="1" applyFill="1" applyBorder="1" applyAlignment="1">
      <alignment horizontal="center" vertical="center" wrapText="1" readingOrder="1"/>
    </xf>
    <xf numFmtId="0" fontId="55" fillId="30" borderId="21" xfId="1" applyFont="1" applyFill="1" applyBorder="1" applyAlignment="1">
      <alignment horizontal="center" vertical="center" wrapText="1" readingOrder="1"/>
    </xf>
    <xf numFmtId="0" fontId="38" fillId="30" borderId="21" xfId="1" applyFont="1" applyFill="1" applyBorder="1" applyAlignment="1">
      <alignment horizontal="left" vertical="center" wrapText="1" readingOrder="1"/>
    </xf>
    <xf numFmtId="9" fontId="55" fillId="30" borderId="35" xfId="1" applyNumberFormat="1" applyFont="1" applyFill="1" applyBorder="1" applyAlignment="1">
      <alignment horizontal="center" vertical="center" wrapText="1" readingOrder="1"/>
    </xf>
    <xf numFmtId="0" fontId="38" fillId="30" borderId="35" xfId="1" applyFont="1" applyFill="1" applyBorder="1" applyAlignment="1">
      <alignment horizontal="center" vertical="center" wrapText="1" readingOrder="1"/>
    </xf>
    <xf numFmtId="0" fontId="55" fillId="30" borderId="40" xfId="1" applyFont="1" applyFill="1" applyBorder="1" applyAlignment="1">
      <alignment horizontal="center" vertical="center" wrapText="1" readingOrder="1"/>
    </xf>
    <xf numFmtId="0" fontId="38" fillId="30" borderId="40" xfId="1" applyFont="1" applyFill="1" applyBorder="1" applyAlignment="1">
      <alignment horizontal="left" vertical="center" wrapText="1" readingOrder="1"/>
    </xf>
    <xf numFmtId="0" fontId="38" fillId="30" borderId="41" xfId="1" applyFont="1" applyFill="1" applyBorder="1" applyAlignment="1">
      <alignment horizontal="center" vertical="center" wrapText="1" readingOrder="1"/>
    </xf>
    <xf numFmtId="0" fontId="57" fillId="30" borderId="0" xfId="1" applyFont="1" applyFill="1"/>
    <xf numFmtId="0" fontId="59" fillId="8" borderId="4" xfId="1" applyFont="1" applyFill="1" applyBorder="1" applyAlignment="1">
      <alignment horizontal="center" vertical="center" wrapText="1"/>
    </xf>
    <xf numFmtId="0" fontId="58" fillId="19" borderId="4" xfId="1" applyFont="1" applyFill="1" applyBorder="1" applyAlignment="1">
      <alignment horizontal="left" vertical="center"/>
    </xf>
    <xf numFmtId="0" fontId="58" fillId="19" borderId="4" xfId="1" applyFont="1" applyFill="1" applyBorder="1" applyAlignment="1">
      <alignment horizontal="center" vertical="center" wrapText="1"/>
    </xf>
    <xf numFmtId="0" fontId="58"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61" fillId="0" borderId="0" xfId="1" applyFont="1" applyAlignment="1">
      <alignment horizontal="center" vertical="center" wrapText="1"/>
    </xf>
    <xf numFmtId="0" fontId="34" fillId="0" borderId="4" xfId="1" applyFont="1" applyBorder="1" applyAlignment="1">
      <alignment horizontal="left" vertical="center" wrapText="1" readingOrder="1"/>
    </xf>
    <xf numFmtId="0" fontId="12" fillId="0" borderId="0" xfId="1" applyFont="1"/>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0" xfId="0" applyFont="1" applyAlignment="1">
      <alignment vertical="center" wrapText="1"/>
    </xf>
    <xf numFmtId="0" fontId="4" fillId="0" borderId="8" xfId="0" applyFont="1" applyBorder="1" applyAlignment="1">
      <alignment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2" fillId="0" borderId="4"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left" vertical="center" wrapText="1"/>
    </xf>
    <xf numFmtId="0" fontId="6" fillId="25" borderId="4" xfId="0" applyFont="1" applyFill="1" applyBorder="1" applyAlignment="1">
      <alignment horizontal="center" vertical="center" wrapText="1"/>
    </xf>
    <xf numFmtId="0" fontId="3" fillId="0" borderId="4" xfId="0" applyFont="1" applyBorder="1" applyAlignment="1">
      <alignment vertical="center" wrapText="1"/>
    </xf>
    <xf numFmtId="0" fontId="1" fillId="0" borderId="0" xfId="0" applyFont="1" applyAlignment="1">
      <alignment vertical="center"/>
    </xf>
    <xf numFmtId="0" fontId="3" fillId="0" borderId="11" xfId="0" applyFont="1" applyBorder="1" applyAlignment="1">
      <alignment vertical="center" wrapText="1"/>
    </xf>
    <xf numFmtId="0" fontId="1" fillId="25" borderId="4"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4" fillId="0" borderId="11" xfId="0" applyFont="1" applyBorder="1" applyAlignment="1">
      <alignment vertical="center" wrapText="1"/>
    </xf>
    <xf numFmtId="0" fontId="6" fillId="0" borderId="11" xfId="0" applyFont="1" applyBorder="1" applyAlignment="1">
      <alignment horizontal="center" vertical="center" wrapText="1"/>
    </xf>
    <xf numFmtId="0" fontId="6" fillId="0" borderId="11" xfId="0" applyFont="1" applyBorder="1" applyAlignment="1">
      <alignment horizontal="left" vertical="center" wrapText="1"/>
    </xf>
    <xf numFmtId="0" fontId="6" fillId="0" borderId="0" xfId="0" applyFont="1" applyAlignment="1">
      <alignment horizontal="center" vertical="center"/>
    </xf>
    <xf numFmtId="0" fontId="4" fillId="23" borderId="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3" fillId="0" borderId="8" xfId="0" applyFont="1" applyBorder="1" applyAlignment="1">
      <alignment vertical="center" wrapText="1"/>
    </xf>
    <xf numFmtId="0" fontId="1" fillId="0" borderId="8" xfId="0" applyFont="1" applyBorder="1" applyAlignment="1">
      <alignment vertical="center" wrapText="1"/>
    </xf>
    <xf numFmtId="0" fontId="6" fillId="0" borderId="4" xfId="0" quotePrefix="1" applyFont="1" applyBorder="1" applyAlignment="1">
      <alignment horizontal="left"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6" fillId="0" borderId="10" xfId="0" applyFont="1" applyBorder="1" applyAlignment="1">
      <alignment vertical="center" wrapText="1"/>
    </xf>
    <xf numFmtId="0" fontId="6" fillId="0" borderId="16" xfId="0" applyFont="1" applyBorder="1" applyAlignment="1">
      <alignment vertical="center" wrapText="1"/>
    </xf>
    <xf numFmtId="0" fontId="4" fillId="0" borderId="0" xfId="0" applyFont="1" applyAlignment="1">
      <alignment vertical="center" wrapText="1"/>
    </xf>
    <xf numFmtId="0" fontId="6" fillId="0" borderId="0" xfId="0" applyFont="1" applyAlignment="1">
      <alignment horizontal="left" vertical="center" wrapText="1"/>
    </xf>
    <xf numFmtId="0" fontId="6" fillId="25" borderId="4" xfId="0" applyFont="1" applyFill="1" applyBorder="1" applyAlignment="1">
      <alignment horizontal="center" vertical="center"/>
    </xf>
    <xf numFmtId="0" fontId="6" fillId="25" borderId="0" xfId="0" applyFont="1" applyFill="1" applyAlignment="1">
      <alignment horizontal="center" vertical="center"/>
    </xf>
    <xf numFmtId="0" fontId="2" fillId="0" borderId="0" xfId="0" applyFont="1" applyAlignment="1">
      <alignment vertical="center" wrapText="1"/>
    </xf>
    <xf numFmtId="0" fontId="66" fillId="0" borderId="0" xfId="0" applyFont="1" applyAlignment="1">
      <alignment vertical="top" wrapText="1"/>
    </xf>
    <xf numFmtId="0" fontId="0" fillId="0" borderId="0" xfId="0" applyAlignment="1">
      <alignment vertical="center" wrapText="1"/>
    </xf>
    <xf numFmtId="0" fontId="62" fillId="0" borderId="0" xfId="0" applyFont="1" applyAlignment="1">
      <alignment horizontal="center" vertical="center"/>
    </xf>
    <xf numFmtId="0" fontId="1" fillId="23" borderId="4" xfId="0" applyFont="1" applyFill="1" applyBorder="1" applyAlignment="1">
      <alignment horizontal="center" vertical="center" wrapText="1"/>
    </xf>
    <xf numFmtId="0" fontId="6" fillId="23" borderId="4" xfId="0" applyFont="1" applyFill="1" applyBorder="1" applyAlignment="1">
      <alignment horizontal="center" vertical="center" wrapText="1"/>
    </xf>
    <xf numFmtId="0" fontId="2" fillId="8" borderId="4" xfId="0" applyFont="1" applyFill="1" applyBorder="1" applyAlignment="1">
      <alignment horizontal="center" vertical="center"/>
    </xf>
    <xf numFmtId="0" fontId="67" fillId="0" borderId="6" xfId="0" applyFont="1" applyBorder="1" applyAlignment="1">
      <alignment vertical="center" wrapText="1"/>
    </xf>
    <xf numFmtId="0" fontId="67" fillId="0" borderId="7" xfId="0" applyFont="1" applyBorder="1" applyAlignment="1">
      <alignmen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2" fillId="23" borderId="13" xfId="0" applyFont="1" applyFill="1" applyBorder="1" applyAlignment="1">
      <alignment horizontal="center" vertical="center" wrapText="1"/>
    </xf>
    <xf numFmtId="0" fontId="3" fillId="0" borderId="13" xfId="0" applyFont="1" applyBorder="1" applyAlignment="1">
      <alignment vertical="center" wrapText="1"/>
    </xf>
    <xf numFmtId="0" fontId="63" fillId="8" borderId="7" xfId="0" applyFont="1" applyFill="1" applyBorder="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68" fillId="0" borderId="0" xfId="0" applyFont="1" applyAlignment="1">
      <alignment horizontal="center" vertical="center"/>
    </xf>
    <xf numFmtId="0" fontId="1" fillId="36" borderId="4"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vertical="center" wrapText="1"/>
    </xf>
    <xf numFmtId="0" fontId="1" fillId="0" borderId="4" xfId="0" applyFont="1" applyBorder="1" applyAlignment="1">
      <alignment vertical="center"/>
    </xf>
    <xf numFmtId="0" fontId="1" fillId="0" borderId="13" xfId="0" applyFont="1" applyBorder="1" applyAlignment="1">
      <alignment vertical="center" wrapText="1"/>
    </xf>
    <xf numFmtId="0" fontId="1" fillId="0" borderId="13" xfId="0" applyFont="1" applyBorder="1" applyAlignment="1">
      <alignment horizontal="center" vertical="center"/>
    </xf>
    <xf numFmtId="0" fontId="1" fillId="0" borderId="13" xfId="0" applyFont="1" applyBorder="1" applyAlignment="1">
      <alignment horizontal="left" vertical="center" wrapText="1"/>
    </xf>
    <xf numFmtId="0" fontId="22" fillId="0" borderId="0" xfId="0" applyFont="1" applyAlignment="1">
      <alignment vertical="center"/>
    </xf>
    <xf numFmtId="0" fontId="6" fillId="0" borderId="4" xfId="0" applyFont="1"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69" fillId="0" borderId="6" xfId="0" applyFont="1" applyBorder="1" applyAlignment="1">
      <alignment vertical="center" wrapText="1"/>
    </xf>
    <xf numFmtId="0" fontId="69" fillId="0" borderId="7" xfId="0" applyFont="1" applyBorder="1" applyAlignment="1">
      <alignment vertical="center" wrapText="1"/>
    </xf>
    <xf numFmtId="0" fontId="67" fillId="0" borderId="6" xfId="0" applyFont="1" applyBorder="1" applyAlignment="1">
      <alignment horizontal="center" vertical="center" wrapText="1"/>
    </xf>
    <xf numFmtId="0" fontId="67"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23" borderId="4" xfId="0" applyFont="1" applyFill="1" applyBorder="1" applyAlignment="1">
      <alignment horizontal="center" vertical="center" wrapText="1"/>
    </xf>
    <xf numFmtId="0" fontId="13" fillId="0" borderId="4" xfId="0" applyFont="1" applyBorder="1" applyAlignment="1">
      <alignment vertical="center" wrapText="1"/>
    </xf>
    <xf numFmtId="0" fontId="7" fillId="11" borderId="4" xfId="0" applyFont="1" applyFill="1" applyBorder="1" applyAlignment="1">
      <alignment horizontal="center" vertical="center" wrapText="1"/>
    </xf>
    <xf numFmtId="0" fontId="1" fillId="0" borderId="4" xfId="0" quotePrefix="1" applyFont="1" applyBorder="1" applyAlignment="1">
      <alignment vertical="center" wrapText="1"/>
    </xf>
    <xf numFmtId="0" fontId="70" fillId="0" borderId="0" xfId="0" applyFont="1" applyAlignment="1">
      <alignment vertical="center"/>
    </xf>
    <xf numFmtId="0" fontId="1" fillId="11"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1" fillId="0" borderId="11" xfId="0" applyFont="1" applyBorder="1" applyAlignment="1">
      <alignment horizontal="center" vertical="center"/>
    </xf>
    <xf numFmtId="0" fontId="1" fillId="0" borderId="4" xfId="0" applyFont="1" applyBorder="1" applyAlignment="1">
      <alignment wrapText="1"/>
    </xf>
    <xf numFmtId="0" fontId="2" fillId="25" borderId="4" xfId="0" applyFont="1" applyFill="1" applyBorder="1" applyAlignment="1">
      <alignment horizontal="center" vertical="center"/>
    </xf>
    <xf numFmtId="0" fontId="67" fillId="0" borderId="4" xfId="0" applyFont="1" applyBorder="1" applyAlignment="1">
      <alignment horizontal="center" vertical="center"/>
    </xf>
    <xf numFmtId="0" fontId="67" fillId="11" borderId="4" xfId="0" applyFont="1" applyFill="1" applyBorder="1" applyAlignment="1">
      <alignment horizontal="center" vertical="center"/>
    </xf>
    <xf numFmtId="0" fontId="67" fillId="25" borderId="4" xfId="0" applyFont="1" applyFill="1" applyBorder="1" applyAlignment="1">
      <alignment horizontal="center" vertical="center"/>
    </xf>
    <xf numFmtId="0" fontId="67" fillId="0" borderId="4" xfId="0" applyFont="1" applyBorder="1" applyAlignment="1">
      <alignment vertical="center"/>
    </xf>
    <xf numFmtId="0" fontId="6" fillId="11" borderId="4" xfId="0" applyFont="1" applyFill="1" applyBorder="1" applyAlignment="1">
      <alignment horizontal="center" vertical="center"/>
    </xf>
    <xf numFmtId="0" fontId="1" fillId="11" borderId="4" xfId="0" applyFont="1" applyFill="1" applyBorder="1" applyAlignment="1">
      <alignment horizontal="center" vertical="center"/>
    </xf>
    <xf numFmtId="0" fontId="1" fillId="0" borderId="4" xfId="0" applyFont="1" applyBorder="1" applyAlignment="1">
      <alignment vertical="center" wrapText="1"/>
    </xf>
    <xf numFmtId="0" fontId="67" fillId="0" borderId="4" xfId="0" applyFont="1" applyBorder="1" applyAlignment="1">
      <alignment vertical="center"/>
    </xf>
    <xf numFmtId="0" fontId="1" fillId="0" borderId="4" xfId="0" applyFont="1" applyBorder="1" applyAlignment="1">
      <alignment vertical="center"/>
    </xf>
    <xf numFmtId="0" fontId="1" fillId="0" borderId="8"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6" fillId="0" borderId="4" xfId="0" applyFont="1" applyBorder="1" applyAlignment="1">
      <alignment vertical="center" wrapText="1"/>
    </xf>
    <xf numFmtId="0" fontId="1" fillId="0" borderId="11" xfId="0" applyFont="1" applyBorder="1" applyAlignment="1">
      <alignment vertical="center" wrapText="1"/>
    </xf>
    <xf numFmtId="0" fontId="1" fillId="0" borderId="6" xfId="0" applyFont="1" applyBorder="1" applyAlignment="1">
      <alignment vertical="center"/>
    </xf>
    <xf numFmtId="0" fontId="1" fillId="0" borderId="7" xfId="0" applyFont="1" applyBorder="1" applyAlignment="1">
      <alignment vertical="center"/>
    </xf>
    <xf numFmtId="0" fontId="1" fillId="0" borderId="5" xfId="0" applyFont="1" applyBorder="1" applyAlignment="1">
      <alignment vertical="center"/>
    </xf>
    <xf numFmtId="0" fontId="3" fillId="7" borderId="4" xfId="0" applyFont="1" applyFill="1" applyBorder="1" applyAlignment="1">
      <alignment vertical="center" wrapText="1"/>
    </xf>
    <xf numFmtId="0" fontId="74" fillId="8" borderId="7" xfId="0" applyFont="1" applyFill="1" applyBorder="1" applyAlignment="1">
      <alignment horizontal="center" vertical="center"/>
    </xf>
    <xf numFmtId="0" fontId="4" fillId="7" borderId="4" xfId="0" applyFont="1" applyFill="1" applyBorder="1" applyAlignment="1">
      <alignment vertical="center" wrapText="1"/>
    </xf>
    <xf numFmtId="0" fontId="3" fillId="7" borderId="8" xfId="0" applyFont="1" applyFill="1" applyBorder="1" applyAlignment="1">
      <alignment vertical="center" wrapText="1"/>
    </xf>
    <xf numFmtId="0" fontId="4" fillId="7" borderId="8" xfId="0" applyFont="1" applyFill="1" applyBorder="1" applyAlignment="1">
      <alignment vertical="center" wrapText="1"/>
    </xf>
    <xf numFmtId="0" fontId="4" fillId="0" borderId="4" xfId="0" applyFont="1" applyBorder="1" applyAlignment="1">
      <alignment horizontal="left" vertical="center" wrapText="1"/>
    </xf>
    <xf numFmtId="0" fontId="3" fillId="7" borderId="13" xfId="0" applyFont="1" applyFill="1" applyBorder="1" applyAlignment="1">
      <alignment vertical="center" wrapText="1"/>
    </xf>
    <xf numFmtId="0" fontId="3" fillId="7" borderId="11" xfId="0" applyFont="1" applyFill="1" applyBorder="1" applyAlignment="1">
      <alignment vertical="center" wrapText="1"/>
    </xf>
    <xf numFmtId="0" fontId="4" fillId="7" borderId="11" xfId="0" applyFont="1" applyFill="1" applyBorder="1" applyAlignment="1">
      <alignment vertical="center" wrapText="1"/>
    </xf>
    <xf numFmtId="0" fontId="3" fillId="7" borderId="4" xfId="0" applyFont="1" applyFill="1" applyBorder="1" applyAlignment="1">
      <alignment horizontal="left" vertical="center" wrapText="1"/>
    </xf>
    <xf numFmtId="0" fontId="6" fillId="0" borderId="4"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6" fillId="0" borderId="4"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75" fillId="0" borderId="4" xfId="0" applyFont="1" applyBorder="1" applyAlignment="1">
      <alignment vertical="center" wrapText="1"/>
    </xf>
    <xf numFmtId="0" fontId="6" fillId="0" borderId="8" xfId="0" applyFont="1" applyBorder="1" applyAlignment="1">
      <alignment vertical="center" wrapText="1"/>
    </xf>
    <xf numFmtId="0" fontId="4" fillId="0" borderId="0" xfId="0" applyFont="1" applyAlignment="1">
      <alignment vertical="center"/>
    </xf>
    <xf numFmtId="0" fontId="1" fillId="0" borderId="4" xfId="0" applyFont="1" applyBorder="1" applyAlignment="1">
      <alignment vertical="center" wrapText="1"/>
    </xf>
    <xf numFmtId="0" fontId="6" fillId="0" borderId="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horizontal="left" vertical="center" wrapText="1"/>
    </xf>
    <xf numFmtId="0" fontId="1" fillId="0" borderId="4" xfId="0" applyFont="1" applyBorder="1" applyAlignment="1">
      <alignment vertical="center"/>
    </xf>
    <xf numFmtId="0" fontId="1" fillId="0" borderId="8" xfId="0" applyFont="1" applyBorder="1" applyAlignment="1">
      <alignment vertical="center" wrapText="1"/>
    </xf>
    <xf numFmtId="0" fontId="1" fillId="0" borderId="11"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horizontal="left" vertical="center" wrapText="1"/>
    </xf>
    <xf numFmtId="0" fontId="76" fillId="0" borderId="4" xfId="0" applyFont="1" applyBorder="1" applyAlignment="1">
      <alignment vertical="center" wrapText="1"/>
    </xf>
    <xf numFmtId="0" fontId="6" fillId="0" borderId="4" xfId="0" quotePrefix="1" applyFont="1" applyBorder="1" applyAlignment="1">
      <alignment vertical="center" wrapText="1"/>
    </xf>
    <xf numFmtId="0" fontId="22" fillId="0" borderId="4" xfId="0" applyFont="1" applyBorder="1" applyAlignment="1">
      <alignment vertical="center" wrapText="1"/>
    </xf>
    <xf numFmtId="0" fontId="47" fillId="0" borderId="4" xfId="0" applyFont="1" applyBorder="1" applyAlignment="1">
      <alignment vertical="center" wrapText="1"/>
    </xf>
    <xf numFmtId="0" fontId="77" fillId="0" borderId="4"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7" fillId="0" borderId="5" xfId="0" applyFont="1" applyBorder="1" applyAlignment="1">
      <alignment horizontal="center" vertical="center"/>
    </xf>
    <xf numFmtId="0" fontId="67" fillId="0" borderId="6" xfId="0" applyFont="1" applyBorder="1" applyAlignment="1">
      <alignment horizontal="center" vertical="center"/>
    </xf>
    <xf numFmtId="0" fontId="67" fillId="0" borderId="7"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4" xfId="0" applyFont="1" applyBorder="1" applyAlignment="1">
      <alignment vertical="center"/>
    </xf>
    <xf numFmtId="0" fontId="5" fillId="5" borderId="0" xfId="0" applyFont="1" applyFill="1" applyAlignment="1">
      <alignment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vertical="center"/>
    </xf>
    <xf numFmtId="0" fontId="1" fillId="0" borderId="7" xfId="0" applyFont="1" applyBorder="1" applyAlignment="1">
      <alignment vertical="center"/>
    </xf>
    <xf numFmtId="0" fontId="1" fillId="0" borderId="14" xfId="0" applyFont="1" applyBorder="1" applyAlignment="1">
      <alignment vertical="center" wrapText="1"/>
    </xf>
    <xf numFmtId="0" fontId="1" fillId="0" borderId="12" xfId="0" applyFont="1" applyBorder="1" applyAlignment="1">
      <alignment vertical="center" wrapText="1"/>
    </xf>
    <xf numFmtId="0" fontId="1" fillId="0" borderId="18" xfId="0" applyFont="1" applyBorder="1" applyAlignment="1">
      <alignment vertical="center" wrapText="1"/>
    </xf>
    <xf numFmtId="0" fontId="1" fillId="0" borderId="6" xfId="0" applyFont="1" applyBorder="1" applyAlignment="1">
      <alignment horizontal="left"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6" xfId="0" applyFont="1" applyBorder="1" applyAlignment="1">
      <alignment vertical="center" wrapText="1"/>
    </xf>
    <xf numFmtId="0" fontId="1" fillId="0" borderId="15" xfId="0" applyFont="1" applyBorder="1" applyAlignment="1">
      <alignment vertical="center" wrapText="1"/>
    </xf>
    <xf numFmtId="0" fontId="22" fillId="0" borderId="12" xfId="0" applyFont="1" applyBorder="1" applyAlignment="1">
      <alignment vertical="center" wrapText="1"/>
    </xf>
    <xf numFmtId="0" fontId="1" fillId="0" borderId="0" xfId="0" applyFont="1" applyAlignment="1">
      <alignment vertical="center" wrapText="1"/>
    </xf>
    <xf numFmtId="0" fontId="1" fillId="0" borderId="17" xfId="0" applyFont="1" applyBorder="1" applyAlignment="1">
      <alignment vertical="center" wrapText="1"/>
    </xf>
    <xf numFmtId="0" fontId="4" fillId="12" borderId="8"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3" fillId="9" borderId="5"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7" xfId="0" applyFont="1" applyFill="1" applyBorder="1" applyAlignment="1">
      <alignment horizontal="center" vertical="center"/>
    </xf>
    <xf numFmtId="0" fontId="6" fillId="12" borderId="8" xfId="0" applyFont="1" applyFill="1" applyBorder="1" applyAlignment="1">
      <alignment horizontal="center" vertical="center" wrapText="1"/>
    </xf>
    <xf numFmtId="0" fontId="6" fillId="12" borderId="11"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6" fillId="0" borderId="11" xfId="0" applyFont="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vertical="center" wrapText="1"/>
    </xf>
    <xf numFmtId="0" fontId="1" fillId="0" borderId="15"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8" xfId="0" applyFont="1" applyBorder="1" applyAlignment="1">
      <alignment horizontal="left" vertical="center" wrapText="1"/>
    </xf>
    <xf numFmtId="0" fontId="6" fillId="0" borderId="6" xfId="0" applyFont="1" applyBorder="1" applyAlignment="1">
      <alignment vertical="center" wrapText="1"/>
    </xf>
    <xf numFmtId="0" fontId="5" fillId="8" borderId="5" xfId="0" applyFont="1" applyFill="1" applyBorder="1" applyAlignment="1">
      <alignment horizontal="center" vertical="center" wrapText="1"/>
    </xf>
    <xf numFmtId="0" fontId="1" fillId="0" borderId="11" xfId="0" applyFont="1" applyBorder="1" applyAlignment="1">
      <alignment horizontal="left" vertical="center" wrapText="1"/>
    </xf>
    <xf numFmtId="0" fontId="6" fillId="0" borderId="5" xfId="0" applyFont="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67" fillId="0" borderId="6" xfId="0" applyFont="1" applyBorder="1" applyAlignment="1">
      <alignment horizontal="center" vertical="center" wrapText="1"/>
    </xf>
    <xf numFmtId="0" fontId="6"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1" fillId="0" borderId="5" xfId="0" quotePrefix="1" applyFont="1" applyBorder="1" applyAlignment="1">
      <alignment vertical="center" wrapText="1"/>
    </xf>
    <xf numFmtId="0" fontId="67" fillId="0" borderId="6" xfId="0" applyFont="1" applyBorder="1" applyAlignment="1">
      <alignment vertical="center" wrapText="1"/>
    </xf>
    <xf numFmtId="0" fontId="6" fillId="0" borderId="5" xfId="0" quotePrefix="1" applyFont="1" applyBorder="1" applyAlignment="1">
      <alignment horizontal="center" vertical="center" wrapText="1"/>
    </xf>
    <xf numFmtId="0" fontId="0" fillId="0" borderId="6" xfId="0" applyBorder="1" applyAlignment="1">
      <alignment horizontal="center"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6" fillId="0" borderId="14" xfId="0" applyFont="1" applyBorder="1" applyAlignment="1">
      <alignment wrapText="1"/>
    </xf>
    <xf numFmtId="0" fontId="0" fillId="0" borderId="12" xfId="0" applyBorder="1"/>
    <xf numFmtId="0" fontId="6" fillId="0" borderId="6"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69" fillId="0" borderId="6" xfId="0" applyFont="1" applyBorder="1" applyAlignment="1">
      <alignment vertical="center" wrapText="1"/>
    </xf>
    <xf numFmtId="0" fontId="6"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7" fillId="0" borderId="7" xfId="0" applyFont="1" applyBorder="1" applyAlignment="1">
      <alignment vertical="center" wrapText="1"/>
    </xf>
    <xf numFmtId="0" fontId="69" fillId="0" borderId="7" xfId="0" applyFont="1" applyBorder="1" applyAlignment="1">
      <alignment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77" fillId="0" borderId="6" xfId="0" applyFont="1" applyBorder="1" applyAlignment="1">
      <alignment horizontal="left" vertical="center" wrapText="1"/>
    </xf>
    <xf numFmtId="0" fontId="77" fillId="0" borderId="7"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67" fillId="0" borderId="5" xfId="0" applyFont="1" applyBorder="1" applyAlignment="1">
      <alignment horizontal="left" vertical="center" wrapText="1"/>
    </xf>
    <xf numFmtId="0" fontId="67" fillId="0" borderId="6" xfId="0" applyFont="1" applyBorder="1" applyAlignment="1">
      <alignment horizontal="left" vertical="center" wrapText="1"/>
    </xf>
    <xf numFmtId="0" fontId="67" fillId="0" borderId="7" xfId="0" applyFont="1" applyBorder="1" applyAlignment="1">
      <alignment horizontal="left" vertical="center" wrapTex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8" fillId="29" borderId="4" xfId="0" applyFont="1" applyFill="1" applyBorder="1" applyAlignment="1">
      <alignment horizontal="center"/>
    </xf>
    <xf numFmtId="0" fontId="8" fillId="29" borderId="5" xfId="0" applyFont="1" applyFill="1" applyBorder="1" applyAlignment="1">
      <alignment horizontal="center"/>
    </xf>
    <xf numFmtId="0" fontId="8" fillId="29" borderId="6" xfId="0" applyFont="1" applyFill="1" applyBorder="1" applyAlignment="1">
      <alignment horizontal="center"/>
    </xf>
    <xf numFmtId="0" fontId="8" fillId="29" borderId="7" xfId="0" applyFont="1" applyFill="1" applyBorder="1" applyAlignment="1">
      <alignment horizontal="center"/>
    </xf>
    <xf numFmtId="0" fontId="8" fillId="28" borderId="5" xfId="0" applyFont="1" applyFill="1" applyBorder="1" applyAlignment="1">
      <alignment horizontal="center"/>
    </xf>
    <xf numFmtId="0" fontId="8" fillId="28" borderId="6" xfId="0" applyFont="1" applyFill="1" applyBorder="1" applyAlignment="1">
      <alignment horizontal="center"/>
    </xf>
    <xf numFmtId="0" fontId="8" fillId="28" borderId="7" xfId="0" applyFont="1" applyFill="1" applyBorder="1" applyAlignment="1">
      <alignment horizontal="center"/>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8" xfId="3" applyFont="1" applyBorder="1" applyAlignment="1">
      <alignment horizontal="left" vertical="center" wrapText="1"/>
    </xf>
    <xf numFmtId="0" fontId="6" fillId="0" borderId="13"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6" fillId="0" borderId="8" xfId="3" applyFont="1" applyBorder="1" applyAlignment="1" applyProtection="1">
      <alignment horizontal="left" vertical="center" wrapText="1"/>
      <protection locked="0"/>
    </xf>
    <xf numFmtId="0" fontId="6" fillId="0" borderId="13"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9" fontId="6" fillId="0" borderId="8" xfId="3" applyNumberFormat="1" applyFont="1" applyBorder="1" applyAlignment="1">
      <alignment horizontal="left" vertical="center" wrapText="1"/>
    </xf>
    <xf numFmtId="9" fontId="6" fillId="0" borderId="13"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6" fillId="0" borderId="8" xfId="3" applyNumberFormat="1" applyFont="1" applyBorder="1" applyAlignment="1" applyProtection="1">
      <alignment horizontal="left" vertical="center" wrapText="1"/>
      <protection locked="0"/>
    </xf>
    <xf numFmtId="14" fontId="6" fillId="0" borderId="13"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6" fillId="7" borderId="8" xfId="3" applyFont="1" applyFill="1" applyBorder="1" applyAlignment="1">
      <alignment horizontal="left" vertical="center" wrapText="1"/>
    </xf>
    <xf numFmtId="0" fontId="6" fillId="7" borderId="13"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7" fillId="0" borderId="8" xfId="3" applyFont="1" applyBorder="1" applyAlignment="1">
      <alignment horizontal="left" vertical="top" wrapText="1"/>
    </xf>
    <xf numFmtId="0" fontId="7" fillId="0" borderId="13" xfId="3" applyFont="1" applyBorder="1" applyAlignment="1">
      <alignment horizontal="left" vertical="top" wrapText="1"/>
    </xf>
    <xf numFmtId="0" fontId="7" fillId="0" borderId="11" xfId="3" applyFont="1" applyBorder="1" applyAlignment="1">
      <alignment horizontal="left" vertical="top" wrapText="1"/>
    </xf>
    <xf numFmtId="0" fontId="7" fillId="0" borderId="8" xfId="3" quotePrefix="1" applyFont="1" applyBorder="1" applyAlignment="1">
      <alignment horizontal="left" vertical="top" wrapText="1"/>
    </xf>
    <xf numFmtId="0" fontId="7" fillId="0" borderId="13" xfId="3" quotePrefix="1" applyFont="1" applyBorder="1" applyAlignment="1">
      <alignment horizontal="left" vertical="top" wrapText="1"/>
    </xf>
    <xf numFmtId="0" fontId="7" fillId="0" borderId="11" xfId="3" quotePrefix="1" applyFont="1" applyBorder="1" applyAlignment="1">
      <alignment horizontal="left" vertical="top" wrapText="1"/>
    </xf>
    <xf numFmtId="0" fontId="7" fillId="7" borderId="8" xfId="3" applyFont="1" applyFill="1" applyBorder="1" applyAlignment="1">
      <alignment horizontal="left" vertical="top" wrapText="1"/>
    </xf>
    <xf numFmtId="0" fontId="7" fillId="7" borderId="13" xfId="3" applyFont="1" applyFill="1" applyBorder="1" applyAlignment="1">
      <alignment horizontal="left" vertical="top" wrapText="1"/>
    </xf>
    <xf numFmtId="0" fontId="7" fillId="7" borderId="11" xfId="3" applyFont="1" applyFill="1" applyBorder="1" applyAlignment="1">
      <alignment horizontal="left" vertical="top" wrapText="1"/>
    </xf>
    <xf numFmtId="0" fontId="7" fillId="0" borderId="8" xfId="3" applyFont="1" applyBorder="1" applyAlignment="1">
      <alignment horizontal="left" vertical="top"/>
    </xf>
    <xf numFmtId="0" fontId="7" fillId="0" borderId="13" xfId="3" applyFont="1" applyBorder="1" applyAlignment="1">
      <alignment horizontal="left" vertical="top"/>
    </xf>
    <xf numFmtId="0" fontId="7"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center" vertical="center"/>
    </xf>
    <xf numFmtId="0" fontId="13" fillId="0" borderId="13"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3" xfId="3" applyFont="1" applyBorder="1" applyAlignment="1">
      <alignment horizontal="left" vertical="center" wrapText="1"/>
    </xf>
    <xf numFmtId="0" fontId="1" fillId="0" borderId="11" xfId="3" applyFont="1" applyBorder="1" applyAlignment="1">
      <alignment horizontal="left" vertical="center" wrapText="1"/>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pplyProtection="1">
      <alignment horizontal="center" vertical="center" wrapText="1"/>
      <protection locked="0"/>
    </xf>
    <xf numFmtId="0" fontId="7" fillId="0" borderId="13"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3"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0" fontId="7" fillId="0" borderId="8" xfId="3" applyFont="1" applyBorder="1" applyAlignment="1">
      <alignment horizontal="center"/>
    </xf>
    <xf numFmtId="0" fontId="7" fillId="0" borderId="11" xfId="3" applyFont="1" applyBorder="1" applyAlignment="1">
      <alignment horizontal="center"/>
    </xf>
    <xf numFmtId="0" fontId="6" fillId="0" borderId="8" xfId="3" applyFont="1" applyBorder="1" applyAlignment="1">
      <alignment horizontal="center" vertical="center"/>
    </xf>
    <xf numFmtId="0" fontId="6" fillId="0" borderId="11" xfId="3" applyFont="1" applyBorder="1" applyAlignment="1">
      <alignment horizontal="center" vertical="center"/>
    </xf>
    <xf numFmtId="0" fontId="7" fillId="0" borderId="13" xfId="3" applyFont="1" applyBorder="1" applyAlignment="1">
      <alignment horizont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13" xfId="3" applyFont="1" applyBorder="1" applyAlignment="1">
      <alignment horizontal="center" vertical="center"/>
    </xf>
    <xf numFmtId="0" fontId="6" fillId="7" borderId="8" xfId="3" applyFont="1" applyFill="1" applyBorder="1" applyAlignment="1">
      <alignment horizontal="center" vertical="center" wrapText="1"/>
    </xf>
    <xf numFmtId="0" fontId="6" fillId="7" borderId="13"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horizontal="center" vertical="center"/>
    </xf>
    <xf numFmtId="0" fontId="8" fillId="0" borderId="11" xfId="3" applyFont="1" applyBorder="1" applyAlignment="1">
      <alignment horizontal="center" vertical="center"/>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0" fontId="7" fillId="7" borderId="4" xfId="3" applyFont="1" applyFill="1" applyBorder="1" applyAlignment="1">
      <alignment horizontal="center" vertical="top" wrapText="1"/>
    </xf>
    <xf numFmtId="0" fontId="7" fillId="0" borderId="8"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7" fillId="0" borderId="13" xfId="3" applyFont="1" applyBorder="1" applyAlignment="1">
      <alignment horizontal="center" vertical="top"/>
    </xf>
    <xf numFmtId="0" fontId="6" fillId="0" borderId="4" xfId="3" applyFont="1" applyBorder="1" applyAlignment="1">
      <alignment horizontal="center" vertical="center" wrapText="1"/>
    </xf>
    <xf numFmtId="0" fontId="7" fillId="0" borderId="4" xfId="3" applyFont="1" applyBorder="1" applyAlignment="1">
      <alignment horizontal="center" vertical="center" wrapText="1"/>
    </xf>
    <xf numFmtId="0" fontId="7" fillId="0" borderId="4" xfId="3" applyFont="1" applyBorder="1" applyAlignment="1">
      <alignment horizontal="center" vertical="center"/>
    </xf>
    <xf numFmtId="0" fontId="6" fillId="0" borderId="4" xfId="3" applyFont="1" applyBorder="1" applyAlignment="1">
      <alignment horizontal="left" vertical="center" wrapText="1"/>
    </xf>
    <xf numFmtId="0" fontId="6" fillId="7" borderId="4" xfId="3" applyFont="1" applyFill="1" applyBorder="1" applyAlignment="1">
      <alignment vertical="center" wrapText="1"/>
    </xf>
    <xf numFmtId="0" fontId="13" fillId="0" borderId="4" xfId="3" applyFont="1" applyBorder="1" applyAlignment="1">
      <alignment horizontal="center" vertical="center"/>
    </xf>
    <xf numFmtId="0" fontId="6" fillId="7" borderId="4" xfId="3" applyFont="1" applyFill="1" applyBorder="1" applyAlignment="1">
      <alignment horizontal="left" vertical="center" wrapText="1"/>
    </xf>
    <xf numFmtId="0" fontId="1" fillId="7" borderId="13" xfId="3" applyFont="1" applyFill="1" applyBorder="1" applyAlignment="1">
      <alignment horizontal="left" vertical="center" wrapText="1"/>
    </xf>
    <xf numFmtId="0" fontId="7" fillId="0" borderId="13"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0" borderId="8" xfId="5" applyFont="1" applyBorder="1" applyAlignment="1" applyProtection="1">
      <alignment horizontal="left" vertical="center" wrapText="1"/>
      <protection locked="0"/>
    </xf>
    <xf numFmtId="0" fontId="6" fillId="0" borderId="13"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6" fillId="0" borderId="8" xfId="5" applyFont="1" applyBorder="1" applyAlignment="1">
      <alignment horizontal="left" vertical="center" wrapText="1"/>
    </xf>
    <xf numFmtId="0" fontId="6" fillId="0" borderId="13" xfId="5" applyFont="1" applyBorder="1" applyAlignment="1">
      <alignment horizontal="left" vertical="center" wrapText="1"/>
    </xf>
    <xf numFmtId="0" fontId="6" fillId="0" borderId="11" xfId="5" applyFont="1" applyBorder="1" applyAlignment="1">
      <alignment horizontal="left" vertical="center" wrapText="1"/>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7" fillId="0" borderId="4" xfId="3" applyFont="1" applyBorder="1" applyAlignment="1">
      <alignment horizontal="center"/>
    </xf>
    <xf numFmtId="0" fontId="6" fillId="0" borderId="8" xfId="5" applyFont="1" applyBorder="1" applyAlignment="1">
      <alignment horizontal="center" vertical="center"/>
    </xf>
    <xf numFmtId="0" fontId="6" fillId="0" borderId="11" xfId="5" applyFont="1" applyBorder="1" applyAlignment="1">
      <alignment horizontal="center" vertical="center"/>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2" fillId="0" borderId="8" xfId="5" applyFont="1" applyBorder="1" applyAlignment="1">
      <alignment horizontal="center" vertical="center"/>
    </xf>
    <xf numFmtId="0" fontId="12" fillId="0" borderId="13" xfId="5" applyFont="1" applyBorder="1" applyAlignment="1">
      <alignment horizontal="center" vertical="center"/>
    </xf>
    <xf numFmtId="0" fontId="12" fillId="0" borderId="11" xfId="5" applyFont="1" applyBorder="1" applyAlignment="1">
      <alignment horizontal="center" vertical="center"/>
    </xf>
    <xf numFmtId="0" fontId="6" fillId="0" borderId="13"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7" fillId="0" borderId="13" xfId="5" applyFont="1" applyBorder="1" applyAlignment="1" applyProtection="1">
      <alignment horizontal="center" vertical="center" wrapText="1"/>
      <protection locked="0"/>
    </xf>
    <xf numFmtId="0" fontId="14" fillId="0" borderId="4" xfId="3" applyFont="1" applyBorder="1" applyAlignment="1">
      <alignment horizontal="left" vertical="center" wrapText="1"/>
    </xf>
    <xf numFmtId="0" fontId="1" fillId="0" borderId="4" xfId="3" applyFont="1" applyBorder="1" applyAlignment="1">
      <alignment horizontal="left" vertical="center" wrapText="1"/>
    </xf>
    <xf numFmtId="0" fontId="7" fillId="0" borderId="4" xfId="3" applyFont="1" applyBorder="1" applyAlignment="1">
      <alignment horizontal="center" vertical="top"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3" fillId="0" borderId="11" xfId="3" applyFont="1" applyBorder="1" applyAlignment="1">
      <alignment horizontal="center"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center"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4" fillId="13" borderId="4" xfId="1" applyFont="1" applyFill="1" applyBorder="1" applyAlignment="1">
      <alignment horizontal="center" vertical="top" wrapText="1"/>
    </xf>
    <xf numFmtId="0" fontId="1" fillId="14" borderId="4" xfId="1" applyFont="1" applyFill="1" applyBorder="1" applyAlignment="1">
      <alignment vertical="top"/>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4" fillId="13" borderId="4" xfId="1" applyFont="1" applyFill="1" applyBorder="1" applyAlignment="1">
      <alignment horizontal="center" vertical="top" textRotation="90"/>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39" fillId="24" borderId="22" xfId="1" applyFont="1" applyFill="1" applyBorder="1" applyAlignment="1">
      <alignment horizontal="center" vertical="center" wrapText="1"/>
    </xf>
    <xf numFmtId="0" fontId="39" fillId="24" borderId="23" xfId="1" applyFont="1" applyFill="1" applyBorder="1" applyAlignment="1">
      <alignment horizontal="center" vertical="center" wrapText="1"/>
    </xf>
    <xf numFmtId="0" fontId="39" fillId="24" borderId="24" xfId="1" applyFont="1" applyFill="1" applyBorder="1" applyAlignment="1">
      <alignment horizontal="center" vertical="center" wrapText="1"/>
    </xf>
    <xf numFmtId="0" fontId="39" fillId="0" borderId="22" xfId="1" applyFont="1" applyBorder="1" applyAlignment="1">
      <alignment horizontal="center" vertical="center" wrapText="1"/>
    </xf>
    <xf numFmtId="0" fontId="39" fillId="0" borderId="23" xfId="1" applyFont="1" applyBorder="1" applyAlignment="1">
      <alignment horizontal="center" vertical="center" wrapText="1"/>
    </xf>
    <xf numFmtId="0" fontId="39" fillId="0" borderId="24" xfId="1" applyFont="1" applyBorder="1" applyAlignment="1">
      <alignment horizontal="center" vertical="center" wrapText="1"/>
    </xf>
    <xf numFmtId="0" fontId="30" fillId="0" borderId="0" xfId="1" applyFont="1" applyAlignment="1">
      <alignment horizontal="center" vertical="center"/>
    </xf>
    <xf numFmtId="0" fontId="10" fillId="0" borderId="0" xfId="1"/>
    <xf numFmtId="0" fontId="39" fillId="24" borderId="4" xfId="1" applyFont="1" applyFill="1" applyBorder="1" applyAlignment="1">
      <alignment horizontal="center" vertical="center" wrapText="1"/>
    </xf>
    <xf numFmtId="0" fontId="39" fillId="0" borderId="25" xfId="1" applyFont="1" applyBorder="1" applyAlignment="1">
      <alignment horizontal="center" vertical="center" wrapText="1"/>
    </xf>
    <xf numFmtId="0" fontId="39" fillId="0" borderId="26" xfId="1" applyFont="1" applyBorder="1" applyAlignment="1">
      <alignment horizontal="center" vertical="center" wrapText="1"/>
    </xf>
    <xf numFmtId="0" fontId="39" fillId="0" borderId="4" xfId="1" applyFont="1" applyBorder="1" applyAlignment="1">
      <alignment horizontal="center" vertical="center" wrapText="1"/>
    </xf>
    <xf numFmtId="0" fontId="31" fillId="31" borderId="5" xfId="1" applyFont="1" applyFill="1" applyBorder="1" applyAlignment="1">
      <alignment horizontal="center" vertical="center" wrapText="1" readingOrder="1"/>
    </xf>
    <xf numFmtId="0" fontId="31" fillId="31" borderId="7" xfId="1" applyFont="1" applyFill="1" applyBorder="1" applyAlignment="1">
      <alignment horizontal="center" vertical="center" wrapText="1" readingOrder="1"/>
    </xf>
    <xf numFmtId="0" fontId="39" fillId="7" borderId="22" xfId="1" applyFont="1" applyFill="1" applyBorder="1" applyAlignment="1">
      <alignment horizontal="center" vertical="center" wrapText="1"/>
    </xf>
    <xf numFmtId="0" fontId="39" fillId="7" borderId="23" xfId="1" applyFont="1" applyFill="1" applyBorder="1" applyAlignment="1">
      <alignment horizontal="center" vertical="center" wrapText="1"/>
    </xf>
    <xf numFmtId="0" fontId="39" fillId="7" borderId="24" xfId="1" applyFont="1" applyFill="1" applyBorder="1" applyAlignment="1">
      <alignment horizontal="center" vertical="center" wrapText="1"/>
    </xf>
    <xf numFmtId="0" fontId="39" fillId="7" borderId="4" xfId="1" applyFont="1" applyFill="1" applyBorder="1" applyAlignment="1">
      <alignment horizontal="center" vertical="center" wrapText="1"/>
    </xf>
    <xf numFmtId="0" fontId="45" fillId="26" borderId="8" xfId="1" applyFont="1" applyFill="1" applyBorder="1" applyAlignment="1">
      <alignment horizontal="center" vertical="center" wrapText="1" readingOrder="1"/>
    </xf>
    <xf numFmtId="0" fontId="45" fillId="26" borderId="13" xfId="1" applyFont="1" applyFill="1" applyBorder="1" applyAlignment="1">
      <alignment horizontal="center" vertical="center" wrapText="1" readingOrder="1"/>
    </xf>
    <xf numFmtId="0" fontId="45" fillId="26" borderId="11" xfId="1" applyFont="1" applyFill="1" applyBorder="1" applyAlignment="1">
      <alignment horizontal="center" vertical="center" wrapText="1" readingOrder="1"/>
    </xf>
    <xf numFmtId="9" fontId="45" fillId="26" borderId="8" xfId="1" applyNumberFormat="1" applyFont="1" applyFill="1" applyBorder="1" applyAlignment="1">
      <alignment horizontal="center" vertical="center" wrapText="1" readingOrder="1"/>
    </xf>
    <xf numFmtId="9" fontId="45" fillId="26" borderId="13" xfId="1" applyNumberFormat="1" applyFont="1" applyFill="1" applyBorder="1" applyAlignment="1">
      <alignment horizontal="center" vertical="center" wrapText="1" readingOrder="1"/>
    </xf>
    <xf numFmtId="9" fontId="45" fillId="26" borderId="11" xfId="1" applyNumberFormat="1" applyFont="1" applyFill="1" applyBorder="1" applyAlignment="1">
      <alignment horizontal="center" vertical="center" wrapText="1" readingOrder="1"/>
    </xf>
    <xf numFmtId="0" fontId="41" fillId="0" borderId="0" xfId="1" applyFont="1" applyAlignment="1">
      <alignment horizontal="center" vertical="center"/>
    </xf>
    <xf numFmtId="0" fontId="43" fillId="31" borderId="5" xfId="1" applyFont="1" applyFill="1" applyBorder="1" applyAlignment="1">
      <alignment horizontal="center" vertical="center" wrapText="1" readingOrder="1"/>
    </xf>
    <xf numFmtId="0" fontId="43" fillId="31" borderId="7" xfId="1" applyFont="1" applyFill="1" applyBorder="1" applyAlignment="1">
      <alignment horizontal="center" vertical="center" wrapText="1" readingOrder="1"/>
    </xf>
    <xf numFmtId="0" fontId="45" fillId="27" borderId="4" xfId="1" applyFont="1" applyFill="1" applyBorder="1" applyAlignment="1">
      <alignment horizontal="center" vertical="center" wrapText="1" readingOrder="1"/>
    </xf>
    <xf numFmtId="9" fontId="45" fillId="27" borderId="4" xfId="1" applyNumberFormat="1" applyFont="1" applyFill="1" applyBorder="1" applyAlignment="1">
      <alignment horizontal="center" vertical="center" wrapText="1" readingOrder="1"/>
    </xf>
    <xf numFmtId="9" fontId="45" fillId="27" borderId="8" xfId="1" applyNumberFormat="1" applyFont="1" applyFill="1" applyBorder="1" applyAlignment="1">
      <alignment horizontal="center" vertical="center" wrapText="1" readingOrder="1"/>
    </xf>
    <xf numFmtId="9" fontId="45" fillId="27" borderId="13" xfId="1" applyNumberFormat="1" applyFont="1" applyFill="1" applyBorder="1" applyAlignment="1">
      <alignment horizontal="center" vertical="center" wrapText="1" readingOrder="1"/>
    </xf>
    <xf numFmtId="9" fontId="45" fillId="27" borderId="11" xfId="1" applyNumberFormat="1" applyFont="1" applyFill="1" applyBorder="1" applyAlignment="1">
      <alignment horizontal="center" vertical="center" wrapText="1" readingOrder="1"/>
    </xf>
    <xf numFmtId="0" fontId="46" fillId="34" borderId="8" xfId="1" applyFont="1" applyFill="1" applyBorder="1" applyAlignment="1">
      <alignment horizontal="center" vertical="center" wrapText="1" readingOrder="1"/>
    </xf>
    <xf numFmtId="0" fontId="46" fillId="34" borderId="13" xfId="1" applyFont="1" applyFill="1" applyBorder="1" applyAlignment="1">
      <alignment horizontal="center" vertical="center" wrapText="1" readingOrder="1"/>
    </xf>
    <xf numFmtId="0" fontId="46" fillId="34" borderId="11" xfId="1" applyFont="1" applyFill="1" applyBorder="1" applyAlignment="1">
      <alignment horizontal="center" vertical="center" wrapText="1" readingOrder="1"/>
    </xf>
    <xf numFmtId="9" fontId="46" fillId="34" borderId="8" xfId="1" applyNumberFormat="1" applyFont="1" applyFill="1" applyBorder="1" applyAlignment="1">
      <alignment horizontal="center" vertical="center" wrapText="1" readingOrder="1"/>
    </xf>
    <xf numFmtId="9" fontId="46" fillId="34" borderId="13" xfId="1" applyNumberFormat="1" applyFont="1" applyFill="1" applyBorder="1" applyAlignment="1">
      <alignment horizontal="center" vertical="center" wrapText="1" readingOrder="1"/>
    </xf>
    <xf numFmtId="9" fontId="46" fillId="34" borderId="11" xfId="1" applyNumberFormat="1" applyFont="1" applyFill="1" applyBorder="1" applyAlignment="1">
      <alignment horizontal="center" vertical="center" wrapText="1" readingOrder="1"/>
    </xf>
    <xf numFmtId="0" fontId="45" fillId="32" borderId="8" xfId="1" applyFont="1" applyFill="1" applyBorder="1" applyAlignment="1">
      <alignment horizontal="center" vertical="center" wrapText="1" readingOrder="1"/>
    </xf>
    <xf numFmtId="0" fontId="45" fillId="32" borderId="13" xfId="1" applyFont="1" applyFill="1" applyBorder="1" applyAlignment="1">
      <alignment horizontal="center" vertical="center" wrapText="1" readingOrder="1"/>
    </xf>
    <xf numFmtId="0" fontId="45" fillId="32" borderId="11" xfId="1" applyFont="1" applyFill="1" applyBorder="1" applyAlignment="1">
      <alignment horizontal="center" vertical="center" wrapText="1" readingOrder="1"/>
    </xf>
    <xf numFmtId="9" fontId="45" fillId="32" borderId="8" xfId="1" applyNumberFormat="1" applyFont="1" applyFill="1" applyBorder="1" applyAlignment="1">
      <alignment horizontal="center" vertical="center" wrapText="1" readingOrder="1"/>
    </xf>
    <xf numFmtId="9" fontId="45" fillId="32" borderId="13" xfId="1" applyNumberFormat="1" applyFont="1" applyFill="1" applyBorder="1" applyAlignment="1">
      <alignment horizontal="center" vertical="center" wrapText="1" readingOrder="1"/>
    </xf>
    <xf numFmtId="9" fontId="45" fillId="32" borderId="11" xfId="1" applyNumberFormat="1" applyFont="1" applyFill="1" applyBorder="1" applyAlignment="1">
      <alignment horizontal="center" vertical="center" wrapText="1" readingOrder="1"/>
    </xf>
    <xf numFmtId="0" fontId="45" fillId="33" borderId="8" xfId="1" applyFont="1" applyFill="1" applyBorder="1" applyAlignment="1">
      <alignment horizontal="center" vertical="center" wrapText="1" readingOrder="1"/>
    </xf>
    <xf numFmtId="0" fontId="45" fillId="33" borderId="13" xfId="1" applyFont="1" applyFill="1" applyBorder="1" applyAlignment="1">
      <alignment horizontal="center" vertical="center" wrapText="1" readingOrder="1"/>
    </xf>
    <xf numFmtId="0" fontId="45" fillId="33" borderId="11" xfId="1" applyFont="1" applyFill="1" applyBorder="1" applyAlignment="1">
      <alignment horizontal="center" vertical="center" wrapText="1" readingOrder="1"/>
    </xf>
    <xf numFmtId="9" fontId="45" fillId="33" borderId="8" xfId="1" applyNumberFormat="1" applyFont="1" applyFill="1" applyBorder="1" applyAlignment="1">
      <alignment horizontal="center" vertical="center" wrapText="1" readingOrder="1"/>
    </xf>
    <xf numFmtId="9" fontId="45" fillId="33" borderId="13" xfId="1" applyNumberFormat="1" applyFont="1" applyFill="1" applyBorder="1" applyAlignment="1">
      <alignment horizontal="center" vertical="center" wrapText="1" readingOrder="1"/>
    </xf>
    <xf numFmtId="9" fontId="45" fillId="33"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3" fillId="0" borderId="0" xfId="1" applyFont="1"/>
    <xf numFmtId="0" fontId="52" fillId="35" borderId="27" xfId="1" applyFont="1" applyFill="1" applyBorder="1" applyAlignment="1">
      <alignment horizontal="center" vertical="center" wrapText="1" readingOrder="1"/>
    </xf>
    <xf numFmtId="0" fontId="53" fillId="8" borderId="28" xfId="1" applyFont="1" applyFill="1" applyBorder="1"/>
    <xf numFmtId="0" fontId="53" fillId="8" borderId="29" xfId="1" applyFont="1" applyFill="1" applyBorder="1"/>
    <xf numFmtId="0" fontId="55" fillId="35" borderId="27" xfId="1" applyFont="1" applyFill="1" applyBorder="1" applyAlignment="1">
      <alignment horizontal="center" vertical="center" wrapText="1" readingOrder="1"/>
    </xf>
    <xf numFmtId="0" fontId="53" fillId="8" borderId="30" xfId="1" applyFont="1" applyFill="1" applyBorder="1"/>
    <xf numFmtId="0" fontId="55" fillId="30" borderId="33" xfId="1" applyFont="1" applyFill="1" applyBorder="1" applyAlignment="1">
      <alignment horizontal="center" vertical="center" wrapText="1" readingOrder="1"/>
    </xf>
    <xf numFmtId="0" fontId="53" fillId="0" borderId="33" xfId="1" applyFont="1" applyBorder="1"/>
    <xf numFmtId="0" fontId="53" fillId="0" borderId="36" xfId="1" applyFont="1" applyBorder="1"/>
    <xf numFmtId="0" fontId="55" fillId="30" borderId="23" xfId="1" applyFont="1" applyFill="1" applyBorder="1" applyAlignment="1">
      <alignment horizontal="center" vertical="center" wrapText="1" readingOrder="1"/>
    </xf>
    <xf numFmtId="0" fontId="53" fillId="0" borderId="23" xfId="1" applyFont="1" applyBorder="1"/>
    <xf numFmtId="0" fontId="53" fillId="0" borderId="24" xfId="1" applyFont="1" applyBorder="1"/>
    <xf numFmtId="0" fontId="55" fillId="30" borderId="22" xfId="1" applyFont="1" applyFill="1" applyBorder="1" applyAlignment="1">
      <alignment horizontal="center" vertical="center" wrapText="1" readingOrder="1"/>
    </xf>
    <xf numFmtId="0" fontId="55" fillId="30" borderId="37" xfId="1" applyFont="1" applyFill="1" applyBorder="1" applyAlignment="1">
      <alignment horizontal="center" vertical="center" wrapText="1" readingOrder="1"/>
    </xf>
    <xf numFmtId="0" fontId="53" fillId="0" borderId="38" xfId="1" applyFont="1" applyBorder="1"/>
    <xf numFmtId="0" fontId="53" fillId="0" borderId="39" xfId="1" applyFont="1" applyBorder="1"/>
    <xf numFmtId="0" fontId="60" fillId="0" borderId="4" xfId="1" applyFont="1" applyBorder="1" applyAlignment="1">
      <alignment horizontal="justify" vertical="center" wrapText="1"/>
    </xf>
    <xf numFmtId="0" fontId="58" fillId="8" borderId="5" xfId="1" applyFont="1" applyFill="1" applyBorder="1" applyAlignment="1">
      <alignment horizontal="center" vertical="center"/>
    </xf>
    <xf numFmtId="0" fontId="58" fillId="8" borderId="6" xfId="1" applyFont="1" applyFill="1" applyBorder="1" applyAlignment="1">
      <alignment horizontal="center" vertical="center"/>
    </xf>
    <xf numFmtId="0" fontId="58" fillId="8" borderId="7" xfId="1" applyFont="1" applyFill="1" applyBorder="1" applyAlignment="1">
      <alignment horizontal="center" vertical="center"/>
    </xf>
    <xf numFmtId="0" fontId="59" fillId="8" borderId="4" xfId="1" applyFont="1" applyFill="1" applyBorder="1" applyAlignment="1">
      <alignment horizontal="center" vertical="center"/>
    </xf>
  </cellXfs>
  <cellStyles count="9">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Normal 6" xfId="8" xr:uid="{BEBD5DC3-EBFD-4FA6-A760-4019533D97DE}"/>
    <cellStyle name="Porcentaje" xfId="6" builtinId="5"/>
    <cellStyle name="Porcentaje 2" xfId="2" xr:uid="{00000000-0005-0000-0000-000007000000}"/>
  </cellStyles>
  <dxfs count="261">
    <dxf>
      <font>
        <b val="0"/>
        <i val="0"/>
        <strike val="0"/>
        <condense val="0"/>
        <extend val="0"/>
        <outline val="0"/>
        <shadow val="0"/>
        <u val="none"/>
        <vertAlign val="baseline"/>
        <sz val="16"/>
        <color rgb="FFFF0000"/>
        <name val="Calibri"/>
        <scheme val="none"/>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patternType="solid">
          <fgColor rgb="FF92D050"/>
          <bgColor rgb="FF92D050"/>
        </patternFill>
      </fill>
    </dxf>
    <dxf>
      <fill>
        <patternFill patternType="solid">
          <fgColor rgb="FFFFFF00"/>
          <bgColor rgb="FFFFFF00"/>
        </patternFill>
      </fill>
    </dxf>
    <dxf>
      <font>
        <color theme="0"/>
      </font>
      <fill>
        <patternFill patternType="solid">
          <fgColor rgb="FFE36C09"/>
          <bgColor rgb="FFFF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auto="1"/>
      </font>
      <fill>
        <patternFill patternType="solid">
          <fgColor rgb="FFFFFF66"/>
          <bgColor rgb="FFFFFF0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color theme="4" tint="0.79998168889431442"/>
      </font>
    </dxf>
    <dxf>
      <font>
        <color theme="4" tint="0.79998168889431442"/>
      </font>
    </dxf>
    <dxf>
      <alignment vertical="center" readingOrder="0"/>
    </dxf>
    <dxf>
      <alignment vertic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4" tint="0.79998168889431442"/>
      </font>
    </dxf>
    <dxf>
      <font>
        <color theme="4" tint="0.79998168889431442"/>
      </font>
    </dxf>
    <dxf>
      <alignment vertical="center" readingOrder="0"/>
    </dxf>
    <dxf>
      <alignment horizontal="center"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60"/>
      <tableStyleElement type="firstRowStripe" dxfId="259"/>
      <tableStyleElement type="secondRowStripe" dxfId="25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[3. SEGUIMIENTO MAPA DE RIESGOS FOR-DES-16  DE ENERO A DICIEMBRE DE 2024..xlsx]Resultados!Tabla dinámica3</c:name>
    <c:fmtId val="0"/>
  </c:pivotSource>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6377561444146387"/>
          <c:y val="9.83482067222831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Resultados!$B$3</c:f>
              <c:strCache>
                <c:ptCount val="1"/>
                <c:pt idx="0">
                  <c:v>Total</c:v>
                </c:pt>
              </c:strCache>
            </c:strRef>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Resultados!$A$4:$A$17</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Resultados!$B$4:$B$17</c:f>
              <c:numCache>
                <c:formatCode>General</c:formatCode>
                <c:ptCount val="13"/>
                <c:pt idx="0">
                  <c:v>8</c:v>
                </c:pt>
                <c:pt idx="1">
                  <c:v>8</c:v>
                </c:pt>
                <c:pt idx="2">
                  <c:v>4</c:v>
                </c:pt>
                <c:pt idx="3">
                  <c:v>3</c:v>
                </c:pt>
                <c:pt idx="4">
                  <c:v>5</c:v>
                </c:pt>
                <c:pt idx="5">
                  <c:v>10</c:v>
                </c:pt>
                <c:pt idx="6">
                  <c:v>5</c:v>
                </c:pt>
                <c:pt idx="7">
                  <c:v>11</c:v>
                </c:pt>
                <c:pt idx="8">
                  <c:v>12</c:v>
                </c:pt>
                <c:pt idx="9">
                  <c:v>6</c:v>
                </c:pt>
                <c:pt idx="10">
                  <c:v>3</c:v>
                </c:pt>
                <c:pt idx="11">
                  <c:v>3</c:v>
                </c:pt>
                <c:pt idx="12">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[3. SEGUIMIENTO MAPA DE RIESGOS FOR-DES-16  DE ENERO A DICIEMBRE DE 2024..xlsx]Resultados!Tabla dinámica4</c:name>
    <c:fmtId val="2"/>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latin typeface="Arial Narrow" panose="020B0606020202030204" pitchFamily="34" charset="0"/>
              </a:rPr>
              <a:t>RIESGOS INHRENTES POR PROCESO </a:t>
            </a:r>
          </a:p>
        </c:rich>
      </c:tx>
      <c:layout>
        <c:manualLayout>
          <c:xMode val="edge"/>
          <c:yMode val="edge"/>
          <c:x val="0.35927060882095618"/>
          <c:y val="5.980586830346332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Resultados!$B$20:$B$21</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Resultados!$B$22:$B$35</c:f>
              <c:numCache>
                <c:formatCode>General</c:formatCode>
                <c:ptCount val="13"/>
                <c:pt idx="1">
                  <c:v>3</c:v>
                </c:pt>
                <c:pt idx="3">
                  <c:v>2</c:v>
                </c:pt>
                <c:pt idx="5">
                  <c:v>5</c:v>
                </c:pt>
                <c:pt idx="8">
                  <c:v>6</c:v>
                </c:pt>
                <c:pt idx="12">
                  <c:v>1</c:v>
                </c:pt>
              </c:numCache>
            </c:numRef>
          </c:val>
          <c:extLst>
            <c:ext xmlns:c16="http://schemas.microsoft.com/office/drawing/2014/chart" uri="{C3380CC4-5D6E-409C-BE32-E72D297353CC}">
              <c16:uniqueId val="{00000000-876B-4D87-B23B-11E0BF542D6D}"/>
            </c:ext>
          </c:extLst>
        </c:ser>
        <c:ser>
          <c:idx val="1"/>
          <c:order val="1"/>
          <c:tx>
            <c:strRef>
              <c:f>Resultados!$C$20:$C$21</c:f>
              <c:strCache>
                <c:ptCount val="1"/>
                <c:pt idx="0">
                  <c:v>BAJO</c:v>
                </c:pt>
              </c:strCache>
            </c:strRef>
          </c:tx>
          <c:spPr>
            <a:solidFill>
              <a:srgbClr val="92D05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Resultados!$C$22:$C$35</c:f>
              <c:numCache>
                <c:formatCode>General</c:formatCode>
                <c:ptCount val="13"/>
                <c:pt idx="0">
                  <c:v>4</c:v>
                </c:pt>
                <c:pt idx="1">
                  <c:v>3</c:v>
                </c:pt>
                <c:pt idx="2">
                  <c:v>1</c:v>
                </c:pt>
                <c:pt idx="4">
                  <c:v>2</c:v>
                </c:pt>
                <c:pt idx="5">
                  <c:v>2</c:v>
                </c:pt>
                <c:pt idx="7">
                  <c:v>9</c:v>
                </c:pt>
                <c:pt idx="8">
                  <c:v>2</c:v>
                </c:pt>
                <c:pt idx="9">
                  <c:v>4</c:v>
                </c:pt>
                <c:pt idx="10">
                  <c:v>1</c:v>
                </c:pt>
                <c:pt idx="11">
                  <c:v>2</c:v>
                </c:pt>
                <c:pt idx="12">
                  <c:v>2</c:v>
                </c:pt>
              </c:numCache>
            </c:numRef>
          </c:val>
          <c:extLst>
            <c:ext xmlns:c16="http://schemas.microsoft.com/office/drawing/2014/chart" uri="{C3380CC4-5D6E-409C-BE32-E72D297353CC}">
              <c16:uniqueId val="{00000001-876B-4D87-B23B-11E0BF542D6D}"/>
            </c:ext>
          </c:extLst>
        </c:ser>
        <c:ser>
          <c:idx val="2"/>
          <c:order val="2"/>
          <c:tx>
            <c:strRef>
              <c:f>Resultados!$D$20:$D$21</c:f>
              <c:strCache>
                <c:ptCount val="1"/>
                <c:pt idx="0">
                  <c:v>MODERADO</c:v>
                </c:pt>
              </c:strCache>
            </c:strRef>
          </c:tx>
          <c:spPr>
            <a:solidFill>
              <a:srgbClr val="FFFF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Resultados!$D$22:$D$35</c:f>
              <c:numCache>
                <c:formatCode>General</c:formatCode>
                <c:ptCount val="13"/>
                <c:pt idx="0">
                  <c:v>4</c:v>
                </c:pt>
                <c:pt idx="1">
                  <c:v>2</c:v>
                </c:pt>
                <c:pt idx="2">
                  <c:v>3</c:v>
                </c:pt>
                <c:pt idx="3">
                  <c:v>1</c:v>
                </c:pt>
                <c:pt idx="4">
                  <c:v>3</c:v>
                </c:pt>
                <c:pt idx="5">
                  <c:v>3</c:v>
                </c:pt>
                <c:pt idx="6">
                  <c:v>5</c:v>
                </c:pt>
                <c:pt idx="7">
                  <c:v>2</c:v>
                </c:pt>
                <c:pt idx="8">
                  <c:v>4</c:v>
                </c:pt>
                <c:pt idx="9">
                  <c:v>2</c:v>
                </c:pt>
                <c:pt idx="10">
                  <c:v>2</c:v>
                </c:pt>
                <c:pt idx="11">
                  <c:v>1</c:v>
                </c:pt>
                <c:pt idx="12">
                  <c:v>9</c:v>
                </c:pt>
              </c:numCache>
            </c:numRef>
          </c:val>
          <c:extLst>
            <c:ext xmlns:c16="http://schemas.microsoft.com/office/drawing/2014/chart" uri="{C3380CC4-5D6E-409C-BE32-E72D297353CC}">
              <c16:uniqueId val="{00000002-876B-4D87-B23B-11E0BF542D6D}"/>
            </c:ext>
          </c:extLst>
        </c:ser>
        <c:dLbls>
          <c:dLblPos val="outEnd"/>
          <c:showLegendKey val="0"/>
          <c:showVal val="1"/>
          <c:showCatName val="0"/>
          <c:showSerName val="0"/>
          <c:showPercent val="0"/>
          <c:showBubbleSize val="0"/>
        </c:dLbls>
        <c:gapWidth val="444"/>
        <c:overlap val="-90"/>
        <c:axId val="451958968"/>
        <c:axId val="451960144"/>
      </c:barChart>
      <c:catAx>
        <c:axId val="451958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451960144"/>
        <c:crosses val="autoZero"/>
        <c:auto val="1"/>
        <c:lblAlgn val="ctr"/>
        <c:lblOffset val="100"/>
        <c:noMultiLvlLbl val="0"/>
      </c:catAx>
      <c:valAx>
        <c:axId val="451960144"/>
        <c:scaling>
          <c:orientation val="minMax"/>
        </c:scaling>
        <c:delete val="1"/>
        <c:axPos val="l"/>
        <c:numFmt formatCode="General" sourceLinked="1"/>
        <c:majorTickMark val="none"/>
        <c:minorTickMark val="none"/>
        <c:tickLblPos val="nextTo"/>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7306380903296215"/>
        </c:manualLayout>
      </c:layout>
      <c:barChart>
        <c:barDir val="col"/>
        <c:grouping val="clustered"/>
        <c:varyColors val="0"/>
        <c:ser>
          <c:idx val="0"/>
          <c:order val="0"/>
          <c:tx>
            <c:strRef>
              <c:f>Resultados!$Q$3</c:f>
              <c:strCache>
                <c:ptCount val="1"/>
                <c:pt idx="0">
                  <c:v>% PARTICIPACIÓN </c:v>
                </c:pt>
              </c:strCache>
            </c:strRef>
          </c:tx>
          <c:spPr>
            <a:solidFill>
              <a:srgbClr val="0070C0"/>
            </a:solidFill>
            <a:ln w="19050">
              <a:solidFill>
                <a:schemeClr val="lt1"/>
              </a:solidFill>
            </a:ln>
            <a:effectLst>
              <a:outerShdw blurRad="63500" sx="102000" sy="102000" algn="ct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Resultados!$P$4:$P$16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Resultados!$Q$4:$Q$16</c:f>
              <c:numCache>
                <c:formatCode>0%</c:formatCode>
                <c:ptCount val="13"/>
                <c:pt idx="0">
                  <c:v>8.8888888888888892E-2</c:v>
                </c:pt>
                <c:pt idx="1">
                  <c:v>8.8888888888888892E-2</c:v>
                </c:pt>
                <c:pt idx="2">
                  <c:v>4.4444444444444446E-2</c:v>
                </c:pt>
                <c:pt idx="3">
                  <c:v>3.3333333333333333E-2</c:v>
                </c:pt>
                <c:pt idx="4">
                  <c:v>5.5555555555555552E-2</c:v>
                </c:pt>
                <c:pt idx="5">
                  <c:v>0.1111111111111111</c:v>
                </c:pt>
                <c:pt idx="6">
                  <c:v>5.5555555555555552E-2</c:v>
                </c:pt>
                <c:pt idx="7">
                  <c:v>0.12222222222222222</c:v>
                </c:pt>
                <c:pt idx="8">
                  <c:v>0.13333333333333333</c:v>
                </c:pt>
                <c:pt idx="9">
                  <c:v>6.6666666666666666E-2</c:v>
                </c:pt>
                <c:pt idx="10">
                  <c:v>3.3333333333333333E-2</c:v>
                </c:pt>
                <c:pt idx="11">
                  <c:v>3.3333333333333333E-2</c:v>
                </c:pt>
                <c:pt idx="12">
                  <c:v>0.13333333333333333</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[3. SEGUIMIENTO MAPA DE RIESGOS FOR-DES-16  DE ENERO A DICIEMBRE DE 2024..xlsx]Resultados!Tabla dinámica12</c:name>
    <c:fmtId val="0"/>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n-US" sz="1800">
                <a:latin typeface="Arial Narrow" panose="020B0606020202030204" pitchFamily="34" charset="0"/>
              </a:rPr>
              <a:t>RIESGO RESIDUAL POR PROCESO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92D050"/>
          </a:solidFill>
          <a:ln>
            <a:noFill/>
          </a:ln>
          <a:effectLst>
            <a:outerShdw blurRad="50800" dist="38100" dir="10800000" algn="r" rotWithShape="0">
              <a:prstClr val="black">
                <a:alpha val="40000"/>
              </a:prstClr>
            </a:outerShdw>
          </a:effectLst>
        </c:spPr>
      </c:pivotFmt>
    </c:pivotFmts>
    <c:plotArea>
      <c:layout/>
      <c:barChart>
        <c:barDir val="col"/>
        <c:grouping val="clustered"/>
        <c:varyColors val="0"/>
        <c:ser>
          <c:idx val="0"/>
          <c:order val="0"/>
          <c:tx>
            <c:strRef>
              <c:f>Resultados!$B$41:$B$42</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Resultados!$B$43:$B$56</c:f>
              <c:numCache>
                <c:formatCode>General</c:formatCode>
                <c:ptCount val="13"/>
                <c:pt idx="3">
                  <c:v>1</c:v>
                </c:pt>
              </c:numCache>
            </c:numRef>
          </c:val>
          <c:extLst>
            <c:ext xmlns:c16="http://schemas.microsoft.com/office/drawing/2014/chart" uri="{C3380CC4-5D6E-409C-BE32-E72D297353CC}">
              <c16:uniqueId val="{00000000-896C-44BB-A96C-B0DFAC0E3EC7}"/>
            </c:ext>
          </c:extLst>
        </c:ser>
        <c:ser>
          <c:idx val="1"/>
          <c:order val="1"/>
          <c:tx>
            <c:strRef>
              <c:f>Resultados!$C$41:$C$42</c:f>
              <c:strCache>
                <c:ptCount val="1"/>
                <c:pt idx="0">
                  <c:v>BAJO</c:v>
                </c:pt>
              </c:strCache>
            </c:strRef>
          </c:tx>
          <c:spPr>
            <a:solidFill>
              <a:srgbClr val="92D05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Resultados!$C$43:$C$56</c:f>
              <c:numCache>
                <c:formatCode>General</c:formatCode>
                <c:ptCount val="13"/>
                <c:pt idx="0">
                  <c:v>7</c:v>
                </c:pt>
                <c:pt idx="1">
                  <c:v>3</c:v>
                </c:pt>
                <c:pt idx="2">
                  <c:v>4</c:v>
                </c:pt>
                <c:pt idx="3">
                  <c:v>1</c:v>
                </c:pt>
                <c:pt idx="4">
                  <c:v>4</c:v>
                </c:pt>
                <c:pt idx="5">
                  <c:v>2</c:v>
                </c:pt>
                <c:pt idx="6">
                  <c:v>4</c:v>
                </c:pt>
                <c:pt idx="7">
                  <c:v>10</c:v>
                </c:pt>
                <c:pt idx="8">
                  <c:v>4</c:v>
                </c:pt>
                <c:pt idx="9">
                  <c:v>6</c:v>
                </c:pt>
                <c:pt idx="10">
                  <c:v>2</c:v>
                </c:pt>
                <c:pt idx="11">
                  <c:v>2</c:v>
                </c:pt>
                <c:pt idx="12">
                  <c:v>9</c:v>
                </c:pt>
              </c:numCache>
            </c:numRef>
          </c:val>
          <c:extLst>
            <c:ext xmlns:c16="http://schemas.microsoft.com/office/drawing/2014/chart" uri="{C3380CC4-5D6E-409C-BE32-E72D297353CC}">
              <c16:uniqueId val="{00000001-896C-44BB-A96C-B0DFAC0E3EC7}"/>
            </c:ext>
          </c:extLst>
        </c:ser>
        <c:ser>
          <c:idx val="2"/>
          <c:order val="2"/>
          <c:tx>
            <c:strRef>
              <c:f>Resultados!$D$41:$D$42</c:f>
              <c:strCache>
                <c:ptCount val="1"/>
                <c:pt idx="0">
                  <c:v>MODERADO</c:v>
                </c:pt>
              </c:strCache>
            </c:strRef>
          </c:tx>
          <c:spPr>
            <a:solidFill>
              <a:srgbClr val="FFFF0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Resultados!$D$43:$D$56</c:f>
              <c:numCache>
                <c:formatCode>General</c:formatCode>
                <c:ptCount val="13"/>
                <c:pt idx="0">
                  <c:v>1</c:v>
                </c:pt>
                <c:pt idx="1">
                  <c:v>5</c:v>
                </c:pt>
                <c:pt idx="3">
                  <c:v>1</c:v>
                </c:pt>
                <c:pt idx="4">
                  <c:v>1</c:v>
                </c:pt>
                <c:pt idx="5">
                  <c:v>8</c:v>
                </c:pt>
                <c:pt idx="6">
                  <c:v>1</c:v>
                </c:pt>
                <c:pt idx="7">
                  <c:v>1</c:v>
                </c:pt>
                <c:pt idx="8">
                  <c:v>8</c:v>
                </c:pt>
                <c:pt idx="10">
                  <c:v>1</c:v>
                </c:pt>
                <c:pt idx="11">
                  <c:v>1</c:v>
                </c:pt>
                <c:pt idx="12">
                  <c:v>3</c:v>
                </c:pt>
              </c:numCache>
            </c:numRef>
          </c:val>
          <c:extLst>
            <c:ext xmlns:c16="http://schemas.microsoft.com/office/drawing/2014/chart" uri="{C3380CC4-5D6E-409C-BE32-E72D297353CC}">
              <c16:uniqueId val="{00000002-896C-44BB-A96C-B0DFAC0E3EC7}"/>
            </c:ext>
          </c:extLst>
        </c:ser>
        <c:dLbls>
          <c:showLegendKey val="0"/>
          <c:showVal val="1"/>
          <c:showCatName val="0"/>
          <c:showSerName val="0"/>
          <c:showPercent val="0"/>
          <c:showBubbleSize val="0"/>
        </c:dLbls>
        <c:gapWidth val="75"/>
        <c:axId val="543140280"/>
        <c:axId val="543141064"/>
      </c:barChart>
      <c:catAx>
        <c:axId val="5431402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543141064"/>
        <c:crosses val="autoZero"/>
        <c:auto val="1"/>
        <c:lblAlgn val="ctr"/>
        <c:lblOffset val="100"/>
        <c:noMultiLvlLbl val="0"/>
      </c:catAx>
      <c:valAx>
        <c:axId val="543141064"/>
        <c:scaling>
          <c:orientation val="minMax"/>
        </c:scaling>
        <c:delete val="0"/>
        <c:axPos val="l"/>
        <c:minorGridlines>
          <c:spPr>
            <a:ln>
              <a:solidFill>
                <a:schemeClr val="tx1">
                  <a:lumMod val="5000"/>
                  <a:lumOff val="95000"/>
                </a:schemeClr>
              </a:solidFill>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54314028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Resultados!$A$62</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Resultados!$B$62:$D$62</c:f>
              <c:numCache>
                <c:formatCode>General</c:formatCode>
                <c:ptCount val="3"/>
                <c:pt idx="0">
                  <c:v>17</c:v>
                </c:pt>
                <c:pt idx="1">
                  <c:v>41</c:v>
                </c:pt>
                <c:pt idx="2">
                  <c:v>32</c:v>
                </c:pt>
              </c:numCache>
            </c:numRef>
          </c:val>
          <c:extLst>
            <c:ext xmlns:c16="http://schemas.microsoft.com/office/drawing/2014/chart" uri="{C3380CC4-5D6E-409C-BE32-E72D297353CC}">
              <c16:uniqueId val="{00000000-8DFC-4BD7-A069-73ED3E85A7E2}"/>
            </c:ext>
          </c:extLst>
        </c:ser>
        <c:ser>
          <c:idx val="1"/>
          <c:order val="1"/>
          <c:tx>
            <c:strRef>
              <c:f>Resultados!$A$63</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Resultados!$B$63:$D$63</c:f>
              <c:numCache>
                <c:formatCode>General</c:formatCode>
                <c:ptCount val="3"/>
                <c:pt idx="0">
                  <c:v>1</c:v>
                </c:pt>
                <c:pt idx="1">
                  <c:v>31</c:v>
                </c:pt>
                <c:pt idx="2">
                  <c:v>58</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Resultados!$A$81</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Resultados!$B$81:$E$81</c15:sqref>
                  </c15:fullRef>
                </c:ext>
              </c:extLst>
              <c:f>Resultados!$C$81:$E$81</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Resultados!$A$82</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Resultados!$B$82:$E$82</c15:sqref>
                  </c15:fullRef>
                </c:ext>
              </c:extLst>
              <c:f>Resultados!$C$82:$E$82</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279123</xdr:colOff>
      <xdr:row>2</xdr:row>
      <xdr:rowOff>60291</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79123" y="306097"/>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1</xdr:row>
      <xdr:rowOff>185737</xdr:rowOff>
    </xdr:from>
    <xdr:to>
      <xdr:col>14</xdr:col>
      <xdr:colOff>219076</xdr:colOff>
      <xdr:row>14</xdr:row>
      <xdr:rowOff>180975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15</xdr:row>
      <xdr:rowOff>195262</xdr:rowOff>
    </xdr:from>
    <xdr:to>
      <xdr:col>14</xdr:col>
      <xdr:colOff>628650</xdr:colOff>
      <xdr:row>32</xdr:row>
      <xdr:rowOff>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119060</xdr:rowOff>
    </xdr:from>
    <xdr:to>
      <xdr:col>22</xdr:col>
      <xdr:colOff>781050</xdr:colOff>
      <xdr:row>15</xdr:row>
      <xdr:rowOff>190499</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628649</xdr:colOff>
      <xdr:row>39</xdr:row>
      <xdr:rowOff>128587</xdr:rowOff>
    </xdr:from>
    <xdr:to>
      <xdr:col>13</xdr:col>
      <xdr:colOff>2028825</xdr:colOff>
      <xdr:row>60</xdr:row>
      <xdr:rowOff>66675</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2597</xdr:colOff>
      <xdr:row>60</xdr:row>
      <xdr:rowOff>396153</xdr:rowOff>
    </xdr:from>
    <xdr:to>
      <xdr:col>11</xdr:col>
      <xdr:colOff>883226</xdr:colOff>
      <xdr:row>75</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692727</xdr:colOff>
      <xdr:row>77</xdr:row>
      <xdr:rowOff>195694</xdr:rowOff>
    </xdr:from>
    <xdr:to>
      <xdr:col>13</xdr:col>
      <xdr:colOff>1627909</xdr:colOff>
      <xdr:row>98</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0.56832</cdr:x>
      <cdr:y>0.17274</cdr:y>
    </cdr:from>
    <cdr:to>
      <cdr:x>0.60248</cdr:x>
      <cdr:y>0.21974</cdr:y>
    </cdr:to>
    <cdr:sp macro="" textlink="">
      <cdr:nvSpPr>
        <cdr:cNvPr id="2" name="CuadroTexto 1"/>
        <cdr:cNvSpPr txBox="1"/>
      </cdr:nvSpPr>
      <cdr:spPr>
        <a:xfrm xmlns:a="http://schemas.openxmlformats.org/drawingml/2006/main">
          <a:off x="6972301" y="700088"/>
          <a:ext cx="4191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000">
              <a:latin typeface="Arial Narrow" panose="020B0606020202030204" pitchFamily="34" charset="0"/>
            </a:rPr>
            <a:t>10</a:t>
          </a:r>
        </a:p>
      </cdr:txBody>
    </cdr:sp>
  </cdr:relSizeAnchor>
</c:userShapes>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896594444443" createdVersion="5" refreshedVersion="5" minRefreshableVersion="3" recordCount="90" xr:uid="{00000000-000A-0000-FFFF-FFFF0D000000}">
  <cacheSource type="worksheet">
    <worksheetSource ref="B11:G113" sheet="FOR-DES-16"/>
  </cacheSource>
  <cacheFields count="6">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count="85" longText="1">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s v="Probabilidad  de impacto económico y reputacional por falta de trámite a las fases procedimentales  debido a  falta de oportunidad y seguimiento en las etapas procesales."/>
        <s v="Probabilidad de impacto  económico y reputacional por conducta deshonesta que utilice la influencia de de manera personal para dar preferencias o favorecimientos  en la dosificaciòn de una posible sanciòn disciplinaria   o archivo del expediente"/>
        <s v="Probabilidad de impacto reputacional por  pe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Posibilidad de impacto económico y reputacional al no elaborar el presupuesto de la vigencia acorde a las necesidades reales de la institución por formular de manera inadecuada e inoportuna el Plan Anual de Adquisiciones y no articularlo al PDI, POA y POAI."/>
        <s v="Posibilidad de impacto económico y reputacional por expedir CDP sin los requisitos establecidos en el procedimiento y en la normatividad que aplica debido a la falta de verificación de los requisitos para expedición y seguimiento al PAA "/>
        <s v="Posibilidad de impacto economico y reputacional por la  falta de confiabilidad del informe de costos para la toma de decisiones, debido a la falta de oportunidad y  veracidad  en la información requerida para asignar y distribuir el costo."/>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económico y reputacional por Hallazgos por parte de los entes de control con posibles sanciones fiscales y disciplinarias debido a falta de control frente al cierre oportuno de los periodos contables y presupuestales objeto de rendición."/>
        <s v="Posibilidad de impacto operacional por pérdida información contable, financiera y presupuestal debido a falta de herramientas  de respaldo de información frente a posibles perdidas de la misma lo que afecta el normal funcionamiento del proceso y posibles sanciones."/>
        <s v="Posibilidad de afectación económica y reputacional por la subfacturación de los servicios de salud a las ERP y particulares, debido al registro errado o incompleto de los procedimientos, medicamentos e insumos suministrado a los pacientes durante su atención."/>
        <s v="Posibilidad de afectación económica y reputacional por glosas y devoluciones notificadas por la ERP sobre la facturación,  debido a la falta de soportes y requisitos normativos en la facturas radicadas."/>
        <s v="Posibilidad de afectación económica y reputacional por las glosas y devoluciones tácitas y prescriptas notificadas por la ERP, debido a la respuesta extemporánea   a las objeciones recibidas sobre la facturación"/>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facilidad de acceso a la história clínica.  "/>
        <s v="Posibilidad de impacto en la prestación  del servicio  por Incumplimiento de la ruta de atención de urgencias debido a la fallas en la supervisión de las actividades relacionadas con las rutas de atención"/>
        <s v="posibilidad de impacto en la prestación del servicio por subtriage del paciente al ingreso debido a falta de capacitación al personal  que realiza el triage."/>
        <s v="Posibilidad de impacto en la prestación de servicio por  educación deficiente al paciente y familia en temas individuales y colectivos debido a la falta de educación  al paciente y familia que ingresa por  urgencias y que va a ser hospitalizado."/>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s v="Posibilidad de impacto en la prestación del servicio relacionado fallas en la supervisión del paciente y su unidad debido a fallas en la búsqueda activa de SPA  en el  ingreso y la revisión de pertenencias y alimentos"/>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 debido Fallas en la identificación de los pacientes con riesgo de intento suicida"/>
        <s v="Posibilidad de impacto en la reputación institucional  relacionado vulneración de derechos e incumplimiento de características de calidad  debido a  la adherencia deficiente a las prácticas humanizantes"/>
        <s v="Posibilidad de impacto en la prestación del servicio relacionado con el incumplimiento de características de calidad  debido deficiente comunicación entre procesos asistenciales y Laboratorio clínico (Tercero)"/>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pérdida de paciente  por fallas en los controles para el  ingreso y egreso debido a fallas en la orientación del paciente ambulatorio"/>
        <s v="Posibilidad de impacto en la prestación del servicio relacionado fallas en la supervisión del paciente y su unidad debido a fallas en la búsqueda activa de SPA  en el  ingreso y la revisión de pertenencias"/>
        <s v="Posibilidad de impacto en la prestación  del servicio  por inoportunidad en la asignación de citas  a pacientes de primera  vez debido a la insuficiencia de horas de psiquiatría disponibles para consulta."/>
        <s v="Posibilidad de impacto en la prestación  del servicio  por fallas en el diagnóstico y/o formulación del plan terapéutico debido a falta de adherencia y/o capacitación en GPC o protocolos."/>
        <s v="Posibilidad de impacto en la prestación  del servicio  por Incumplimiento de la ruta de atención de hospitalización  debido a la fallas en la adherencia a las actividades establecidas en el ciclo  de atención"/>
        <s v="Posibilidad de impacto en la prestación de servicio por  educación deficiente al paciente y familia en temas individuales y colectivos debido a la falta en la evaluación de entendimiento  de la educación al paciente hospitalizado"/>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s debido fallas en la identificación de los pacientes con riesgo de intento suicida"/>
        <s v="Posibilidad de impacto en la reputación institucional  relacionado con vulneración de derechos e incumplimiento de características de calidad  debido a  la adherencia deficiente a las prácticas humanizantes"/>
        <s v="Posibilidad de impacto reputacional y en la salud por inadecuada conciliacion medicamentosa, debidas a fallas en los registros de ingreso de los medicamentos."/>
        <s v="Posibilidad de impacto en la prestación del servicio relacionado con el incumplimiento de características de calidad  debido a  deficiente comunicación entre procesos asistenciales y Laboratorio clínico (Tercero)"/>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fallas en el diagnóstico y/o formulación del plan terapéutico  debido a inadecuada valoración del paciente "/>
        <s v="Posibilidad de impacto en la prestación del servicio por  abandono al plan terapéutico  del paciente debido a abandono voluntario y demoras en los tra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pérdida económica por sustracción de bienes catalogados como activos debido a la falta de control en las puertas de acceso"/>
        <s v="Posibilidad de pérdida económica y reputacional por deterioro de insumos almacenados  debido deficiente control en la recepción de los insumos"/>
        <s v="Posibilidad de impacto operacional por  infecciones en los pacientes debido a desinfección inadecuada durante el proceso de lavado"/>
        <s v="Posibilidad de impacto  operacional por  dificultad para el traslado  de pacientes  debido a deficiente servicio de mantenimiento a los automotores "/>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Posibilidad de impacto  en la prestación del servicio por  adquisición de tecnología  incorrecta   debido a  fallas en la planeación  e identificación de necesidades y características de la tecnología"/>
        <s v="Posibilidad de impacto en la prestación del servicio por uso inadecuado de la tecnología al atender un paciente debido a fallas en proceso de capacitación y entrenamiento en el uso seguro de la tecnología"/>
        <s v="Posibilidad de impacto en la prestación de servicio por falla de la tecnología debido a la ausencia de insumos o accesorios de los equipos"/>
        <s v="Posibilidad de impacto ambiental  por inadecuada segregación de residuos y pérdida de  cantidades significativas de material aprovechables debido a la  falta de capacitación clasificación de residuos sólidos a la comunidad hospitalaria"/>
      </sharedItems>
    </cacheField>
    <cacheField name="VALORACIÓN INICIAL DEL RIESGO (Riesgo Inherente)" numFmtId="0">
      <sharedItems count="3">
        <s v="ALTO"/>
        <s v="MODERADO"/>
        <s v="BAJO"/>
      </sharedItems>
    </cacheField>
    <cacheField name="VALORACIÓN FINAL DEL RIESGO _x000a_(Riesgo Residual)" numFmtId="0">
      <sharedItems count="3">
        <s v="MODERADO"/>
        <s v="BAJO"/>
        <s v="ALTO"/>
      </sharedItems>
    </cacheField>
    <cacheField name="#PLAN DE MEJORAMIENTO" numFmtId="0">
      <sharedItems containsBlank="1"/>
    </cacheField>
    <cacheField name="SEGUIMIENTO POR PARTE DE LA OFICINA DE CONTROL INTERNO "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927225578707" createdVersion="5" refreshedVersion="5" minRefreshableVersion="3" recordCount="90" xr:uid="{00000000-000A-0000-FFFF-FFFF17000000}">
  <cacheSource type="worksheet">
    <worksheetSource ref="B11:E113" sheet="FOR-DES-16"/>
  </cacheSource>
  <cacheFields count="4">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longText="1"/>
    </cacheField>
    <cacheField name="VALORACIÓN INICIAL DEL RIESGO (Riesgo Inherente)" numFmtId="0">
      <sharedItems/>
    </cacheField>
    <cacheField name="VALORACIÓN FINAL DEL RIESGO _x000a_(Riesgo Residual)" numFmtId="0">
      <sharedItems count="3">
        <s v="MODERADO"/>
        <s v="BAJO"/>
        <s v="ALT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0">
  <r>
    <x v="0"/>
    <x v="0"/>
    <x v="0"/>
    <x v="0"/>
    <m/>
    <s v="1. 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a una mayor transparencia y publicidad en los procesos contractuales.Se contrato un asesor para capacitación en Secop II. _x000a_2. Se verificó por control interno que   la oficina de comunicaciones  socializó a través de los correors de los funcionarios el Código de Conducta y Buen Gobierno. _x000a_3. Al seguimiento por Control interno se pudo evidenciar que en los estudios lprevios la oficna asesora juridica, realiza la verificacion de los requisitos contractuales en cada proceso. Igualmente se evidencia que desde la oficina juridica se esta desarrollando el plan piloto 1. de implementacion de la plataforma secop II transaccional, lo que permitira una mayor transparencia y publicidad en los procesos contractuales.Se contrato un asesor para capacitacion en Secop II."/>
  </r>
  <r>
    <x v="0"/>
    <x v="1"/>
    <x v="1"/>
    <x v="0"/>
    <m/>
    <s v="En la muestra tomada por control interno de los contratos suscitos en la presente vigencia fiscal, se evidenció que se trámita por el proveerdor y por  la entidad el formato Sarlaft. Se evidenció igualmente la consulta en la base de datos de la UIAF."/>
  </r>
  <r>
    <x v="0"/>
    <x v="2"/>
    <x v="0"/>
    <x v="0"/>
    <m/>
    <s v="Se verifica por control interno que se realiza seguimiento a los procesos a través de una herramienta que encuentra estandarizada para presentar el estado actual de los procesos."/>
  </r>
  <r>
    <x v="0"/>
    <x v="3"/>
    <x v="1"/>
    <x v="0"/>
    <m/>
    <s v="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ódigo de Conducta y Buen Gobierno, en donde la asesora de control interno disciplinario asistió."/>
  </r>
  <r>
    <x v="0"/>
    <x v="4"/>
    <x v="0"/>
    <x v="0"/>
    <m/>
    <s v="Control interno verifica que se cuenta con un libro radicador en donde se visualizan todos los procesos que se han iniciado por vigencias,  teniendo un control en el inventario de los expedientes. Se verificó igualmente que se inició con la digitalizacion de los expediente"/>
  </r>
  <r>
    <x v="0"/>
    <x v="5"/>
    <x v="2"/>
    <x v="1"/>
    <m/>
    <s v="Se verifica por control interno que la oficina asesora jurídica ha realizado capacitaciones dirigida a los líderes y supervisores de contrato en el desarrollo y aplicación del SECOP II. Se evidencia que se contrato los servicios de un profesional en Secop II. "/>
  </r>
  <r>
    <x v="0"/>
    <x v="6"/>
    <x v="2"/>
    <x v="1"/>
    <m/>
    <s v="Se verificó por parte de Control interno que se aplica la metodología establecida en el procedimiento PRO-DES 01Plan Estratégico Institucional, para la elaboración, aprobación, divulgación, ejecución y seguimiento del plan de desarrollo institucional, documento que se encuentra publicado en la plataforma documental de la entidad."/>
  </r>
  <r>
    <x v="0"/>
    <x v="7"/>
    <x v="2"/>
    <x v="1"/>
    <m/>
    <s v="Se verifica por control interno que se  presenta en el Comité de gerencia los avances al POA y al seguimiento de las metas del Plan de Desarrollo.  Se evidencia el seguimiento en el formato FOR-DES-02 y socializado en Acta de Comité de Gerencia."/>
  </r>
  <r>
    <x v="1"/>
    <x v="8"/>
    <x v="1"/>
    <x v="0"/>
    <m/>
    <s v="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
  </r>
  <r>
    <x v="1"/>
    <x v="9"/>
    <x v="2"/>
    <x v="1"/>
    <m/>
    <s v="Se verifica que la Profesional del Proceso de Mercadeo y Comunicaciones, actualiza y socializa el Manual de Imagen Institucional publicado en la plataforma documental y la intranet institucional."/>
  </r>
  <r>
    <x v="1"/>
    <x v="10"/>
    <x v="1"/>
    <x v="1"/>
    <m/>
    <s v="Se verifica que la Profesional del Proceso de Mercadeo y Comunicaciones, diseña una estrategia de comunicaciones para la promoción efectiva del formato de solicitudes a comunicaciones a todo el personal de la institución"/>
  </r>
  <r>
    <x v="2"/>
    <x v="11"/>
    <x v="2"/>
    <x v="1"/>
    <m/>
    <s v="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 _x000a_2. Se verifica que la lista de chequeo de requisitos de ingreso,  se encuentra  ajustada a los requisitos de ingreso establecidos en el manual de funciones para los empleso de planta. Esta se modificará una vez se ajuste o se adopte un nuevo manual de funciones."/>
  </r>
  <r>
    <x v="2"/>
    <x v="12"/>
    <x v="2"/>
    <x v="1"/>
    <m/>
    <s v="1. Se evidencia que a la fecha del seguimiento se ha dado cumplimiento a la presentación y requerimiento de los informes establecidos por las diferentes entidades que lo solicitan. _x000a_2.Se verifica que en el área de talento humano se tienen establecidos los responsables a la hora de rendir informes de ley y los informes rendidos a la fecha han sido oportunos. _x000a_3.Se vertifica que los funcionarios responsables en Talento Humano han dado cumplimiento en el primer semestre de 2022 a todos los informes que se deben presentar ante las diferentes entidades que lo solicitan"/>
  </r>
  <r>
    <x v="2"/>
    <x v="13"/>
    <x v="2"/>
    <x v="1"/>
    <s v="    "/>
    <s v="1. Se evidencia que se realizó reinduccion para el procedimiento de ingreso, en lo referente al aseguramiento del personal, establecidendo las fechas límites para que las administradoras notifiquen la novedad de afiliación al sistema.  _x000a_ 2. se evidencia que los ingresos de personal presentados durante el I semestre de la vigencia 2022, cuentan con la lista de chequeo &quot;Requisitos de Ingreso para vinculación, empleos de Planta de Cargos&quot; FOR-GTH-22. y se encuentra diligenciada en su totalidad."/>
  </r>
  <r>
    <x v="2"/>
    <x v="14"/>
    <x v="2"/>
    <x v="1"/>
    <m/>
    <s v="1. Se verifica que nómina  realizó socializacion ( lista de asistencia) de las fechas estabelcidas para el reporte de novedades. _x000a_2.Se evidencia el cumplimiento de los controles establecidos para la liquidación de la nómina, de acuerdo a lo establecido en el procedimiento."/>
  </r>
  <r>
    <x v="2"/>
    <x v="15"/>
    <x v="2"/>
    <x v="1"/>
    <m/>
    <s v="1.Se verifia que se tiene publicado en la plataforma documental y en la pagina web de la entidad,  el plan institucional de capacitación de la vigencia 2022, el cual consolida las necesidades de formación de las diferentes áreas. _x000a_2.Se evidencia que durante el primer semestre de la vigencia 2022, el PIC  tiene un cumplimiento del 45%  y cobertura del 95%"/>
  </r>
  <r>
    <x v="2"/>
    <x v="16"/>
    <x v="1"/>
    <x v="0"/>
    <m/>
    <s v="1.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_x000a_ 2. Se evidencia que la revisoria fiscal realizó el seguimiento a la ejecución del proceso de nómina, validando los documentos adjuntos"/>
  </r>
  <r>
    <x v="2"/>
    <x v="17"/>
    <x v="2"/>
    <x v="1"/>
    <m/>
    <s v="1. Se evidencio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_x000a_2.Se evidencia que se tiene publicado en la plataforma documental la matríz de entrenamiento de los empleos del nivel asistencial de la planta de cargos del HDPUV. Igualmente se verifica que se esta implementando la inducción y reinducción en la modalidad virtual para reprogramar durante el segundo semestre a  los funcionarios que no participaron de la jornada"/>
  </r>
  <r>
    <x v="2"/>
    <x v="18"/>
    <x v="2"/>
    <x v="1"/>
    <m/>
    <s v="1. 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 _x000a_2.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
  </r>
  <r>
    <x v="2"/>
    <x v="19"/>
    <x v="2"/>
    <x v="1"/>
    <m/>
    <s v="1. Se evidencia que en la plataforma documental se encuentra publicado el acto administrativo, mediante el cual se adopta el sistema tipo EDL. Igualmente se evidencio en plataforma el procedimiento. _x000a_2. Se evidencia formato de participación a capacitaciones de evaluación del desempeño laboral, dirigida a los equipos primarios de mejoramiento, realizada en el mes de  febrero de 2022."/>
  </r>
  <r>
    <x v="2"/>
    <x v="20"/>
    <x v="1"/>
    <x v="1"/>
    <m/>
    <s v="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_x000a_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
  </r>
  <r>
    <x v="2"/>
    <x v="21"/>
    <x v="2"/>
    <x v="1"/>
    <m/>
    <s v="Se evidencia que SGSST tiene documentado el procedimiento PRO-GTH-12 Identificación de peligros y valoracio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
  </r>
  <r>
    <x v="3"/>
    <x v="22"/>
    <x v="2"/>
    <x v="1"/>
    <m/>
    <s v="1.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 _x000a_2.Control interno verificará que para el segundo semestre de la vigencia 2022, se haya aprobado por acto administrativo el Plan Anual de adquisiciones articulado con el PDI, POA y el POAI."/>
  </r>
  <r>
    <x v="3"/>
    <x v="23"/>
    <x v="0"/>
    <x v="0"/>
    <m/>
    <s v="El asesor de control interno verifica que  los CDPs expedidos cuentan con la solicitud y  necesidad debidamente diligenciadas y firmadas por los responsables.   Esta verificacion se realizó en la carpeta compartida de contratos. "/>
  </r>
  <r>
    <x v="3"/>
    <x v="24"/>
    <x v="2"/>
    <x v="1"/>
    <m/>
    <s v="1. Control interno verificó que en la carpeta denominada costos 2022 se encuentran los auxiliares de costos y gastos en la carpeta de cada mes._x000a_2.Control interno verificó que en la carpeta denominada costos 2022 se encuentra el informe acumulado de nómina de manera mensual. _x000a_3. Control interno verifica que el tecnico administrativo de costos realizó las solicitudes de la información requerida para la asignación y distribución de los costos."/>
  </r>
  <r>
    <x v="3"/>
    <x v="25"/>
    <x v="1"/>
    <x v="0"/>
    <m/>
    <s v="1.Se evidencia la construción del indicador y sus eguimiento de manera mensual con su respectivo análisis en la matríz de indicadores institucional. _x000a_2. Se evidencia la Resolución de cierre presupuestal. _x000a_3.Se evidencia formato de conciliación mensual entre las áreas de Tesorería, Presupuesto y Contabilidad."/>
  </r>
  <r>
    <x v="3"/>
    <x v="26"/>
    <x v="1"/>
    <x v="0"/>
    <m/>
    <s v="1.Se evidencian los oficios enviados a los líderes de proceso para  la entrega de la información que tiene afectación contable y presupuestal. _x000a_2.Se verifican los libros de entrega y recibo de la información por cada una de las áreas"/>
  </r>
  <r>
    <x v="3"/>
    <x v="27"/>
    <x v="1"/>
    <x v="0"/>
    <m/>
    <s v="Se verifica que el área de sistemas realiza los Backus de forma diaria a la información sensible del área financiera."/>
  </r>
  <r>
    <x v="3"/>
    <x v="28"/>
    <x v="0"/>
    <x v="0"/>
    <m/>
    <s v="1. Se verifica en muestra tomada de facturación y en el aplicativo Hosvital que lo facturado por concepto de medicamentos e insumos fue debidamente suministrado a los pacientes. _x000a_2. Se verifica por control interno en muestra tomada que los servicios fueron debidamente registrados de acuerdo a la validación realizada comparando los soportes almacenados en la carpeta compartida de RIPS vrs los reportes del sistema Hosvital. _x000a_3.Se verifica por control interno que si se realizan  las preauditorías por parte del Técnico encargado, antes de enviar la factura para cobro."/>
  </r>
  <r>
    <x v="3"/>
    <x v="29"/>
    <x v="0"/>
    <x v="0"/>
    <m/>
    <s v="Se verifica por control interno que  la  facturación radicada ante las distinta ERP se envian debidamente soportadas de acuerdo a la normatividad vigente."/>
  </r>
  <r>
    <x v="3"/>
    <x v="30"/>
    <x v="0"/>
    <x v="0"/>
    <m/>
    <s v="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
  </r>
  <r>
    <x v="3"/>
    <x v="31"/>
    <x v="0"/>
    <x v="0"/>
    <m/>
    <s v="Se verifica que el personal de cartera adelanta las gestiones de cobro con el objeto de recaudar la cartera adeudada por las diferentes entidades, lo cual fue verificado en los diferentes oficios de cobro y conciliaciones  llevadas a cabo en la presente vigencia."/>
  </r>
  <r>
    <x v="4"/>
    <x v="32"/>
    <x v="1"/>
    <x v="1"/>
    <m/>
    <s v="1. Control interno verifica los anexos técnicos en donde están consigandos los procedimientos permitidos. _x000a_2.Se verifica que en la história clínica (o documento maestro)  los procedimientos sean realizados por el profesor o el investigador. 3.Se verifica por control interno la existencia de las pólizas que cubren a los estudiantes de cada universidad. _x000a_4.Se verifica el registro de la asistencia a la inducción y el exámen de la aprobación a la inducción."/>
  </r>
  <r>
    <x v="4"/>
    <x v="33"/>
    <x v="1"/>
    <x v="1"/>
    <m/>
    <s v="1.Se verifica la presencia en la carpeta de cada estudiante del esquema completo de vacunación. _x000a_2.Se verifica en la carpeta de la universidad la afiliación de los estudiuantes a la ARL. Igualmente cada estudiante porta el carnét de la ARL. _x000a_3.Se verifican los registros de asistencia de la inducción dada a los estudiantes."/>
  </r>
  <r>
    <x v="4"/>
    <x v="34"/>
    <x v="2"/>
    <x v="1"/>
    <m/>
    <s v="1. Se verifican las actas del Comité de Ética y las cartas de aval de cada proyecto. _x000a_2. Se verifica que los consentimientos informados están acordes con la guia GUI-DSI-02."/>
  </r>
  <r>
    <x v="4"/>
    <x v="35"/>
    <x v="1"/>
    <x v="1"/>
    <m/>
    <s v="1. Se verifica que se realizó inducción a los estudiantes sobre manejo de confidencialidad de la história clínica y se verificó que  a través del formato FOR-GIN-42. se establecen los permisos y códigos. _x000a_2. Se verifica el seguimiento del protocolo de invesigación."/>
  </r>
  <r>
    <x v="5"/>
    <x v="36"/>
    <x v="2"/>
    <x v="1"/>
    <m/>
    <s v="1.Se verificó por control interno que las rutas de atención se encuentran en la plataforma documental y fueron socializadas en la inducción y reinducción realizada en la institución en enero de 2022 con un  96% de cobertura.  _x000a_2. Se verifica por control interno en la revisión de la muestra de histórias clínicas que se encuentran registrados los riesgos que fueron identificados al ingreso._x000a_3. Se verifica que en la plataforma documental se encuentran publicadas las guías de práctica clínica.  _x000a_Se verifica el informe de auditoría para el primer semestre de 2022 donde se encuentra la medición de la adherencia a las guías de práctica clínica.   _x000a_4. Se verifica por control interno que se tomo muestra del diligenciamiento de los formularios,  y se evidencia que se hace seguimiento del egreso a los pacientes de primea vez        "/>
  </r>
  <r>
    <x v="5"/>
    <x v="37"/>
    <x v="1"/>
    <x v="1"/>
    <m/>
    <s v="Control interno verificó que se realizó capacitación a los profesionales de enfermería en el primer semestre de 2022 sobre el triage en el mes de abril con el apoyo de los EPM "/>
  </r>
  <r>
    <x v="5"/>
    <x v="38"/>
    <x v="1"/>
    <x v="1"/>
    <m/>
    <s v="1. Se verifica por control interno que se cuenta con el cronograma de educación, anual para los pacientes y/o familiares. _x000a_2. Se evidencia cronograma de capacitación de los EPM realizados de manera mensual en  temas provenientes de los diferentes programas. _x000a_3. Control internno toma muestra de las histórias clínicas del primer semesrtre de 2022, evidenciando que el médico psiquiátra deja constancia de educación brindada."/>
  </r>
  <r>
    <x v="5"/>
    <x v="39"/>
    <x v="1"/>
    <x v="1"/>
    <m/>
    <s v="1. Se evidencia que durante todo el mes de febrero se realizó capacitación en protocolo de caídas y de la sesión breve de Meta #2. _x000a_2. Se evidencia  la aplicación de la lista de chequeo para la prevención de caídas. _x000a_3.Se evidencia en las actas que los EPM realizan sesiones breves de la meta 2 ( prevención en caídas _x000a_4.Se evidencia  informe de rondas de seguridad administrativas Idel primer Semestre de 2022"/>
  </r>
  <r>
    <x v="5"/>
    <x v="40"/>
    <x v="1"/>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 _x000a_2.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 Se evidencia el inventario de los insumos realizados en el mes de Junio y con trazabilidad de 2 años. Ver informe anexo"/>
  </r>
  <r>
    <x v="5"/>
    <x v="41"/>
    <x v="0"/>
    <x v="0"/>
    <m/>
    <s v="1. Se evidencia la realización del simulacro de evasión y perdida de pacientes el día 15 de julio de 2022. Ver informe anexo. _x000a_2. 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 _x000a_3. Se evidenció por control interno en los servidios y en las áreas perimetrales la presencia de sensores que se activan ante la cercanía de los pacientes hacia las zonas identificadas en riesgo. Igualmente se verificó que fue socializado en inducción y reinducción."/>
  </r>
  <r>
    <x v="5"/>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amen mental, normatividad de historia clínica y registros de enfermería en abril 4, 11, 18 y 25 y en  mayo 2 de 2022. En esta capacitación se trabajar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ngos premoniotores que indican probable agitacion psicomotriz del paciente, en la revision de la matriz de evnentos adveros se evidencia que en los eventos adversos e incidentes se reconocen estos sintomas como factores que pueden contribuir a la agresion entre pacientes."/>
  </r>
  <r>
    <x v="5"/>
    <x v="43"/>
    <x v="2"/>
    <x v="1"/>
    <m/>
    <s v="Se verificó que se realizó capacitación a terceros y personal que ingresa a la institucion sobre los riesgos del paciente y los protocolos como el de deteccion de objetos peligrosos, que se encuentra como evidencia en Talento humano realizado por la coordinacion asistencial. "/>
  </r>
  <r>
    <x v="5"/>
    <x v="44"/>
    <x v="1"/>
    <x v="0"/>
    <m/>
    <s v="1. Se evidencia que se ha capacitado y socializado a los lideres de EPM equipos primarios de mejoramiento en las GRI guias de reaccion inmediata relacionado con el riesgo de acercamiento sexual que se realiza cada año en el segundo semestre. _x000a_2.Se evidencia que en las inducciones asistenciales se socializa los riesgos del paciente inlcuido el de acercamiento sexual entre pacientes y los controles como sala por criticidad, moniotoreo por camaras, e identiicacion de sintomas premonitorios. Se realizo induccion y reinduccion en enero de2022  donde se da exclusivamente los riesgos poblacionales y la implementacion de medidas preventivas, reactivas y predictivas por medio de la referente de seguridad del paciente. "/>
  </r>
  <r>
    <x v="5"/>
    <x v="45"/>
    <x v="1"/>
    <x v="0"/>
    <m/>
    <s v="1. Se evidencia el diligenciamiento de la escala e identificacion del riesgo de suicidio SAD PERSONS que la realizan los psiquiatras al ingreso del paciente.  Se evidencia la realizacion del TRIAGE por parte de los enfermeros identificando riesgos de suicidio. _x000a_Se evidencia que el hospital cuenta con un funcionario de seguridad privada exclusivo para la monitorizacion de camaras y alarmas. _x000a_2. Se evidencia que el protocolo de deteccion de objetos peligrosos es socializado en induccion asistencial._x000a_Se evidencia socialización en la induccion y reinduccion institucional en enero 2022 de las medidas predictivas preventivas y reactivas del riesgo de suicidio."/>
  </r>
  <r>
    <x v="5"/>
    <x v="46"/>
    <x v="1"/>
    <x v="1"/>
    <m/>
    <s v="Se evidencia los listados de asistencia y el contenido de la inducción asistencial que se realiza a terceros y personal institucional la socializacio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ia que evalúa la adherencia a dichas prácticas. _x000a_Se evidencia la resolutividad de las manifestaciones de tipo de vulneración de derechos y la socialización en el comite de ética. "/>
  </r>
  <r>
    <x v="5"/>
    <x v="47"/>
    <x v="1"/>
    <x v="1"/>
    <m/>
    <s v="Se evidencia  que se monitoriza el indicador de resultados criticos de manera mensual. "/>
  </r>
  <r>
    <x v="6"/>
    <x v="48"/>
    <x v="1"/>
    <x v="1"/>
    <m/>
    <s v="1. Se verificó por control interno que las rutas de atención se encuentran en la plataforma documental y fueron socializadas en la inducción y reinducción realizada en la institución y en los EPM durante los meses de febrero y mayo en las sesiones breves.   _x000a_2.Se verifica por control interno en la revisión de la muestra de histórias clínicas establecidas que se encuentran registrado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 que si de hace seguimiento del egreso a los pacientes de primea vez         "/>
  </r>
  <r>
    <x v="6"/>
    <x v="49"/>
    <x v="1"/>
    <x v="1"/>
    <m/>
    <s v="1.Se evidencia que durante todo el mes de febrero se realizó capacitación en protocolo de caídas y de la sesión breve de Meta #2._x000a_2.Se evidencia  la aplicación de la lista de chequeo para la prevención de caídas. _x000a_3.Se evidencia en las actas que los EPM realizan sesiones breves de la meta 2 ( prevención en caídas)"/>
  </r>
  <r>
    <x v="6"/>
    <x v="50"/>
    <x v="2"/>
    <x v="1"/>
    <m/>
    <s v="Se verificó por control interno que las rutas de atención se encuentran en la plataforma documental y fueron socializadas en la inducción y reinducción realizada en la institución y en los EPM durante los meses de febrero y mayo en las sesiones breves.           "/>
  </r>
  <r>
    <x v="6"/>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
  </r>
  <r>
    <x v="6"/>
    <x v="51"/>
    <x v="2"/>
    <x v="1"/>
    <m/>
    <s v="Se verificó que se realizó capacitación a terceros y personal que ingresa a la institución sobre los riesgos del paciente y los protocolos como el de detección de objetos peligrosos, que se encuentra como evidencia en Talento humano realizado por la coordinacion asistencial. "/>
  </r>
  <r>
    <x v="6"/>
    <x v="46"/>
    <x v="1"/>
    <x v="0"/>
    <m/>
    <s v="Se evidencia los listados de asistencia y el contenido de la inducción asistencial que se realiza a terceros y personal institucional la socialización de los derechos y deberes, el protocolo de servicio y las prácticas humanizantes, tambien reposa la evidencia de la inducción y reinducción del PIC que lo soporta talento humano donde se habla de estos contenidos. _x000a_Se evidencian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6"/>
    <x v="52"/>
    <x v="2"/>
    <x v="1"/>
    <m/>
    <s v="1. Se evidencia la asignación de pacientes de primera vez a todos los psiquiátras de consulta externa._x000a_2. Se evidencia en los cuadros de turno del servicio de urgencias que hay asignadas horas para consulta externa a algunos de los psiquiátras de este servicio."/>
  </r>
  <r>
    <x v="6"/>
    <x v="53"/>
    <x v="2"/>
    <x v="1"/>
    <m/>
    <s v="1. Se evidencia el indicador de oportunidad en la asignación de citas en consulta externa. _x000a_2. Se verifica que en la plataforma documental se encuentran publicadas las guías de práctica clínica.  Se verifica el informe de auditoría par del primer semestre de 2022 donde se encuentra la medición de la adherencia a las guías de práctica clínica. _x000a_3.Se verifica el informe de auditoría par del primer semestre de 2022 donde se encuentra la medición de la adherencia a las guías de práctica clínica."/>
  </r>
  <r>
    <x v="7"/>
    <x v="54"/>
    <x v="1"/>
    <x v="1"/>
    <m/>
    <s v="1.Se verificó por control interno que las rutas de atención se encuentran en la plataforma documental y fueron socializadas en la inducción y reinducción realizada en la institución y en los EPM durante los meses de febrero y mayo de 2022, en las sesiones breves. _x000a_2. Se verifica por control interno en la revisión de la muestra de histórias clínicas establecidas que se encuentran registrados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do  que si de hace seguimiento del egreso a los pacientes de primea vez        "/>
  </r>
  <r>
    <x v="7"/>
    <x v="55"/>
    <x v="0"/>
    <x v="0"/>
    <m/>
    <s v="1. Se verifica por control interno que se cuenta con el cronograma de educación, anual para los pacientes y/o familiares._x000a_2.Se evidencia cronograma de capacitación de los EPM realizados de manera mensual en  temas provenientes de los diferentes programas. _x000a_3.Control interno toma muestra de las histórias clínicas del primer semestre de 2022, evidenciando que el médico psiquiátra deja constancia de educación brindada."/>
  </r>
  <r>
    <x v="7"/>
    <x v="39"/>
    <x v="1"/>
    <x v="1"/>
    <m/>
    <s v="1.Se evidencia que durante todo el mes de febrero se realizó capacitación en protocolo de caídas y de la sesión breve de Meta #2. 2. Se evidencia  la aplicación de la lista de chequeo para la prevención de caídas. _x000a_3.Se evidencia en las actas que los EPM realizan sesiones breves de la meta 2 ( prevención en caídas) _x000a_4.Se anexa informe de las rondas de seguridad administrativas del primer Semestre de  2022"/>
  </r>
  <r>
    <x v="7"/>
    <x v="56"/>
    <x v="2"/>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_x000a_ 2. 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Se evidencia el inventario de los insumos realizados en el mes de Junio y con trazabilidad de 2 años. Ver informe anexo"/>
  </r>
  <r>
    <x v="7"/>
    <x v="57"/>
    <x v="2"/>
    <x v="1"/>
    <m/>
    <s v="1. Se evidencia la realización del simulacro de evasión y perdida de pacientes el día 15 de julio de 2022. Ver informe anexo. _x000a_2.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_x000a_3.Se evidenció por control interno en los servicios y en las áreas perimetrales la presencia de sensores que se activan ante la cercanía de los pacientes hacia las zonas identificadas en riesgo. Igualmente se verificó que fue socializado en inducción y reinducción."/>
  </r>
  <r>
    <x v="7"/>
    <x v="42"/>
    <x v="0"/>
    <x v="0"/>
    <m/>
    <s v="1.Se evidencia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
  </r>
  <r>
    <x v="7"/>
    <x v="43"/>
    <x v="0"/>
    <x v="0"/>
    <m/>
    <s v="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
  </r>
  <r>
    <x v="7"/>
    <x v="58"/>
    <x v="0"/>
    <x v="0"/>
    <m/>
    <s v="1.Se evidencia que se ha capacitado y socializado a los líderes de EPM equipos primarios de mejoramiento en las GRI guías de reacción inmediata relacionado con el riesgo de acercamiento sexual que se realiza cada año en el segundo semestre._x000a_2.Se evidencia que en las inducciones asistenciales se socializa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ón de medidas preventivas, reactivas y predictivas por medio de la referente de seguridad del paciente. "/>
  </r>
  <r>
    <x v="7"/>
    <x v="59"/>
    <x v="0"/>
    <x v="0"/>
    <m/>
    <s v="1.Se evidencia el diligenciamiento de la escala e identificacion del riesgo de suicidio SAD PERSONS que la realizan los psiquiatras al ingreso del paciente. _x000a_Se evidencia la realizacion del TRIAGE por parte de los enfermeros identificando riesgos de suicidio. _x000a_2. Se evidencia que el hospital cuenta con un funcionario de seguridad privada exclusivo para la monitorizacion de camaras y alarmas. _x000a_Se evidencia que el protocolo de detección de objetos peligrosos es socializado en inducción asistencial. Se evidencia socialización en la inducción y reinducción institucional en enero 2022 de las medidas predictivas preventivas y reactivas del riesgo de suicidio."/>
  </r>
  <r>
    <x v="7"/>
    <x v="60"/>
    <x v="0"/>
    <x v="0"/>
    <m/>
    <s v="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7"/>
    <x v="61"/>
    <x v="1"/>
    <x v="0"/>
    <m/>
    <s v="Se evidencia la realización de la conciliación medicamentosa en las histórias clínicas revisadas y se evidencia la asistencia a la capacitación del personal médico a la capacitación en conciliación medicamentosa. "/>
  </r>
  <r>
    <x v="7"/>
    <x v="62"/>
    <x v="1"/>
    <x v="0"/>
    <m/>
    <s v="Se evidencia que se construyó de manera conjunta entre el tercero y el equipo pacas, el indicador que monitoriza permanentemente los tiempos y el cargue en el sistema de la información,  los resultados fueron llevados al comité de seguridad del paciente"/>
  </r>
  <r>
    <x v="8"/>
    <x v="63"/>
    <x v="2"/>
    <x v="1"/>
    <m/>
    <s v="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
  </r>
  <r>
    <x v="8"/>
    <x v="64"/>
    <x v="2"/>
    <x v="1"/>
    <m/>
    <s v="1. 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_x000a_2. Se verifica en actividades educativas por parte de los EPM  la adherencia al protocolo de prevención de caídas. _x000a_3. Se verifican  los reportes  en la história clínica por parte de lo auxiliares de terapia ocupacional y enfermería."/>
  </r>
  <r>
    <x v="8"/>
    <x v="65"/>
    <x v="2"/>
    <x v="1"/>
    <m/>
    <s v="Se verifica en una muestra de las histórias clínicas  la valoracion de ingreso del paciente, que el equipo multidisciplinario de Hospital Dia realiz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
  </r>
  <r>
    <x v="8"/>
    <x v="66"/>
    <x v="1"/>
    <x v="1"/>
    <m/>
    <s v="1. Control interno verifica que los integrantes del  equipo terapéutico del programa realizan  las actividades descritas en el PRO-ISC-01, evidenciandose en los registros de la História Clínica._x000a_2. 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
  </r>
  <r>
    <x v="8"/>
    <x v="67"/>
    <x v="1"/>
    <x v="1"/>
    <m/>
    <s v="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
  </r>
  <r>
    <x v="8"/>
    <x v="68"/>
    <x v="2"/>
    <x v="1"/>
    <m/>
    <s v="Control interno verifica que se reponde de manera oportuna las PQRS y que se generE un informe que es publicado en la página web de la entidad."/>
  </r>
  <r>
    <x v="9"/>
    <x v="69"/>
    <x v="1"/>
    <x v="0"/>
    <m/>
    <s v="Control interno evidencia que se aplica el diligenciamiento del FOR-SIA-05 de las manifestaciones recibidas durante el periodo, enviado las respuestas oportunas a los usuarios y visualizando ficha de indicador."/>
  </r>
  <r>
    <x v="9"/>
    <x v="70"/>
    <x v="2"/>
    <x v="1"/>
    <m/>
    <s v="Control interno evidencia que se aplica el Manual MAN-SIA-01 y el protocolo del servicio al usuario, publicado en la plataforma de la entidad."/>
  </r>
  <r>
    <x v="9"/>
    <x v="71"/>
    <x v="2"/>
    <x v="1"/>
    <m/>
    <s v="Se verifica por control interno que se realiza la encuesta en el formato FOR-SIA-03 y los resultados son socializados en el comité de Humanización, en donde participan los líderes de procesos y la alta dirección."/>
  </r>
  <r>
    <x v="10"/>
    <x v="72"/>
    <x v="1"/>
    <x v="1"/>
    <m/>
    <s v="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_x000a_2.Se verificó por control interno que al revisar  el Drive licenciado  se evidenciaron los Backups de las bases de datos de los ultimos tres días al momento del seguimiento. _x000a_3.Control interno ingresó al Data Center donde evidenció los dos equipos de seguridad perimetral y el técnico de sistemas enseño las políticas de seguridad parametrizadas en dichos equipos y su licenciamiento."/>
  </r>
  <r>
    <x v="10"/>
    <x v="73"/>
    <x v="0"/>
    <x v="2"/>
    <m/>
    <s v="1.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 _x000a_2.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 _x000a_3.Se verificaron las licencias de los equipos de seguiridad que se encuentan activas y su vencimiento es en el 2024.- _x000a_4.Se verificó que el ingreso al Data Center tiene como medida de seguridad de ingreso el detector de huella, donde solo se permite el ingreso al personal autorizado."/>
  </r>
  <r>
    <x v="10"/>
    <x v="74"/>
    <x v="0"/>
    <x v="0"/>
    <m/>
    <s v="1. Se verifico que la entidad cuenta con el acuerdo de confidencialidad al ingreso de los funcionarios y estos reposan en la hoja de vida de los funcionarios. Y se verifico que existe la clausula contractual de confidencialidad para los proveedores. _x000a_2.Se verificó que se realizó la socialización y se realizó la  evaluación de la politica de seguridad de la informacion en evento programado por el area de Talento humano a toda la comunidad hospitalaria. _x000a_3.Se verificó que regestiona el formato de activar o inactivar usuarios FOR-GIN-42, para crear usuarios en el sistema de informacion Hosvital. Se revisaron formatos del primer semestre de la vigencia 2022 en donde la autorizaciones estan acordes a las fechas de solicitudes. _x000a_4.Control interno evidenció que el técnico de archivo diligencia el formato  de prestamo de documentos FOR-GIN-11. Igualmente se evidenció que la auxiliar administrativa de estadistica diligencia el formato  de solicitud y entrega de história clínica FOR-GIN-09._x000a_5.Se verifica que el profesional especializado del área de estadística de cumplimiento al procedimiento estadística y control de la información PRO-GIN-08 y se verrifica que gestiona el formato de solicitud de información FOR-GIN-39  y realiza la trazabilidad a través del formato Seguimiento a solicitudes FOR-GIN-40  "/>
  </r>
  <r>
    <x v="11"/>
    <x v="75"/>
    <x v="1"/>
    <x v="1"/>
    <m/>
    <s v="1.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_x000a_2.Se verifica el documento consignas en el libro diario  de operación de seguridad, donde se evidencia lo registrado por la vigilancia, respecto del registro de ingreso y salida de activos. A la fecha no se ha detectado intentos de sustracción de elementos activos no autorizados."/>
  </r>
  <r>
    <x v="11"/>
    <x v="76"/>
    <x v="1"/>
    <x v="0"/>
    <m/>
    <s v="Se verifica que existe un procedimiento para la inspeccion al recibo de los insumos. A la fecha no se ha detectado recepciones no conformes."/>
  </r>
  <r>
    <x v="11"/>
    <x v="77"/>
    <x v="1"/>
    <x v="1"/>
    <m/>
    <s v="Se verifica que exsite un instructivo y que los parámetros quedan registrados en el libro de control de cada máquina  para asegurar los niveles adecuados de desinfección de la  lenceria hospitalaria."/>
  </r>
  <r>
    <x v="11"/>
    <x v="78"/>
    <x v="1"/>
    <x v="1"/>
    <m/>
    <s v="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
  </r>
  <r>
    <x v="11"/>
    <x v="79"/>
    <x v="1"/>
    <x v="1"/>
    <m/>
    <s v="1.Se verifica que existe un archivo con todas las solicitudes de dietas recibidas en el servicio de alimentos.  _x000a_2.Se verifica que en el áea del servicio de alimentos  se cuenta con el registro de menus diarios y las entregas por servicio."/>
  </r>
  <r>
    <x v="12"/>
    <x v="80"/>
    <x v="1"/>
    <x v="1"/>
    <m/>
    <s v="Se evidencia el plan anual  de mantenimiento entregado a la secretari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
  </r>
  <r>
    <x v="12"/>
    <x v="81"/>
    <x v="1"/>
    <x v="0"/>
    <m/>
    <s v="Se verifica que se cuenta con una matríz de obsolescencia y se verificó que se cuenta con el manual de gestión de tecnología MAN-GAF-01, Igualmente se verificó que en el acta Nro. 2 de febrero de 2022  el comité de tecnovigilancia en el orden del día  valido la matríz de obsolescencia y la propuesta del plan de trabajo y el grado de implementación  del programa de tecnovigilancia."/>
  </r>
  <r>
    <x v="12"/>
    <x v="82"/>
    <x v="2"/>
    <x v="1"/>
    <m/>
    <s v="1. Se verifica que se cuenta con un cronograma del plan de trabajo del comité de tecnovigilancia donde esta incluida la capacitación en el uso de equipos biomedicos,  y fue dirigido  a todo el personal asistencial en el mes de abril de 2022( ver lista de asistencia y  cobertura de la capacitación), teniendo en cuenta el pos test como medida de evaluacion de conocimiento adquirido y se revisaron los indicadores de cumplimiento de los mismos. _x000a_2. Se verifica el diligenciamiento del  FOR-GAF-28 quedando registradas la novedades encontradas en la ronda de inspección."/>
  </r>
  <r>
    <x v="12"/>
    <x v="83"/>
    <x v="2"/>
    <x v="1"/>
    <m/>
    <s v="1. Se verifica que  se realizó en el primer semestre de 2022, contrato para el suministro de insumos y repuestos para los equipos biomédicos. _x000a_2.Se verifica que se realió en el primer semestre dos (2)  dispositivos médico trazador, evidenciando cumplimiento satisfactorio sin generar plan de mejora."/>
  </r>
  <r>
    <x v="12"/>
    <x v="84"/>
    <x v="1"/>
    <x v="1"/>
    <m/>
    <s v="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_x000a_2.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
  </r>
</pivotCacheRecords>
</file>

<file path=xl/pivotCache/pivotCacheRecords2.xml><?xml version="1.0" encoding="utf-8"?>
<pivotCacheRecords xmlns="http://schemas.openxmlformats.org/spreadsheetml/2006/main" xmlns:r="http://schemas.openxmlformats.org/officeDocument/2006/relationships" count="90">
  <r>
    <x v="0"/>
    <s v="Probabilidad de impacto económico y reputacional por manipulación de estudios previos o de factibilidad y falta de adherencia al manual de contratación debido a la falta de integridad del servidor publico."/>
    <s v="ALTO"/>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s v="MODERADO"/>
    <x v="0"/>
  </r>
  <r>
    <x v="0"/>
    <s v="Probabilidad  de impacto económico y reputacional por falta de trámite a las fases procedimentales  debido a  falta de oportunidad y seguimiento en las etapas procesales."/>
    <s v="ALTO"/>
    <x v="0"/>
  </r>
  <r>
    <x v="0"/>
    <s v="Probabilidad de impacto  económico y reputacional por conducta deshonesta que utilice la influencia de de manera personal para dar preferencias o favorecimientos  en la dosificaciòn de una posible sanciòn disciplinaria   o archivo del expediente"/>
    <s v="MODERADO"/>
    <x v="0"/>
  </r>
  <r>
    <x v="0"/>
    <s v="Probabilidad de impacto reputacional por  perdida de expediente   debido a la falta de controles en la custodia del archivo"/>
    <s v="ALTO"/>
    <x v="0"/>
  </r>
  <r>
    <x v="0"/>
    <s v="Probabilidad  de impacto económico y reputacional por sanciones de los entes de control atribuibles al proceso de contratación debido a  que la capacitación dirigida a los  funcionarios sobre el proceso contractual no es eficaz."/>
    <s v="BAJO"/>
    <x v="1"/>
  </r>
  <r>
    <x v="0"/>
    <s v="Probabilidad de impacto reputacional por poca disponibilidad de la información  y fallas en la metodología  para la formulación del Plan de Desarrollo  debido a la baja participación del personal "/>
    <s v="BAJO"/>
    <x v="1"/>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BAJO"/>
    <x v="1"/>
  </r>
  <r>
    <x v="1"/>
    <s v="Posibilidad de impacto reputacional, por desinformación en la comunidad hospitalaria, debido al uso e interpretación inadecuada de la información sobre la institución"/>
    <s v="MODERADO"/>
    <x v="0"/>
  </r>
  <r>
    <x v="1"/>
    <s v="Posibilidad de impacto económico y reputacional debido a la vulneración de la imagen institucional por el desconocimiento por parte del público interno o externo sobre la existencia del manual de uso adecuado de la identidad institucional "/>
    <s v="BAJO"/>
    <x v="1"/>
  </r>
  <r>
    <x v="1"/>
    <s v="Posibilidad de impacto operacional por falta de oportunidad en la entrega de productos solicitados por las diferentes áreas al Proceso de Mercadeo y Comunicaciones debido a la acumulación de solicitudes que remiten a comunicaciones con necesidades inmediatas"/>
    <s v="MODERADO"/>
    <x v="1"/>
  </r>
  <r>
    <x v="2"/>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BAJO"/>
    <x v="1"/>
  </r>
  <r>
    <x v="2"/>
    <s v="Posibilidad de Pérdida económica y operacional por  sanciones de los entes de control o manifestaciones por insatisfacción de las partes interesadas debido al incumplimiento en la presentación de informes, requerimientos y solicitudes en los términos de ley."/>
    <s v="BAJO"/>
    <x v="1"/>
  </r>
  <r>
    <x v="2"/>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BAJO"/>
    <x v="1"/>
  </r>
  <r>
    <x v="2"/>
    <s v="Posibilidad de impacto operacional  por queja o reclamo de los funcionarios debido a reprocesos en la liquidación de la nómina  por reportes de novedades extemporáneos o errores involuntarios en su ejecución."/>
    <s v="BAJO"/>
    <x v="1"/>
  </r>
  <r>
    <x v="2"/>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BAJO"/>
    <x v="1"/>
  </r>
  <r>
    <x v="2"/>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MODERADO"/>
    <x v="0"/>
  </r>
  <r>
    <x v="2"/>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BAJO"/>
    <x v="1"/>
  </r>
  <r>
    <x v="2"/>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BAJO"/>
    <x v="1"/>
  </r>
  <r>
    <x v="2"/>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BAJO"/>
    <x v="1"/>
  </r>
  <r>
    <x v="2"/>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MODERADO"/>
    <x v="1"/>
  </r>
  <r>
    <x v="2"/>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BAJO"/>
    <x v="1"/>
  </r>
  <r>
    <x v="3"/>
    <s v="Posibilidad de impacto económico y reputacional al no elaborar el presupuesto de la vigencia acorde a las necesidades reales de la institución por formular de manera inadecuada e inoportuna el Plan Anual de Adquisiciones y no articularlo al PDI, POA y POAI."/>
    <s v="BAJO"/>
    <x v="1"/>
  </r>
  <r>
    <x v="3"/>
    <s v="Posibilidad de impacto económico y reputacional por expedir CDP sin los requisitos establecidos en el procedimiento y en la normatividad que aplica debido a la falta de verificación de los requisitos para expedición y seguimiento al PAA "/>
    <s v="ALTO"/>
    <x v="0"/>
  </r>
  <r>
    <x v="3"/>
    <s v="Posibilidad de impacto economico y reputacional por la  falta de confiabilidad del informe de costos para la toma de decisiones, debido a la falta de oportunidad y  veracidad  en la información requerida para asignar y distribuir el costo."/>
    <s v="BAJO"/>
    <x v="1"/>
  </r>
  <r>
    <x v="3"/>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MODERADO"/>
    <x v="0"/>
  </r>
  <r>
    <x v="3"/>
    <s v="Posibilidad de impacto económico y reputacional por Hallazgos por parte de los entes de control con posibles sanciones fiscales y disciplinarias debido a falta de control frente al cierre oportuno de los periodos contables y presupuestales objeto de rendición."/>
    <s v="MODERADO"/>
    <x v="0"/>
  </r>
  <r>
    <x v="3"/>
    <s v="Posibilidad de impacto operacional por pérdida información contable, financiera y presupuestal debido a falta de herramientas  de respaldo de información frente a posibles perdidas de la misma lo que afecta el normal funcionamiento del proceso y posibles sanciones."/>
    <s v="MODERADO"/>
    <x v="0"/>
  </r>
  <r>
    <x v="3"/>
    <s v="Posibilidad de afectación económica y reputacional por la subfacturación de los servicios de salud a las ERP y particulares, debido al registro errado o incompleto de los procedimientos, medicamentos e insumos suministrado a los pacientes durante su atención."/>
    <s v="ALTO"/>
    <x v="0"/>
  </r>
  <r>
    <x v="3"/>
    <s v="Posibilidad de afectación económica y reputacional por glosas y devoluciones notificadas por la ERP sobre la facturación,  debido a la falta de soportes y requisitos normativos en la facturas radicadas."/>
    <s v="ALTO"/>
    <x v="0"/>
  </r>
  <r>
    <x v="3"/>
    <s v="Posibilidad de afectación económica y reputacional por las glosas y devoluciones tácitas y prescriptas notificadas por la ERP, debido a la respuesta extemporánea   a las objeciones recibidas sobre la facturación"/>
    <s v="ALTO"/>
    <x v="0"/>
  </r>
  <r>
    <x v="3"/>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ALTO"/>
    <x v="0"/>
  </r>
  <r>
    <x v="4"/>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MODERADO"/>
    <x v="1"/>
  </r>
  <r>
    <x v="4"/>
    <s v="Probabilidad   de impacto  operacional  por ocurrencia  de un accidente biológico o físico al estudiante en el escenario de la práctica clínica  debido a la ejecución de actividades asociadas a la atención "/>
    <s v="MODERADO"/>
    <x v="1"/>
  </r>
  <r>
    <x v="4"/>
    <s v="Posibilidad  de impacto operacional  por omisión  del consentimiento informado en el proceso de investigación al participante  debido a la falta de adopción  de buenas prácticas del investigador."/>
    <s v="BAJO"/>
    <x v="1"/>
  </r>
  <r>
    <x v="4"/>
    <s v="Posibiliad de impacto reputacional y económico por el manejo de la confidencialidad del paciente por parte del estudiante que hace parte de la práctica clínica o de los profesionales en investigación, debido facilidad de acceso a la história clínica.  "/>
    <s v="MODERADO"/>
    <x v="1"/>
  </r>
  <r>
    <x v="5"/>
    <s v="Posibilidad de impacto en la prestación  del servicio  por Incumplimiento de la ruta de atención de urgencias debido a la fallas en la supervisión de las actividades relacionadas con las rutas de atención"/>
    <s v="BAJO"/>
    <x v="1"/>
  </r>
  <r>
    <x v="5"/>
    <s v="posibilidad de impacto en la prestación del servicio por subtriage del paciente al ingreso debido a falta de capacitación al personal  que realiza el triage."/>
    <s v="MODERADO"/>
    <x v="1"/>
  </r>
  <r>
    <x v="5"/>
    <s v="Posibilidad de impacto en la prestación de servicio por  educación deficiente al paciente y familia en temas individuales y colectivos debido a la falta de educación  al paciente y familia que ingresa por  urgencias y que va a ser hospitalizado."/>
    <s v="MODERADO"/>
    <x v="1"/>
  </r>
  <r>
    <x v="5"/>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5"/>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MODERADO"/>
    <x v="1"/>
  </r>
  <r>
    <x v="5"/>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ALTO"/>
    <x v="0"/>
  </r>
  <r>
    <x v="5"/>
    <s v="Posibilidad de impacto en la prestación del servicio relacionado con Fallas en la identificación de signos premonitorios de agresión  debido a Falta de capacitación y entrenamiento en valoración / examen mental y manejo de agitación psicomotriz"/>
    <s v="MODERADO"/>
    <x v="1"/>
  </r>
  <r>
    <x v="5"/>
    <s v="Posibilidad de impacto en la prestación del servicio relacionado fallas en la supervisión del paciente y su unidad debido a fallas en la búsqueda activa de SPA  en el  ingreso y la revisión de pertenencias y alimentos"/>
    <s v="BAJO"/>
    <x v="1"/>
  </r>
  <r>
    <x v="5"/>
    <s v="Posibilidad de impacto en la prestación del servicio relacionado con fallas en aplicación de cuidados específicos en pacientes con riesgo de acercamiento sexual debido a fallas en la identificación de signos premonitorios para acercamiento sexual."/>
    <s v="MODERADO"/>
    <x v="0"/>
  </r>
  <r>
    <x v="5"/>
    <s v="Posibilidad de impacto en la prestación del servicio relacionado con Falta en la aplicación y/o supervisión de las actividades relacionadas con los cuidados específico debido Fallas en la identificación de los pacientes con riesgo de intento suicida"/>
    <s v="MODERADO"/>
    <x v="0"/>
  </r>
  <r>
    <x v="5"/>
    <s v="Posibilidad de impacto en la reputación institucional  relacionado vulneración de derechos e incumplimiento de características de calidad  debido a  la adherencia deficiente a las prácticas humanizantes"/>
    <s v="MODERADO"/>
    <x v="1"/>
  </r>
  <r>
    <x v="5"/>
    <s v="Posibilidad de impacto en la prestación del servicio relacionado con el incumplimiento de características de calidad  debido deficiente comunicación entre procesos asistenciales y Laboratorio clínico (Tercero)"/>
    <s v="MODERADO"/>
    <x v="1"/>
  </r>
  <r>
    <x v="6"/>
    <s v="Posibilidad de impacto en la prestación de servicio por  Educación deficiente al paciente y familia en temas individuales y colectivos debido a la falta  en la evaluación de entendimiento  de la educación al paciente ambulatorio"/>
    <s v="MODERADO"/>
    <x v="1"/>
  </r>
  <r>
    <x v="6"/>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MODERADO"/>
    <x v="1"/>
  </r>
  <r>
    <x v="6"/>
    <s v="Posibilidad de impacto en la prestación del servicio relacionado con la pérdida de paciente  por fallas en los controles para el  ingreso y egreso debido a fallas en la orientación del paciente ambulatorio"/>
    <s v="BAJO"/>
    <x v="1"/>
  </r>
  <r>
    <x v="6"/>
    <s v="Posibilidad de impacto en la prestación del servicio relacionado con Fallas en la identificación de signos premonitorios de agresión  debido a Falta de capacitación y entrenamiento en valoración / examen mental y manejo de agitación psicomotriz"/>
    <s v="MODERADO"/>
    <x v="1"/>
  </r>
  <r>
    <x v="6"/>
    <s v="Posibilidad de impacto en la prestación del servicio relacionado fallas en la supervisión del paciente y su unidad debido a fallas en la búsqueda activa de SPA  en el  ingreso y la revisión de pertenencias"/>
    <s v="BAJO"/>
    <x v="1"/>
  </r>
  <r>
    <x v="6"/>
    <s v="Posibilidad de impacto en la reputación institucional  relacionado vulneración de derechos e incumplimiento de características de calidad  debido a  la adherencia deficiente a las prácticas humanizantes"/>
    <s v="MODERADO"/>
    <x v="0"/>
  </r>
  <r>
    <x v="6"/>
    <s v="Posibilidad de impacto en la prestación  del servicio  por inoportunidad en la asignación de citas  a pacientes de primera  vez debido a la insuficiencia de horas de psiquiatría disponibles para consulta."/>
    <s v="BAJO"/>
    <x v="1"/>
  </r>
  <r>
    <x v="6"/>
    <s v="Posibilidad de impacto en la prestación  del servicio  por fallas en el diagnóstico y/o formulación del plan terapéutico debido a falta de adherencia y/o capacitación en GPC o protocolos."/>
    <s v="BAJO"/>
    <x v="1"/>
  </r>
  <r>
    <x v="7"/>
    <s v="Posibilidad de impacto en la prestación  del servicio  por Incumplimiento de la ruta de atención de hospitalización  debido a la fallas en la adherencia a las actividades establecidas en el ciclo  de atención"/>
    <s v="MODERADO"/>
    <x v="1"/>
  </r>
  <r>
    <x v="7"/>
    <s v="Posibilidad de impacto en la prestación de servicio por  educación deficiente al paciente y familia en temas individuales y colectivos debido a la falta en la evaluación de entendimiento  de la educación al paciente hospitalizado"/>
    <s v="ALTO"/>
    <x v="0"/>
  </r>
  <r>
    <x v="7"/>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7"/>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BAJO"/>
    <x v="1"/>
  </r>
  <r>
    <x v="7"/>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BAJO"/>
    <x v="1"/>
  </r>
  <r>
    <x v="7"/>
    <s v="Posibilidad de impacto en la prestación del servicio relacionado con fallas en la identificación de signos premonitorios de agresión  debido a falta de capacitación y entrenamiento en valoración / examen mental y manejo de agitación psicomotriz"/>
    <s v="ALTO"/>
    <x v="0"/>
  </r>
  <r>
    <x v="7"/>
    <s v="Posibilidad de impacto en la prestación del servicio relacionado fallas en la supervisión del paciente y su unidad debido a fallas en la búsqueda activa de SPA  en el  ingreso y la revisión de pertenencias y alimentos"/>
    <s v="ALTO"/>
    <x v="0"/>
  </r>
  <r>
    <x v="7"/>
    <s v="Posibilidad de impacto en la prestación del servicio relacionado con fallas en aplicación de cuidados específicos en pacientes con riesgo de acercamiento sexual debido a fallas en la identificación de signos premonitorios para acercamiento sexual"/>
    <s v="ALTO"/>
    <x v="0"/>
  </r>
  <r>
    <x v="7"/>
    <s v="Posibilidad de impacto en la prestación del servicio relacionado con falta en la aplicación y/o supervisión de las actividades relacionadas con los cuidados específicos debido fallas en la identificación de los pacientes con riesgo de intento suicida"/>
    <s v="ALTO"/>
    <x v="0"/>
  </r>
  <r>
    <x v="7"/>
    <s v="Posibilidad de impacto en la reputación institucional  relacionado con vulneración de derechos e incumplimiento de características de calidad  debido a  la adherencia deficiente a las prácticas humanizantes"/>
    <s v="ALTO"/>
    <x v="0"/>
  </r>
  <r>
    <x v="7"/>
    <s v="Posibilidad de impacto reputacional y en la salud por inadecuada conciliacion medicamentosa, debidas a fallas en los registros de ingreso de los medicamentos."/>
    <s v="MODERADO"/>
    <x v="0"/>
  </r>
  <r>
    <x v="7"/>
    <s v="Posibilidad de impacto en la prestación del servicio relacionado con el incumplimiento de características de calidad  debido a  deficiente comunicación entre procesos asistenciales y Laboratorio clínico (Tercero)"/>
    <s v="MODERADO"/>
    <x v="0"/>
  </r>
  <r>
    <x v="8"/>
    <s v="Posibilidad de impacto en la prestación del servicio por desorientación  temporal del paciente debido a su condición clínica."/>
    <s v="BAJO"/>
    <x v="1"/>
  </r>
  <r>
    <x v="8"/>
    <s v="Posibilidad de impacto en la prestación del servicio por  caída  de paciente desde su propia altura  debido a dificultades en la marcha  y/o efectos secundarios de los medicamentos "/>
    <s v="BAJO"/>
    <x v="1"/>
  </r>
  <r>
    <x v="8"/>
    <s v="Posibilidad de impacto en la prestación del servicio por fallas en el diagnóstico y/o formulación del plan terapéutico  debido a inadecuada valoración del paciente "/>
    <s v="BAJO"/>
    <x v="1"/>
  </r>
  <r>
    <x v="8"/>
    <s v="Posibilidad de impacto en la prestación del servicio por  abandono al plan terapéutico  del paciente debido a abandono voluntario y demoras en los tramites administrativos "/>
    <s v="MODERADO"/>
    <x v="1"/>
  </r>
  <r>
    <x v="8"/>
    <s v="Posibilidad de impacto en la prestación del servicio por fallas en los registro de ingreso de medicamentos, debido a  asistencia irregular al paciente y falta de adherencia al procedimiento "/>
    <s v="MODERADO"/>
    <x v="1"/>
  </r>
  <r>
    <x v="8"/>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BAJO"/>
    <x v="1"/>
  </r>
  <r>
    <x v="9"/>
    <s v="Posibilidad de impacto en la prestación del servicio por inoportunidad de los líderes en la respuesta a las manifestaciones y la no gestión del profesional del SIAU. "/>
    <s v="MODERADO"/>
    <x v="0"/>
  </r>
  <r>
    <x v="9"/>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BAJO"/>
    <x v="1"/>
  </r>
  <r>
    <x v="9"/>
    <s v="Posibilidad de impacto en la prestación del servicio  por Inoportunidad del personal del SIAU en la aplicación de la encuesta de Satisfacción, por  priorizar otras actividades descuidando la satisfacción del usuario."/>
    <s v="BAJO"/>
    <x v="1"/>
  </r>
  <r>
    <x v="10"/>
    <s v="Probabilidad de impacto económico, reputacional y operacional por el acceso no autorizado y el hackeo a los sistemas de información,  debido a que no se realiza el backup de la información priorizada y no se aplican las recomendaciones de seguridad "/>
    <s v="MODERADO"/>
    <x v="1"/>
  </r>
  <r>
    <x v="10"/>
    <s v="Posibilidad de impacto económico, reputacional y operacional por Fallas en los servidores del datacenter y disponibilidad de la información debido al desconocimiento y/o inadecuada manipulación del uso de los recursos tecnológicos."/>
    <s v="ALTO"/>
    <x v="2"/>
  </r>
  <r>
    <x v="10"/>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ALTO"/>
    <x v="0"/>
  </r>
  <r>
    <x v="11"/>
    <s v="Posibilidad de pérdida económica por sustracción de bienes catalogados como activos debido a la falta de control en las puertas de acceso"/>
    <s v="MODERADO"/>
    <x v="1"/>
  </r>
  <r>
    <x v="11"/>
    <s v="Posibilidad de pérdida económica y reputacional por deterioro de insumos almacenados  debido deficiente control en la recepción de los insumos"/>
    <s v="MODERADO"/>
    <x v="0"/>
  </r>
  <r>
    <x v="11"/>
    <s v="Posibilidad de impacto operacional por  infecciones en los pacientes debido a desinfección inadecuada durante el proceso de lavado"/>
    <s v="MODERADO"/>
    <x v="1"/>
  </r>
  <r>
    <x v="11"/>
    <s v="Posibilidad de impacto  operacional por  dificultad para el traslado  de pacientes  debido a deficiente servicio de mantenimiento a los automotores "/>
    <s v="MODERADO"/>
    <x v="1"/>
  </r>
  <r>
    <x v="11"/>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MODERADO"/>
    <x v="1"/>
  </r>
  <r>
    <x v="12"/>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MODERADO"/>
    <x v="1"/>
  </r>
  <r>
    <x v="12"/>
    <s v="Posibilidad de impacto  en la prestación del servicio por  adquisición de tecnología  incorrecta   debido a  fallas en la planeación  e identificación de necesidades y características de la tecnología"/>
    <s v="MODERADO"/>
    <x v="0"/>
  </r>
  <r>
    <x v="12"/>
    <s v="Posibilidad de impacto en la prestación del servicio por uso inadecuado de la tecnología al atender un paciente debido a fallas en proceso de capacitación y entrenamiento en el uso seguro de la tecnología"/>
    <s v="BAJO"/>
    <x v="1"/>
  </r>
  <r>
    <x v="12"/>
    <s v="Posibilidad de impacto en la prestación de servicio por falla de la tecnología debido a la ausencia de insumos o accesorios de los equipos"/>
    <s v="BAJO"/>
    <x v="1"/>
  </r>
  <r>
    <x v="12"/>
    <s v="Posibilidad de impacto ambiental  por inadecuada segregación de residuos y pérdida de  cantidades significativas de material aprovechables debido a la  falta de capacitación clasificación de residuos sólidos a la comunidad hospitalaria"/>
    <s v="MODERADO"/>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3" rowHeaderCaption="PROCESO ">
  <location ref="A3:B17" firstHeaderRow="1" firstDataRow="1" firstDataCol="1"/>
  <pivotFields count="6">
    <pivotField axis="axisRow" showAll="0">
      <items count="14">
        <item x="6"/>
        <item x="0"/>
        <item x="4"/>
        <item x="10"/>
        <item x="12"/>
        <item x="3"/>
        <item x="11"/>
        <item x="2"/>
        <item x="7"/>
        <item x="8"/>
        <item x="1"/>
        <item x="9"/>
        <item x="5"/>
        <item t="default"/>
      </items>
    </pivotField>
    <pivotField dataField="1"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showAll="0"/>
    <pivotField showAll="0"/>
    <pivotField showAll="0"/>
    <pivotField showAll="0"/>
  </pivotFields>
  <rowFields count="1">
    <field x="0"/>
  </rowFields>
  <rowItems count="14">
    <i>
      <x/>
    </i>
    <i>
      <x v="1"/>
    </i>
    <i>
      <x v="2"/>
    </i>
    <i>
      <x v="3"/>
    </i>
    <i>
      <x v="4"/>
    </i>
    <i>
      <x v="5"/>
    </i>
    <i>
      <x v="6"/>
    </i>
    <i>
      <x v="7"/>
    </i>
    <i>
      <x v="8"/>
    </i>
    <i>
      <x v="9"/>
    </i>
    <i>
      <x v="10"/>
    </i>
    <i>
      <x v="11"/>
    </i>
    <i>
      <x v="12"/>
    </i>
    <i t="grand">
      <x/>
    </i>
  </rowItems>
  <colItems count="1">
    <i/>
  </colItems>
  <dataFields count="1">
    <dataField name="CANTIDAD DE RIESGOS IDENTIFICADOS POR PROCESO" fld="1" subtotal="count" baseField="0" baseItem="0"/>
  </dataFields>
  <formats count="20">
    <format dxfId="194">
      <pivotArea field="0" type="button" dataOnly="0" labelOnly="1" outline="0" axis="axisRow" fieldPosition="0"/>
    </format>
    <format dxfId="193">
      <pivotArea dataOnly="0" labelOnly="1" outline="0" axis="axisValues" fieldPosition="0"/>
    </format>
    <format dxfId="192">
      <pivotArea field="0" type="button" dataOnly="0" labelOnly="1" outline="0" axis="axisRow" fieldPosition="0"/>
    </format>
    <format dxfId="191">
      <pivotArea dataOnly="0" labelOnly="1" outline="0" axis="axisValues" fieldPosition="0"/>
    </format>
    <format dxfId="190">
      <pivotArea field="0" type="button" dataOnly="0" labelOnly="1" outline="0" axis="axisRow" fieldPosition="0"/>
    </format>
    <format dxfId="189">
      <pivotArea dataOnly="0" labelOnly="1" outline="0" axis="axisValues" fieldPosition="0"/>
    </format>
    <format dxfId="188">
      <pivotArea type="all" dataOnly="0" outline="0" fieldPosition="0"/>
    </format>
    <format dxfId="187">
      <pivotArea outline="0" collapsedLevelsAreSubtotals="1" fieldPosition="0"/>
    </format>
    <format dxfId="186">
      <pivotArea field="0" type="button" dataOnly="0" labelOnly="1" outline="0" axis="axisRow" fieldPosition="0"/>
    </format>
    <format dxfId="185">
      <pivotArea dataOnly="0" labelOnly="1" outline="0" axis="axisValues" fieldPosition="0"/>
    </format>
    <format dxfId="184">
      <pivotArea dataOnly="0" labelOnly="1" fieldPosition="0">
        <references count="1">
          <reference field="0" count="0"/>
        </references>
      </pivotArea>
    </format>
    <format dxfId="183">
      <pivotArea dataOnly="0" labelOnly="1" grandRow="1" outline="0" fieldPosition="0"/>
    </format>
    <format dxfId="182">
      <pivotArea type="all" dataOnly="0" outline="0" fieldPosition="0"/>
    </format>
    <format dxfId="181">
      <pivotArea outline="0" collapsedLevelsAreSubtotals="1" fieldPosition="0"/>
    </format>
    <format dxfId="180">
      <pivotArea field="0" type="button" dataOnly="0" labelOnly="1" outline="0" axis="axisRow" fieldPosition="0"/>
    </format>
    <format dxfId="179">
      <pivotArea dataOnly="0" labelOnly="1" outline="0" axis="axisValues" fieldPosition="0"/>
    </format>
    <format dxfId="178">
      <pivotArea dataOnly="0" labelOnly="1" fieldPosition="0">
        <references count="1">
          <reference field="0" count="0"/>
        </references>
      </pivotArea>
    </format>
    <format dxfId="177">
      <pivotArea dataOnly="0" labelOnly="1" grandRow="1" outline="0" fieldPosition="0"/>
    </format>
    <format dxfId="176">
      <pivotArea collapsedLevelsAreSubtotals="1" fieldPosition="0">
        <references count="1">
          <reference field="0" count="0"/>
        </references>
      </pivotArea>
    </format>
    <format dxfId="175">
      <pivotArea collapsedLevelsAreSubtotals="1" fieldPosition="0">
        <references count="1">
          <reference field="0" count="0"/>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2" rowHeaderCaption="PROCESO ">
  <location ref="A41:E56" firstHeaderRow="1" firstDataRow="2" firstDataCol="1"/>
  <pivotFields count="4">
    <pivotField axis="axisRow" showAll="0">
      <items count="14">
        <item x="6"/>
        <item x="0"/>
        <item x="4"/>
        <item x="10"/>
        <item x="12"/>
        <item x="3"/>
        <item x="11"/>
        <item x="2"/>
        <item x="7"/>
        <item x="8"/>
        <item x="1"/>
        <item x="9"/>
        <item x="5"/>
        <item t="default"/>
      </items>
    </pivotField>
    <pivotField showAll="0"/>
    <pivotField showAll="0"/>
    <pivotField axis="axisCol" dataField="1" showAll="0">
      <items count="4">
        <item x="2"/>
        <item x="1"/>
        <item x="0"/>
        <item t="default"/>
      </items>
    </pivotField>
  </pivotFields>
  <rowFields count="1">
    <field x="0"/>
  </rowFields>
  <rowItems count="14">
    <i>
      <x/>
    </i>
    <i>
      <x v="1"/>
    </i>
    <i>
      <x v="2"/>
    </i>
    <i>
      <x v="3"/>
    </i>
    <i>
      <x v="4"/>
    </i>
    <i>
      <x v="5"/>
    </i>
    <i>
      <x v="6"/>
    </i>
    <i>
      <x v="7"/>
    </i>
    <i>
      <x v="8"/>
    </i>
    <i>
      <x v="9"/>
    </i>
    <i>
      <x v="10"/>
    </i>
    <i>
      <x v="11"/>
    </i>
    <i>
      <x v="12"/>
    </i>
    <i t="grand">
      <x/>
    </i>
  </rowItems>
  <colFields count="1">
    <field x="3"/>
  </colFields>
  <colItems count="4">
    <i>
      <x/>
    </i>
    <i>
      <x v="1"/>
    </i>
    <i>
      <x v="2"/>
    </i>
    <i t="grand">
      <x/>
    </i>
  </colItems>
  <dataFields count="1">
    <dataField name="Cuenta de VALORACIÓN FINAL DEL RIESGO _x000a_(Riesgo Residual)" fld="3" subtotal="count" baseField="0" baseItem="0"/>
  </dataFields>
  <formats count="30">
    <format dxfId="224">
      <pivotArea outline="0" collapsedLevelsAreSubtotals="1" fieldPosition="0"/>
    </format>
    <format dxfId="223">
      <pivotArea field="0" type="button" dataOnly="0" labelOnly="1" outline="0" axis="axisRow" fieldPosition="0"/>
    </format>
    <format dxfId="222">
      <pivotArea dataOnly="0" labelOnly="1" fieldPosition="0">
        <references count="1">
          <reference field="0" count="0"/>
        </references>
      </pivotArea>
    </format>
    <format dxfId="221">
      <pivotArea dataOnly="0" labelOnly="1" grandRow="1" outline="0" fieldPosition="0"/>
    </format>
    <format dxfId="220">
      <pivotArea dataOnly="0" labelOnly="1" fieldPosition="0">
        <references count="1">
          <reference field="3" count="0"/>
        </references>
      </pivotArea>
    </format>
    <format dxfId="219">
      <pivotArea dataOnly="0" labelOnly="1" grandCol="1" outline="0" fieldPosition="0"/>
    </format>
    <format dxfId="218">
      <pivotArea dataOnly="0" labelOnly="1" fieldPosition="0">
        <references count="1">
          <reference field="3" count="0"/>
        </references>
      </pivotArea>
    </format>
    <format dxfId="217">
      <pivotArea dataOnly="0" labelOnly="1" grandCol="1" outline="0" fieldPosition="0"/>
    </format>
    <format dxfId="216">
      <pivotArea dataOnly="0" labelOnly="1" fieldPosition="0">
        <references count="1">
          <reference field="3" count="0"/>
        </references>
      </pivotArea>
    </format>
    <format dxfId="215">
      <pivotArea dataOnly="0" labelOnly="1" grandCol="1" outline="0" fieldPosition="0"/>
    </format>
    <format dxfId="214">
      <pivotArea type="origin" dataOnly="0" labelOnly="1" outline="0" fieldPosition="0"/>
    </format>
    <format dxfId="213">
      <pivotArea field="3" type="button" dataOnly="0" labelOnly="1" outline="0" axis="axisCol" fieldPosition="0"/>
    </format>
    <format dxfId="212">
      <pivotArea outline="0" collapsedLevelsAreSubtotals="1" fieldPosition="0"/>
    </format>
    <format dxfId="211">
      <pivotArea field="0" type="button" dataOnly="0" labelOnly="1" outline="0" axis="axisRow" fieldPosition="0"/>
    </format>
    <format dxfId="210">
      <pivotArea dataOnly="0" labelOnly="1" fieldPosition="0">
        <references count="1">
          <reference field="0" count="0"/>
        </references>
      </pivotArea>
    </format>
    <format dxfId="209">
      <pivotArea dataOnly="0" labelOnly="1" grandRow="1" outline="0" fieldPosition="0"/>
    </format>
    <format dxfId="208">
      <pivotArea dataOnly="0" labelOnly="1" fieldPosition="0">
        <references count="1">
          <reference field="3" count="0"/>
        </references>
      </pivotArea>
    </format>
    <format dxfId="207">
      <pivotArea dataOnly="0" labelOnly="1" grandCol="1" outline="0" fieldPosition="0"/>
    </format>
    <format dxfId="206">
      <pivotArea outline="0" collapsedLevelsAreSubtotals="1" fieldPosition="0"/>
    </format>
    <format dxfId="205">
      <pivotArea field="0" type="button" dataOnly="0" labelOnly="1" outline="0" axis="axisRow" fieldPosition="0"/>
    </format>
    <format dxfId="204">
      <pivotArea dataOnly="0" labelOnly="1" grandRow="1" outline="0" fieldPosition="0"/>
    </format>
    <format dxfId="203">
      <pivotArea dataOnly="0" labelOnly="1" fieldPosition="0">
        <references count="1">
          <reference field="3" count="0"/>
        </references>
      </pivotArea>
    </format>
    <format dxfId="202">
      <pivotArea dataOnly="0" labelOnly="1" grandCol="1" outline="0" fieldPosition="0"/>
    </format>
    <format dxfId="201">
      <pivotArea outline="0" collapsedLevelsAreSubtotals="1" fieldPosition="0"/>
    </format>
    <format dxfId="200">
      <pivotArea field="0" type="button" dataOnly="0" labelOnly="1" outline="0" axis="axisRow" fieldPosition="0"/>
    </format>
    <format dxfId="199">
      <pivotArea dataOnly="0" labelOnly="1" fieldPosition="0">
        <references count="1">
          <reference field="0" count="0"/>
        </references>
      </pivotArea>
    </format>
    <format dxfId="198">
      <pivotArea dataOnly="0" labelOnly="1" grandRow="1" outline="0" fieldPosition="0"/>
    </format>
    <format dxfId="197">
      <pivotArea dataOnly="0" labelOnly="1" fieldPosition="0">
        <references count="1">
          <reference field="3" count="0"/>
        </references>
      </pivotArea>
    </format>
    <format dxfId="196">
      <pivotArea dataOnly="0" labelOnly="1" grandCol="1" outline="0" fieldPosition="0"/>
    </format>
    <format dxfId="195">
      <pivotArea dataOnly="0" labelOnly="1" fieldPosition="0">
        <references count="1">
          <reference field="0" count="0"/>
        </references>
      </pivotArea>
    </format>
  </formats>
  <chartFormats count="4">
    <chartFormat chart="0" format="0" series="1">
      <pivotArea type="data" outline="0" fieldPosition="0">
        <references count="2">
          <reference field="4294967294" count="1" selected="0">
            <x v="0"/>
          </reference>
          <reference field="3" count="1" selected="0">
            <x v="0"/>
          </reference>
        </references>
      </pivotArea>
    </chartFormat>
    <chartFormat chart="0" format="1" series="1">
      <pivotArea type="data" outline="0" fieldPosition="0">
        <references count="2">
          <reference field="4294967294" count="1" selected="0">
            <x v="0"/>
          </reference>
          <reference field="3" count="1" selected="0">
            <x v="1"/>
          </reference>
        </references>
      </pivotArea>
    </chartFormat>
    <chartFormat chart="0" format="2" series="1">
      <pivotArea type="data" outline="0" fieldPosition="0">
        <references count="2">
          <reference field="4294967294" count="1" selected="0">
            <x v="0"/>
          </reference>
          <reference field="3" count="1" selected="0">
            <x v="2"/>
          </reference>
        </references>
      </pivotArea>
    </chartFormat>
    <chartFormat chart="0" format="3">
      <pivotArea type="data" outline="0" fieldPosition="0">
        <references count="3">
          <reference field="4294967294" count="1" selected="0">
            <x v="0"/>
          </reference>
          <reference field="0"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4"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6" rowHeaderCaption="PROCESO " colHeaderCaption="RIESGO INHERENTE ">
  <location ref="A20:E35" firstHeaderRow="1" firstDataRow="2" firstDataCol="1"/>
  <pivotFields count="6">
    <pivotField axis="axisRow" showAll="0">
      <items count="14">
        <item x="6"/>
        <item x="0"/>
        <item x="4"/>
        <item x="10"/>
        <item x="12"/>
        <item x="3"/>
        <item x="11"/>
        <item x="2"/>
        <item x="7"/>
        <item x="8"/>
        <item x="1"/>
        <item x="9"/>
        <item x="5"/>
        <item t="default"/>
      </items>
    </pivotField>
    <pivotField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axis="axisCol" dataField="1" showAll="0">
      <items count="4">
        <item x="0"/>
        <item x="2"/>
        <item x="1"/>
        <item t="default"/>
      </items>
    </pivotField>
    <pivotField showAll="0"/>
    <pivotField showAll="0"/>
    <pivotField showAll="0"/>
  </pivotFields>
  <rowFields count="1">
    <field x="0"/>
  </rowFields>
  <rowItems count="14">
    <i>
      <x/>
    </i>
    <i>
      <x v="1"/>
    </i>
    <i>
      <x v="2"/>
    </i>
    <i>
      <x v="3"/>
    </i>
    <i>
      <x v="4"/>
    </i>
    <i>
      <x v="5"/>
    </i>
    <i>
      <x v="6"/>
    </i>
    <i>
      <x v="7"/>
    </i>
    <i>
      <x v="8"/>
    </i>
    <i>
      <x v="9"/>
    </i>
    <i>
      <x v="10"/>
    </i>
    <i>
      <x v="11"/>
    </i>
    <i>
      <x v="12"/>
    </i>
    <i t="grand">
      <x/>
    </i>
  </rowItems>
  <colFields count="1">
    <field x="2"/>
  </colFields>
  <colItems count="4">
    <i>
      <x/>
    </i>
    <i>
      <x v="1"/>
    </i>
    <i>
      <x v="2"/>
    </i>
    <i t="grand">
      <x/>
    </i>
  </colItems>
  <dataFields count="1">
    <dataField name="Cuenta de VALORACIÓN INICIAL DEL RIESGO (Riesgo Inherente)" fld="2" subtotal="count" baseField="0" baseItem="0"/>
  </dataFields>
  <formats count="24">
    <format dxfId="248">
      <pivotArea field="0" type="button" dataOnly="0" labelOnly="1" outline="0" axis="axisRow" fieldPosition="0"/>
    </format>
    <format dxfId="247">
      <pivotArea dataOnly="0" labelOnly="1" outline="0" axis="axisValues" fieldPosition="0"/>
    </format>
    <format dxfId="246">
      <pivotArea field="0" type="button" dataOnly="0" labelOnly="1" outline="0" axis="axisRow" fieldPosition="0"/>
    </format>
    <format dxfId="245">
      <pivotArea dataOnly="0" labelOnly="1" outline="0" axis="axisValues" fieldPosition="0"/>
    </format>
    <format dxfId="244">
      <pivotArea field="0" type="button" dataOnly="0" labelOnly="1" outline="0" axis="axisRow" fieldPosition="0"/>
    </format>
    <format dxfId="243">
      <pivotArea dataOnly="0" labelOnly="1" outline="0" axis="axisValues" fieldPosition="0"/>
    </format>
    <format dxfId="242">
      <pivotArea type="all" dataOnly="0" outline="0" fieldPosition="0"/>
    </format>
    <format dxfId="241">
      <pivotArea outline="0" collapsedLevelsAreSubtotals="1" fieldPosition="0"/>
    </format>
    <format dxfId="240">
      <pivotArea field="0" type="button" dataOnly="0" labelOnly="1" outline="0" axis="axisRow" fieldPosition="0"/>
    </format>
    <format dxfId="239">
      <pivotArea dataOnly="0" labelOnly="1" outline="0" axis="axisValues" fieldPosition="0"/>
    </format>
    <format dxfId="238">
      <pivotArea dataOnly="0" labelOnly="1" fieldPosition="0">
        <references count="1">
          <reference field="0" count="0"/>
        </references>
      </pivotArea>
    </format>
    <format dxfId="237">
      <pivotArea dataOnly="0" labelOnly="1" grandRow="1" outline="0" fieldPosition="0"/>
    </format>
    <format dxfId="236">
      <pivotArea type="all" dataOnly="0" outline="0" fieldPosition="0"/>
    </format>
    <format dxfId="235">
      <pivotArea outline="0" collapsedLevelsAreSubtotals="1" fieldPosition="0"/>
    </format>
    <format dxfId="234">
      <pivotArea field="0" type="button" dataOnly="0" labelOnly="1" outline="0" axis="axisRow" fieldPosition="0"/>
    </format>
    <format dxfId="233">
      <pivotArea dataOnly="0" labelOnly="1" outline="0" axis="axisValues" fieldPosition="0"/>
    </format>
    <format dxfId="232">
      <pivotArea dataOnly="0" labelOnly="1" fieldPosition="0">
        <references count="1">
          <reference field="0" count="0"/>
        </references>
      </pivotArea>
    </format>
    <format dxfId="231">
      <pivotArea dataOnly="0" labelOnly="1" grandRow="1" outline="0" fieldPosition="0"/>
    </format>
    <format dxfId="230">
      <pivotArea collapsedLevelsAreSubtotals="1" fieldPosition="0">
        <references count="1">
          <reference field="0" count="0"/>
        </references>
      </pivotArea>
    </format>
    <format dxfId="229">
      <pivotArea collapsedLevelsAreSubtotals="1" fieldPosition="0">
        <references count="1">
          <reference field="0" count="0"/>
        </references>
      </pivotArea>
    </format>
    <format dxfId="228">
      <pivotArea dataOnly="0" labelOnly="1" fieldPosition="0">
        <references count="1">
          <reference field="2" count="0"/>
        </references>
      </pivotArea>
    </format>
    <format dxfId="227">
      <pivotArea dataOnly="0" labelOnly="1" fieldPosition="0">
        <references count="1">
          <reference field="2" count="0"/>
        </references>
      </pivotArea>
    </format>
    <format dxfId="226">
      <pivotArea type="origin" dataOnly="0" labelOnly="1" outline="0" fieldPosition="0"/>
    </format>
    <format dxfId="225">
      <pivotArea field="2" type="button" dataOnly="0" labelOnly="1" outline="0" axis="axisCol" fieldPosition="0"/>
    </format>
  </formats>
  <chartFormats count="13">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 chart="2" format="5" series="1">
      <pivotArea type="data" outline="0" fieldPosition="0">
        <references count="2">
          <reference field="4294967294" count="1" selected="0">
            <x v="0"/>
          </reference>
          <reference field="0" count="1" selected="0">
            <x v="5"/>
          </reference>
        </references>
      </pivotArea>
    </chartFormat>
    <chartFormat chart="2" format="6" series="1">
      <pivotArea type="data" outline="0" fieldPosition="0">
        <references count="2">
          <reference field="4294967294" count="1" selected="0">
            <x v="0"/>
          </reference>
          <reference field="0" count="1" selected="0">
            <x v="6"/>
          </reference>
        </references>
      </pivotArea>
    </chartFormat>
    <chartFormat chart="2" format="7" series="1">
      <pivotArea type="data" outline="0" fieldPosition="0">
        <references count="2">
          <reference field="4294967294" count="1" selected="0">
            <x v="0"/>
          </reference>
          <reference field="0" count="1" selected="0">
            <x v="7"/>
          </reference>
        </references>
      </pivotArea>
    </chartFormat>
    <chartFormat chart="2" format="8" series="1">
      <pivotArea type="data" outline="0" fieldPosition="0">
        <references count="2">
          <reference field="4294967294" count="1" selected="0">
            <x v="0"/>
          </reference>
          <reference field="0" count="1" selected="0">
            <x v="8"/>
          </reference>
        </references>
      </pivotArea>
    </chartFormat>
    <chartFormat chart="2" format="9" series="1">
      <pivotArea type="data" outline="0" fieldPosition="0">
        <references count="2">
          <reference field="4294967294" count="1" selected="0">
            <x v="0"/>
          </reference>
          <reference field="0" count="1" selected="0">
            <x v="9"/>
          </reference>
        </references>
      </pivotArea>
    </chartFormat>
    <chartFormat chart="2" format="10" series="1">
      <pivotArea type="data" outline="0" fieldPosition="0">
        <references count="2">
          <reference field="4294967294" count="1" selected="0">
            <x v="0"/>
          </reference>
          <reference field="0" count="1" selected="0">
            <x v="10"/>
          </reference>
        </references>
      </pivotArea>
    </chartFormat>
    <chartFormat chart="2" format="11" series="1">
      <pivotArea type="data" outline="0" fieldPosition="0">
        <references count="2">
          <reference field="4294967294" count="1" selected="0">
            <x v="0"/>
          </reference>
          <reference field="0" count="1" selected="0">
            <x v="11"/>
          </reference>
        </references>
      </pivotArea>
    </chartFormat>
    <chartFormat chart="2" format="12" series="1">
      <pivotArea type="data" outline="0" fieldPosition="0">
        <references count="2">
          <reference field="4294967294" count="1" selected="0">
            <x v="0"/>
          </reference>
          <reference field="0"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0"/>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EG122"/>
  <sheetViews>
    <sheetView showGridLines="0" tabSelected="1" zoomScale="53" zoomScaleNormal="53" workbookViewId="0">
      <pane xSplit="1" ySplit="11" topLeftCell="B83" activePane="bottomRight" state="frozen"/>
      <selection pane="topRight" activeCell="B1" sqref="B1"/>
      <selection pane="bottomLeft" activeCell="A12" sqref="A12"/>
      <selection pane="bottomRight" activeCell="BK102" sqref="BK102"/>
    </sheetView>
  </sheetViews>
  <sheetFormatPr baseColWidth="10" defaultColWidth="11.453125" defaultRowHeight="60" customHeight="1" x14ac:dyDescent="0.35"/>
  <cols>
    <col min="1" max="1" width="5" style="10" customWidth="1"/>
    <col min="2" max="2" width="28" style="10" customWidth="1"/>
    <col min="3" max="3" width="88.36328125" style="10" customWidth="1"/>
    <col min="4" max="4" width="23.6328125" style="7" customWidth="1"/>
    <col min="5" max="5" width="23.453125" style="7" customWidth="1"/>
    <col min="6" max="6" width="26.6328125" style="7" customWidth="1"/>
    <col min="7" max="7" width="88.36328125" style="10" customWidth="1"/>
    <col min="8" max="8" width="8.984375E-2" style="10" hidden="1" customWidth="1"/>
    <col min="9" max="10" width="0.54296875" style="10" hidden="1" customWidth="1"/>
    <col min="11" max="12" width="0.6328125" style="10" hidden="1" customWidth="1"/>
    <col min="13" max="13" width="2.6328125" style="10" hidden="1" customWidth="1"/>
    <col min="14" max="14" width="0.36328125" style="10" customWidth="1"/>
    <col min="15" max="15" width="9" style="10" hidden="1" customWidth="1"/>
    <col min="16" max="16" width="8.90625" style="10" hidden="1" customWidth="1"/>
    <col min="17" max="17" width="5.6328125" style="10" hidden="1" customWidth="1"/>
    <col min="18" max="18" width="3.453125" style="10" customWidth="1"/>
    <col min="19" max="19" width="69.08984375" style="10" customWidth="1"/>
    <col min="20" max="20" width="5.6328125" style="10" customWidth="1"/>
    <col min="21" max="21" width="4.54296875" style="10" customWidth="1"/>
    <col min="22" max="22" width="4.36328125" style="10" customWidth="1"/>
    <col min="23" max="23" width="6" style="10" customWidth="1"/>
    <col min="24" max="24" width="1.54296875" style="10" customWidth="1"/>
    <col min="25" max="25" width="4.6328125" style="10" hidden="1" customWidth="1"/>
    <col min="26" max="26" width="4.453125" style="10" hidden="1" customWidth="1"/>
    <col min="27" max="27" width="3" style="10" hidden="1" customWidth="1"/>
    <col min="28" max="28" width="8.08984375" style="10" hidden="1" customWidth="1"/>
    <col min="29" max="29" width="107.54296875" style="10" customWidth="1"/>
    <col min="30" max="30" width="148.1796875" style="10" customWidth="1"/>
    <col min="31" max="31" width="6.08984375" style="10" hidden="1" customWidth="1"/>
    <col min="32" max="33" width="11.453125" style="10" hidden="1" customWidth="1"/>
    <col min="34" max="34" width="2.36328125" style="10" hidden="1" customWidth="1"/>
    <col min="35" max="35" width="11.453125" style="10" hidden="1" customWidth="1"/>
    <col min="36" max="36" width="0.36328125" style="10" hidden="1" customWidth="1"/>
    <col min="37" max="38" width="11.453125" style="10" hidden="1" customWidth="1"/>
    <col min="39" max="39" width="3.453125" style="10" hidden="1" customWidth="1"/>
    <col min="40" max="41" width="11.453125" style="10" hidden="1" customWidth="1"/>
    <col min="42" max="42" width="2.453125" style="10" hidden="1" customWidth="1"/>
    <col min="43" max="47" width="11.453125" style="10" hidden="1" customWidth="1"/>
    <col min="48" max="48" width="8" style="10" hidden="1" customWidth="1"/>
    <col min="49" max="49" width="2.54296875" style="10" hidden="1" customWidth="1"/>
    <col min="50" max="50" width="8.90625" style="10" hidden="1" customWidth="1"/>
    <col min="51" max="53" width="11.453125" style="10" hidden="1" customWidth="1"/>
    <col min="54" max="54" width="13.6328125" style="10" hidden="1" customWidth="1"/>
    <col min="55" max="55" width="12.90625" style="10" hidden="1" customWidth="1"/>
    <col min="56" max="56" width="9.08984375" style="10" hidden="1" customWidth="1"/>
    <col min="57" max="57" width="12.90625" style="10" hidden="1" customWidth="1"/>
    <col min="58" max="58" width="20.81640625" style="10" hidden="1" customWidth="1"/>
    <col min="59" max="59" width="17.81640625" style="10" hidden="1" customWidth="1"/>
    <col min="60" max="60" width="1.36328125" style="10" hidden="1" customWidth="1"/>
    <col min="61" max="61" width="2.26953125" style="10" hidden="1" customWidth="1"/>
    <col min="62" max="62" width="0.1796875" style="10" hidden="1" customWidth="1"/>
    <col min="63" max="63" width="133.6328125" style="10" customWidth="1"/>
    <col min="64" max="64" width="8.54296875" style="10" hidden="1" customWidth="1"/>
    <col min="65" max="65" width="25.08984375" style="10" hidden="1" customWidth="1"/>
    <col min="66" max="66" width="19.90625" style="10" hidden="1" customWidth="1"/>
    <col min="67" max="67" width="21" style="10" hidden="1" customWidth="1"/>
    <col min="68" max="68" width="6" style="10" hidden="1" customWidth="1"/>
    <col min="69" max="69" width="22.36328125" style="10" hidden="1" customWidth="1"/>
    <col min="70" max="70" width="5.6328125" style="10" hidden="1" customWidth="1"/>
    <col min="71" max="74" width="11.453125" style="10" hidden="1" customWidth="1"/>
    <col min="75" max="75" width="0.1796875" style="10" hidden="1" customWidth="1"/>
    <col min="76" max="78" width="11.453125" style="10" hidden="1" customWidth="1"/>
    <col min="79" max="80" width="2.08984375" style="10" hidden="1" customWidth="1"/>
    <col min="81" max="101" width="11.453125" style="10" hidden="1" customWidth="1"/>
    <col min="102" max="102" width="8.984375E-2" style="10" customWidth="1"/>
    <col min="103" max="106" width="11.453125" style="10" hidden="1" customWidth="1"/>
    <col min="107" max="107" width="8.984375E-2" style="10" customWidth="1"/>
    <col min="108" max="108" width="3.7265625" style="10" hidden="1" customWidth="1"/>
    <col min="109" max="16384" width="11.453125" style="10"/>
  </cols>
  <sheetData>
    <row r="1" spans="1:137" ht="12" customHeight="1" x14ac:dyDescent="0.35">
      <c r="AC1" s="665"/>
    </row>
    <row r="2" spans="1:137" s="3" customFormat="1" ht="6.75" customHeight="1" x14ac:dyDescent="0.35">
      <c r="B2" s="824"/>
      <c r="C2" s="847" t="s">
        <v>560</v>
      </c>
      <c r="D2" s="847"/>
      <c r="E2" s="847"/>
      <c r="F2" s="847"/>
      <c r="G2" s="847"/>
      <c r="H2" s="847"/>
      <c r="I2" s="4"/>
      <c r="J2" s="4"/>
      <c r="K2" s="4"/>
      <c r="L2" s="4"/>
      <c r="M2" s="4"/>
      <c r="N2" s="4"/>
      <c r="O2" s="4"/>
      <c r="P2" s="4"/>
      <c r="Q2" s="844"/>
      <c r="AC2" s="712"/>
    </row>
    <row r="3" spans="1:137" s="3" customFormat="1" ht="10.5" customHeight="1" x14ac:dyDescent="0.35">
      <c r="B3" s="825"/>
      <c r="C3" s="847"/>
      <c r="D3" s="847"/>
      <c r="E3" s="847"/>
      <c r="F3" s="847"/>
      <c r="G3" s="847"/>
      <c r="H3" s="847"/>
      <c r="M3" s="843" t="s">
        <v>2</v>
      </c>
      <c r="N3" s="843"/>
      <c r="O3" s="15"/>
      <c r="P3" s="16" t="s">
        <v>3</v>
      </c>
      <c r="Q3" s="845"/>
      <c r="AC3" s="712"/>
    </row>
    <row r="4" spans="1:137" s="3" customFormat="1" ht="2.25" hidden="1" customHeight="1" x14ac:dyDescent="0.35">
      <c r="B4" s="825"/>
      <c r="C4" s="847"/>
      <c r="D4" s="847"/>
      <c r="E4" s="847"/>
      <c r="F4" s="847"/>
      <c r="G4" s="847"/>
      <c r="H4" s="847"/>
      <c r="M4" s="323"/>
      <c r="N4" s="9"/>
      <c r="O4" s="14"/>
      <c r="P4" s="14"/>
      <c r="Q4" s="845"/>
      <c r="AC4" s="712"/>
    </row>
    <row r="5" spans="1:137" s="3" customFormat="1" ht="18" hidden="1" customHeight="1" x14ac:dyDescent="0.35">
      <c r="B5" s="825"/>
      <c r="C5" s="847"/>
      <c r="D5" s="847"/>
      <c r="E5" s="847"/>
      <c r="F5" s="847"/>
      <c r="G5" s="847"/>
      <c r="H5" s="847"/>
      <c r="M5" s="817" t="s">
        <v>1</v>
      </c>
      <c r="N5" s="817"/>
      <c r="O5" s="15"/>
      <c r="P5" s="324" t="s">
        <v>11</v>
      </c>
      <c r="Q5" s="845"/>
      <c r="AC5" s="712"/>
    </row>
    <row r="6" spans="1:137" s="3" customFormat="1" ht="3" hidden="1" customHeight="1" x14ac:dyDescent="0.35">
      <c r="B6" s="825"/>
      <c r="C6" s="847"/>
      <c r="D6" s="847"/>
      <c r="E6" s="847"/>
      <c r="F6" s="847"/>
      <c r="G6" s="847"/>
      <c r="H6" s="847"/>
      <c r="M6" s="9"/>
      <c r="N6" s="9"/>
      <c r="O6" s="14"/>
      <c r="P6" s="14"/>
      <c r="Q6" s="845"/>
      <c r="AC6" s="712"/>
    </row>
    <row r="7" spans="1:137" s="3" customFormat="1" ht="24" hidden="1" customHeight="1" x14ac:dyDescent="0.35">
      <c r="B7" s="825"/>
      <c r="C7" s="847"/>
      <c r="D7" s="847"/>
      <c r="E7" s="847"/>
      <c r="F7" s="847"/>
      <c r="G7" s="847"/>
      <c r="H7" s="847"/>
      <c r="M7" s="846" t="s">
        <v>0</v>
      </c>
      <c r="N7" s="846"/>
      <c r="O7" s="15"/>
      <c r="P7" s="324" t="s">
        <v>4</v>
      </c>
      <c r="Q7" s="845"/>
      <c r="AC7" s="712"/>
    </row>
    <row r="8" spans="1:137" s="3" customFormat="1" ht="28.5" hidden="1" customHeight="1" x14ac:dyDescent="0.35">
      <c r="B8" s="826"/>
      <c r="C8" s="847"/>
      <c r="D8" s="847"/>
      <c r="E8" s="847"/>
      <c r="F8" s="847"/>
      <c r="G8" s="847"/>
      <c r="H8" s="847"/>
      <c r="I8" s="5"/>
      <c r="J8" s="5"/>
      <c r="K8" s="5"/>
      <c r="L8" s="5"/>
      <c r="M8" s="5"/>
      <c r="N8" s="5"/>
      <c r="O8" s="5"/>
      <c r="P8" s="5"/>
      <c r="Q8" s="6"/>
      <c r="AC8" s="712"/>
    </row>
    <row r="9" spans="1:137" s="3" customFormat="1" ht="29.25" hidden="1" customHeight="1" x14ac:dyDescent="0.35">
      <c r="D9" s="7"/>
      <c r="E9" s="7"/>
      <c r="F9" s="7"/>
      <c r="AC9" s="712"/>
    </row>
    <row r="10" spans="1:137" s="7" customFormat="1" ht="24" customHeight="1" x14ac:dyDescent="0.35">
      <c r="B10" s="841" t="s">
        <v>5</v>
      </c>
      <c r="C10" s="851" t="s">
        <v>6</v>
      </c>
      <c r="D10" s="848" t="s">
        <v>122</v>
      </c>
      <c r="E10" s="849"/>
      <c r="F10" s="849"/>
      <c r="G10" s="849"/>
      <c r="H10" s="849"/>
      <c r="I10" s="849"/>
      <c r="J10" s="849"/>
      <c r="K10" s="849"/>
      <c r="L10" s="849"/>
      <c r="M10" s="849"/>
      <c r="N10" s="849"/>
      <c r="O10" s="849"/>
      <c r="P10" s="849"/>
      <c r="Q10" s="850"/>
      <c r="AC10" s="713"/>
    </row>
    <row r="11" spans="1:137" s="7" customFormat="1" ht="130" customHeight="1" x14ac:dyDescent="0.35">
      <c r="B11" s="842"/>
      <c r="C11" s="852"/>
      <c r="D11" s="1" t="s">
        <v>874</v>
      </c>
      <c r="E11" s="2" t="s">
        <v>873</v>
      </c>
      <c r="F11" s="12" t="s">
        <v>7</v>
      </c>
      <c r="G11" s="853" t="s">
        <v>1068</v>
      </c>
      <c r="H11" s="853"/>
      <c r="I11" s="853"/>
      <c r="J11" s="853"/>
      <c r="K11" s="853"/>
      <c r="L11" s="853"/>
      <c r="M11" s="853"/>
      <c r="N11" s="853"/>
      <c r="O11" s="853"/>
      <c r="P11" s="853"/>
      <c r="Q11" s="853"/>
      <c r="R11" s="853" t="s">
        <v>1060</v>
      </c>
      <c r="S11" s="853"/>
      <c r="T11" s="853"/>
      <c r="U11" s="853"/>
      <c r="V11" s="853"/>
      <c r="W11" s="853"/>
      <c r="X11" s="853"/>
      <c r="Y11" s="853"/>
      <c r="Z11" s="853"/>
      <c r="AA11" s="853"/>
      <c r="AB11" s="862"/>
      <c r="AC11" s="703" t="s">
        <v>1385</v>
      </c>
      <c r="AD11" s="766" t="s">
        <v>1386</v>
      </c>
      <c r="BI11" s="714"/>
      <c r="BK11" s="711" t="s">
        <v>1683</v>
      </c>
    </row>
    <row r="12" spans="1:137" s="672" customFormat="1" ht="181" customHeight="1" x14ac:dyDescent="0.35">
      <c r="A12" s="716">
        <v>1</v>
      </c>
      <c r="B12" s="671" t="s">
        <v>20</v>
      </c>
      <c r="C12" s="765" t="s">
        <v>12</v>
      </c>
      <c r="D12" s="715" t="str">
        <f>'Matriz de riesgos Inst'!T13</f>
        <v>ALTO</v>
      </c>
      <c r="E12" s="701" t="s">
        <v>559</v>
      </c>
      <c r="F12" s="669" t="s">
        <v>1094</v>
      </c>
      <c r="G12" s="818" t="s">
        <v>1092</v>
      </c>
      <c r="H12" s="833"/>
      <c r="I12" s="833"/>
      <c r="J12" s="833"/>
      <c r="K12" s="833"/>
      <c r="L12" s="833"/>
      <c r="M12" s="833"/>
      <c r="N12" s="833"/>
      <c r="O12" s="833"/>
      <c r="P12" s="833"/>
      <c r="Q12" s="820"/>
      <c r="R12" s="810" t="s">
        <v>1093</v>
      </c>
      <c r="S12" s="810"/>
      <c r="T12" s="810"/>
      <c r="U12" s="810"/>
      <c r="V12" s="810"/>
      <c r="W12" s="810"/>
      <c r="X12" s="810"/>
      <c r="Y12" s="810"/>
      <c r="Z12" s="810"/>
      <c r="AA12" s="810"/>
      <c r="AB12" s="810"/>
      <c r="AC12" s="668" t="s">
        <v>1392</v>
      </c>
      <c r="AD12" s="753" t="s">
        <v>1529</v>
      </c>
      <c r="BK12" s="786" t="s">
        <v>1594</v>
      </c>
    </row>
    <row r="13" spans="1:137" s="672" customFormat="1" ht="150.5" customHeight="1" x14ac:dyDescent="0.35">
      <c r="A13" s="717">
        <v>2</v>
      </c>
      <c r="B13" s="686" t="s">
        <v>20</v>
      </c>
      <c r="C13" s="768" t="s">
        <v>1285</v>
      </c>
      <c r="D13" s="718" t="str">
        <f>'Matriz de riesgos Inst'!T15</f>
        <v>MODERADO</v>
      </c>
      <c r="E13" s="718" t="str">
        <f>'Matriz de riesgos Inst'!AJ15</f>
        <v>MODERADO</v>
      </c>
      <c r="F13" s="719" t="s">
        <v>1094</v>
      </c>
      <c r="G13" s="834" t="s">
        <v>1095</v>
      </c>
      <c r="H13" s="835"/>
      <c r="I13" s="835"/>
      <c r="J13" s="835"/>
      <c r="K13" s="835"/>
      <c r="L13" s="835"/>
      <c r="M13" s="835"/>
      <c r="N13" s="835"/>
      <c r="O13" s="835"/>
      <c r="P13" s="835"/>
      <c r="Q13" s="836"/>
      <c r="R13" s="837" t="s">
        <v>1096</v>
      </c>
      <c r="S13" s="839"/>
      <c r="T13" s="839"/>
      <c r="U13" s="839"/>
      <c r="V13" s="839"/>
      <c r="W13" s="839"/>
      <c r="X13" s="839"/>
      <c r="Y13" s="839"/>
      <c r="Z13" s="839"/>
      <c r="AA13" s="839"/>
      <c r="AB13" s="840"/>
      <c r="AC13" s="687" t="s">
        <v>1394</v>
      </c>
      <c r="AD13" s="756" t="s">
        <v>1450</v>
      </c>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784" t="s">
        <v>1653</v>
      </c>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row>
    <row r="14" spans="1:137" s="722" customFormat="1" ht="117.5" customHeight="1" x14ac:dyDescent="0.35">
      <c r="A14" s="716">
        <v>3</v>
      </c>
      <c r="B14" s="671" t="s">
        <v>20</v>
      </c>
      <c r="C14" s="765" t="s">
        <v>1566</v>
      </c>
      <c r="D14" s="720" t="str">
        <f>'Matriz de riesgos Inst'!T16</f>
        <v>ALTO</v>
      </c>
      <c r="E14" s="720" t="str">
        <f>'Matriz de riesgos Inst'!AJ16</f>
        <v>MODERADO</v>
      </c>
      <c r="F14" s="669" t="s">
        <v>1099</v>
      </c>
      <c r="G14" s="813" t="s">
        <v>1097</v>
      </c>
      <c r="H14" s="814"/>
      <c r="I14" s="814"/>
      <c r="J14" s="814"/>
      <c r="K14" s="814"/>
      <c r="L14" s="814"/>
      <c r="M14" s="814"/>
      <c r="N14" s="814"/>
      <c r="O14" s="814"/>
      <c r="P14" s="814"/>
      <c r="Q14" s="815"/>
      <c r="R14" s="813" t="s">
        <v>1393</v>
      </c>
      <c r="S14" s="814"/>
      <c r="T14" s="814"/>
      <c r="U14" s="814"/>
      <c r="V14" s="814"/>
      <c r="W14" s="814"/>
      <c r="X14" s="814"/>
      <c r="Y14" s="814"/>
      <c r="Z14" s="814"/>
      <c r="AA14" s="814"/>
      <c r="AB14" s="815"/>
      <c r="AC14" s="668" t="s">
        <v>1451</v>
      </c>
      <c r="AD14" s="753" t="s">
        <v>1531</v>
      </c>
      <c r="AE14" s="893" t="s">
        <v>1643</v>
      </c>
      <c r="AF14" s="894"/>
      <c r="AG14" s="894"/>
      <c r="AH14" s="894"/>
      <c r="AI14" s="894"/>
      <c r="AJ14" s="894"/>
      <c r="AK14" s="894"/>
      <c r="AL14" s="894"/>
      <c r="AM14" s="894"/>
      <c r="AN14" s="894"/>
      <c r="AO14" s="894"/>
      <c r="AP14" s="894"/>
      <c r="AQ14" s="894"/>
      <c r="AR14" s="894"/>
      <c r="AS14" s="894"/>
      <c r="AT14" s="894"/>
      <c r="AU14" s="894"/>
      <c r="AV14" s="894"/>
      <c r="AW14" s="894"/>
      <c r="AX14" s="894"/>
      <c r="AY14" s="894"/>
      <c r="AZ14" s="894"/>
      <c r="BA14" s="894"/>
      <c r="BB14" s="894"/>
      <c r="BC14" s="894"/>
      <c r="BD14" s="894"/>
      <c r="BE14" s="894"/>
      <c r="BF14" s="894"/>
      <c r="BG14" s="894"/>
      <c r="BH14" s="894"/>
      <c r="BI14" s="894"/>
      <c r="BJ14" s="894"/>
      <c r="BK14" s="894"/>
      <c r="BL14" s="894"/>
      <c r="BM14" s="894"/>
      <c r="BN14" s="894"/>
      <c r="BO14" s="894"/>
      <c r="BP14" s="894"/>
      <c r="BQ14" s="894"/>
      <c r="BR14" s="894"/>
      <c r="BS14" s="894"/>
      <c r="BT14" s="894"/>
      <c r="BU14" s="894"/>
      <c r="BV14" s="895"/>
      <c r="BW14" s="891"/>
      <c r="BX14" s="883"/>
      <c r="BY14" s="883"/>
      <c r="BZ14" s="883"/>
      <c r="CA14" s="883"/>
      <c r="CB14" s="883"/>
      <c r="CC14" s="883"/>
      <c r="CD14" s="883"/>
      <c r="CE14" s="883"/>
      <c r="CF14" s="883"/>
      <c r="CG14" s="883"/>
      <c r="CH14" s="883"/>
      <c r="CI14" s="883"/>
      <c r="CJ14" s="883"/>
      <c r="CK14" s="883"/>
      <c r="CL14" s="883"/>
      <c r="CM14" s="883"/>
      <c r="CN14" s="883"/>
      <c r="CO14" s="883"/>
      <c r="CP14" s="883"/>
      <c r="CQ14" s="883"/>
      <c r="CR14" s="883"/>
      <c r="CS14" s="883"/>
      <c r="CT14" s="883"/>
      <c r="CU14" s="883"/>
      <c r="CV14" s="883"/>
      <c r="CW14" s="883"/>
      <c r="CX14" s="883"/>
      <c r="CY14" s="883"/>
      <c r="CZ14" s="883"/>
      <c r="DA14" s="883"/>
      <c r="DB14" s="892"/>
      <c r="DC14" s="755"/>
      <c r="DD14" s="755"/>
      <c r="DE14" s="801"/>
      <c r="DF14" s="802"/>
      <c r="DG14" s="802"/>
      <c r="DH14" s="802"/>
      <c r="DI14" s="802"/>
      <c r="DJ14" s="802"/>
      <c r="DK14" s="802"/>
      <c r="DL14" s="802"/>
      <c r="DM14" s="802"/>
      <c r="DN14" s="802"/>
      <c r="DO14" s="802"/>
      <c r="DP14" s="802"/>
      <c r="DQ14" s="802"/>
      <c r="DR14" s="802"/>
      <c r="DS14" s="802"/>
      <c r="DT14" s="802"/>
      <c r="DU14" s="802"/>
      <c r="DV14" s="802"/>
      <c r="DW14" s="802"/>
      <c r="DX14" s="802"/>
      <c r="DY14" s="802"/>
      <c r="DZ14" s="802"/>
      <c r="EA14" s="802"/>
      <c r="EB14" s="802"/>
      <c r="EC14" s="802"/>
      <c r="ED14" s="802"/>
      <c r="EE14" s="802"/>
      <c r="EF14" s="803"/>
      <c r="EG14" s="755"/>
    </row>
    <row r="15" spans="1:137" s="726" customFormat="1" ht="107" customHeight="1" x14ac:dyDescent="0.35">
      <c r="A15" s="724">
        <v>4</v>
      </c>
      <c r="B15" s="710" t="s">
        <v>20</v>
      </c>
      <c r="C15" s="771" t="s">
        <v>1064</v>
      </c>
      <c r="D15" s="709" t="s">
        <v>559</v>
      </c>
      <c r="E15" s="709" t="s">
        <v>559</v>
      </c>
      <c r="F15" s="725" t="s">
        <v>1098</v>
      </c>
      <c r="G15" s="837" t="s">
        <v>1100</v>
      </c>
      <c r="H15" s="838"/>
      <c r="I15" s="838"/>
      <c r="J15" s="838"/>
      <c r="K15" s="838"/>
      <c r="L15" s="838"/>
      <c r="M15" s="838"/>
      <c r="N15" s="839"/>
      <c r="O15" s="839"/>
      <c r="P15" s="839"/>
      <c r="Q15" s="840"/>
      <c r="R15" s="857" t="s">
        <v>1101</v>
      </c>
      <c r="S15" s="858"/>
      <c r="T15" s="858"/>
      <c r="U15" s="858"/>
      <c r="V15" s="858"/>
      <c r="W15" s="858"/>
      <c r="X15" s="858"/>
      <c r="Y15" s="859"/>
      <c r="Z15" s="859"/>
      <c r="AA15" s="859"/>
      <c r="AB15" s="860"/>
      <c r="AC15" s="723" t="s">
        <v>1452</v>
      </c>
      <c r="AD15" s="761" t="s">
        <v>1453</v>
      </c>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794" t="s">
        <v>1644</v>
      </c>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672"/>
      <c r="DD15" s="672"/>
      <c r="DE15" s="672"/>
      <c r="DF15" s="672"/>
      <c r="DG15" s="672"/>
      <c r="DH15" s="672"/>
      <c r="DI15" s="672"/>
      <c r="DJ15" s="672"/>
      <c r="DK15" s="672"/>
      <c r="DL15" s="672"/>
      <c r="DM15" s="672"/>
      <c r="DN15" s="672"/>
      <c r="DO15" s="672"/>
      <c r="DP15" s="672"/>
      <c r="DQ15" s="672"/>
      <c r="DR15" s="672"/>
      <c r="DS15" s="672"/>
      <c r="DT15" s="672"/>
      <c r="DU15" s="672"/>
      <c r="DV15" s="672"/>
      <c r="DW15" s="672"/>
      <c r="DX15" s="672"/>
      <c r="DY15" s="672"/>
      <c r="DZ15" s="672"/>
      <c r="EA15" s="672"/>
      <c r="EB15" s="672"/>
      <c r="EC15" s="672"/>
      <c r="ED15" s="672"/>
      <c r="EE15" s="672"/>
      <c r="EF15" s="672"/>
      <c r="EG15" s="672"/>
    </row>
    <row r="16" spans="1:137" s="666" customFormat="1" ht="78" customHeight="1" x14ac:dyDescent="0.35">
      <c r="A16" s="727">
        <v>5</v>
      </c>
      <c r="B16" s="17" t="s">
        <v>20</v>
      </c>
      <c r="C16" s="767" t="s">
        <v>1102</v>
      </c>
      <c r="D16" s="13" t="str">
        <f>'Matriz de riesgos Inst'!T18</f>
        <v>ALTO</v>
      </c>
      <c r="E16" s="8" t="str">
        <f>'Matriz de riesgos Inst'!AJ18</f>
        <v>MODERADO</v>
      </c>
      <c r="F16" s="659" t="s">
        <v>1098</v>
      </c>
      <c r="G16" s="811" t="s">
        <v>1104</v>
      </c>
      <c r="H16" s="822"/>
      <c r="I16" s="822"/>
      <c r="J16" s="822"/>
      <c r="K16" s="822"/>
      <c r="L16" s="822"/>
      <c r="M16" s="822"/>
      <c r="N16" s="811"/>
      <c r="O16" s="811"/>
      <c r="P16" s="811"/>
      <c r="Q16" s="811"/>
      <c r="R16" s="812" t="s">
        <v>1103</v>
      </c>
      <c r="S16" s="812"/>
      <c r="T16" s="812"/>
      <c r="U16" s="812"/>
      <c r="V16" s="812"/>
      <c r="W16" s="812"/>
      <c r="X16" s="812"/>
      <c r="Y16" s="861"/>
      <c r="Z16" s="861"/>
      <c r="AA16" s="861"/>
      <c r="AB16" s="861"/>
      <c r="AC16" s="659" t="s">
        <v>1395</v>
      </c>
      <c r="AD16" s="753" t="s">
        <v>1454</v>
      </c>
      <c r="AE16" s="781"/>
      <c r="AF16" s="781"/>
      <c r="AG16" s="781"/>
      <c r="AH16" s="781"/>
      <c r="AI16" s="781"/>
      <c r="AJ16" s="781"/>
      <c r="AK16" s="781"/>
      <c r="AL16" s="781"/>
      <c r="AM16" s="781"/>
      <c r="AN16" s="781"/>
      <c r="AO16" s="781"/>
      <c r="AP16" s="781"/>
      <c r="AQ16" s="781"/>
      <c r="AR16" s="781"/>
      <c r="AS16" s="781"/>
      <c r="AT16" s="781"/>
      <c r="AU16" s="781"/>
      <c r="AV16" s="781"/>
      <c r="AW16" s="781"/>
      <c r="AX16" s="781"/>
      <c r="AY16" s="781"/>
      <c r="AZ16" s="781"/>
      <c r="BA16" s="781"/>
      <c r="BB16" s="781"/>
      <c r="BC16" s="781"/>
      <c r="BD16" s="781"/>
      <c r="BE16" s="781"/>
      <c r="BF16" s="782"/>
      <c r="BK16" s="787" t="s">
        <v>1645</v>
      </c>
      <c r="BM16" s="891"/>
      <c r="BN16" s="883"/>
      <c r="BO16" s="883"/>
      <c r="BP16" s="883"/>
      <c r="BQ16" s="883"/>
      <c r="BR16" s="883"/>
      <c r="BS16" s="883"/>
      <c r="BT16" s="883"/>
      <c r="BU16" s="883"/>
      <c r="BV16" s="883"/>
      <c r="BW16" s="883"/>
      <c r="BX16" s="883"/>
      <c r="BY16" s="883"/>
      <c r="BZ16" s="883"/>
      <c r="CA16" s="883"/>
      <c r="CB16" s="883"/>
      <c r="CC16" s="883"/>
      <c r="CD16" s="883"/>
      <c r="CE16" s="883"/>
      <c r="CF16" s="883"/>
      <c r="CG16" s="892"/>
      <c r="DC16" s="755"/>
      <c r="DD16" s="755"/>
      <c r="DE16" s="801"/>
      <c r="DF16" s="802"/>
      <c r="DG16" s="802"/>
      <c r="DH16" s="802"/>
      <c r="DI16" s="802"/>
      <c r="DJ16" s="802"/>
      <c r="DK16" s="802"/>
      <c r="DL16" s="802"/>
      <c r="DM16" s="802"/>
      <c r="DN16" s="802"/>
      <c r="DO16" s="802"/>
      <c r="DP16" s="802"/>
      <c r="DQ16" s="802"/>
      <c r="DR16" s="802"/>
      <c r="DS16" s="802"/>
      <c r="DT16" s="802"/>
      <c r="DU16" s="802"/>
      <c r="DV16" s="802"/>
      <c r="DW16" s="802"/>
      <c r="DX16" s="802"/>
      <c r="DY16" s="802"/>
      <c r="DZ16" s="802"/>
      <c r="EA16" s="802"/>
      <c r="EB16" s="802"/>
      <c r="EC16" s="803"/>
      <c r="ED16" s="755"/>
      <c r="EE16" s="755"/>
      <c r="EF16" s="755"/>
      <c r="EG16" s="755"/>
    </row>
    <row r="17" spans="1:137" s="672" customFormat="1" ht="99" customHeight="1" x14ac:dyDescent="0.35">
      <c r="A17" s="716">
        <v>6</v>
      </c>
      <c r="B17" s="673" t="s">
        <v>20</v>
      </c>
      <c r="C17" s="772" t="s">
        <v>17</v>
      </c>
      <c r="D17" s="676" t="str">
        <f>'Matriz de riesgos Inst'!T19</f>
        <v>BAJO</v>
      </c>
      <c r="E17" s="675" t="str">
        <f>'Matriz de riesgos Inst'!AJ19</f>
        <v>BAJO</v>
      </c>
      <c r="F17" s="675" t="s">
        <v>1094</v>
      </c>
      <c r="G17" s="830" t="s">
        <v>1105</v>
      </c>
      <c r="H17" s="814"/>
      <c r="I17" s="814"/>
      <c r="J17" s="814"/>
      <c r="K17" s="814"/>
      <c r="L17" s="814"/>
      <c r="M17" s="814"/>
      <c r="N17" s="831"/>
      <c r="O17" s="831"/>
      <c r="P17" s="831"/>
      <c r="Q17" s="832"/>
      <c r="R17" s="830" t="s">
        <v>1106</v>
      </c>
      <c r="S17" s="831"/>
      <c r="T17" s="831"/>
      <c r="U17" s="831"/>
      <c r="V17" s="831"/>
      <c r="W17" s="831"/>
      <c r="X17" s="831"/>
      <c r="Y17" s="814"/>
      <c r="Z17" s="814"/>
      <c r="AA17" s="814"/>
      <c r="AB17" s="815"/>
      <c r="AC17" s="678" t="s">
        <v>1396</v>
      </c>
      <c r="AD17" s="753" t="s">
        <v>1455</v>
      </c>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787" t="s">
        <v>1595</v>
      </c>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row>
    <row r="18" spans="1:137" s="672" customFormat="1" ht="121.5" customHeight="1" x14ac:dyDescent="0.35">
      <c r="A18" s="716">
        <v>7</v>
      </c>
      <c r="B18" s="671" t="s">
        <v>20</v>
      </c>
      <c r="C18" s="765" t="s">
        <v>18</v>
      </c>
      <c r="D18" s="720" t="str">
        <f>'Matriz de riesgos Inst'!T20</f>
        <v>BAJO</v>
      </c>
      <c r="E18" s="720" t="str">
        <f>'Matriz de riesgos Inst'!AJ20</f>
        <v>BAJO</v>
      </c>
      <c r="F18" s="669" t="s">
        <v>1094</v>
      </c>
      <c r="G18" s="813" t="s">
        <v>1107</v>
      </c>
      <c r="H18" s="814"/>
      <c r="I18" s="814"/>
      <c r="J18" s="814"/>
      <c r="K18" s="814"/>
      <c r="L18" s="814"/>
      <c r="M18" s="814"/>
      <c r="N18" s="814"/>
      <c r="O18" s="814"/>
      <c r="P18" s="814"/>
      <c r="Q18" s="815"/>
      <c r="R18" s="818" t="s">
        <v>1108</v>
      </c>
      <c r="S18" s="819"/>
      <c r="T18" s="819"/>
      <c r="U18" s="819"/>
      <c r="V18" s="819"/>
      <c r="W18" s="819"/>
      <c r="X18" s="819"/>
      <c r="Y18" s="819"/>
      <c r="Z18" s="819"/>
      <c r="AA18" s="819"/>
      <c r="AB18" s="820"/>
      <c r="AC18" s="668" t="s">
        <v>1397</v>
      </c>
      <c r="AD18" s="753" t="s">
        <v>1456</v>
      </c>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787" t="s">
        <v>1596</v>
      </c>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row>
    <row r="19" spans="1:137" s="672" customFormat="1" ht="97.5" customHeight="1" x14ac:dyDescent="0.35">
      <c r="A19" s="730">
        <v>8</v>
      </c>
      <c r="B19" s="671" t="s">
        <v>1457</v>
      </c>
      <c r="C19" s="765" t="s">
        <v>1284</v>
      </c>
      <c r="D19" s="701" t="s">
        <v>559</v>
      </c>
      <c r="E19" s="701" t="s">
        <v>559</v>
      </c>
      <c r="F19" s="669" t="s">
        <v>1094</v>
      </c>
      <c r="G19" s="807" t="s">
        <v>1303</v>
      </c>
      <c r="H19" s="808"/>
      <c r="I19" s="808"/>
      <c r="J19" s="808"/>
      <c r="K19" s="808"/>
      <c r="L19" s="808"/>
      <c r="M19" s="808"/>
      <c r="N19" s="808"/>
      <c r="O19" s="808"/>
      <c r="P19" s="808"/>
      <c r="Q19" s="809"/>
      <c r="R19" s="818" t="s">
        <v>1302</v>
      </c>
      <c r="S19" s="819"/>
      <c r="T19" s="819"/>
      <c r="U19" s="819"/>
      <c r="V19" s="819"/>
      <c r="W19" s="819"/>
      <c r="X19" s="819"/>
      <c r="Y19" s="707"/>
      <c r="Z19" s="707"/>
      <c r="AA19" s="707"/>
      <c r="AB19" s="708"/>
      <c r="AC19" s="668" t="s">
        <v>1398</v>
      </c>
      <c r="AD19" s="753" t="s">
        <v>1528</v>
      </c>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787" t="s">
        <v>1597</v>
      </c>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row>
    <row r="20" spans="1:137" s="672" customFormat="1" ht="81" customHeight="1" x14ac:dyDescent="0.35">
      <c r="A20" s="716">
        <v>9</v>
      </c>
      <c r="B20" s="671" t="s">
        <v>20</v>
      </c>
      <c r="C20" s="765" t="s">
        <v>19</v>
      </c>
      <c r="D20" s="720" t="str">
        <f>'Matriz de riesgos Inst'!T21</f>
        <v>BAJO</v>
      </c>
      <c r="E20" s="669" t="str">
        <f>'Matriz de riesgos Inst'!AJ21</f>
        <v>BAJO</v>
      </c>
      <c r="F20" s="669" t="s">
        <v>1094</v>
      </c>
      <c r="G20" s="818" t="s">
        <v>1109</v>
      </c>
      <c r="H20" s="819"/>
      <c r="I20" s="819"/>
      <c r="J20" s="819"/>
      <c r="K20" s="819"/>
      <c r="L20" s="819"/>
      <c r="M20" s="819"/>
      <c r="N20" s="819"/>
      <c r="O20" s="819"/>
      <c r="P20" s="819"/>
      <c r="Q20" s="820"/>
      <c r="R20" s="810" t="s">
        <v>1065</v>
      </c>
      <c r="S20" s="810"/>
      <c r="T20" s="810"/>
      <c r="U20" s="810"/>
      <c r="V20" s="810"/>
      <c r="W20" s="810"/>
      <c r="X20" s="810"/>
      <c r="Y20" s="810"/>
      <c r="Z20" s="810"/>
      <c r="AA20" s="810"/>
      <c r="AB20" s="810"/>
      <c r="AC20" s="668" t="s">
        <v>1268</v>
      </c>
      <c r="AD20" s="753" t="s">
        <v>1532</v>
      </c>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787" t="s">
        <v>1599</v>
      </c>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row>
    <row r="21" spans="1:137" s="9" customFormat="1" ht="86.5" customHeight="1" x14ac:dyDescent="0.35">
      <c r="A21" s="700">
        <v>10</v>
      </c>
      <c r="B21" s="662" t="s">
        <v>1307</v>
      </c>
      <c r="C21" s="769" t="s">
        <v>1260</v>
      </c>
      <c r="D21" s="683" t="s">
        <v>559</v>
      </c>
      <c r="E21" s="683" t="s">
        <v>559</v>
      </c>
      <c r="F21" s="664" t="s">
        <v>1305</v>
      </c>
      <c r="G21" s="685" t="s">
        <v>1306</v>
      </c>
      <c r="H21" s="677"/>
      <c r="I21" s="677"/>
      <c r="J21" s="677"/>
      <c r="K21" s="677"/>
      <c r="L21" s="677"/>
      <c r="M21" s="677"/>
      <c r="N21" s="883"/>
      <c r="O21" s="884"/>
      <c r="P21" s="884"/>
      <c r="Q21" s="885"/>
      <c r="R21" s="881" t="s">
        <v>1304</v>
      </c>
      <c r="S21" s="882"/>
      <c r="T21" s="882"/>
      <c r="U21" s="882"/>
      <c r="V21" s="882"/>
      <c r="W21" s="882"/>
      <c r="X21" s="882"/>
      <c r="Y21" s="667"/>
      <c r="Z21" s="667"/>
      <c r="AA21" s="667"/>
      <c r="AB21" s="667"/>
      <c r="AC21" s="687" t="s">
        <v>1527</v>
      </c>
      <c r="AD21" s="753" t="s">
        <v>1533</v>
      </c>
      <c r="AE21" s="785"/>
      <c r="AF21" s="785"/>
      <c r="AG21" s="785"/>
      <c r="AH21" s="785"/>
      <c r="AI21" s="785"/>
      <c r="AJ21" s="785"/>
      <c r="AK21" s="785"/>
      <c r="AL21" s="785"/>
      <c r="AM21" s="785"/>
      <c r="AN21" s="785"/>
      <c r="AO21" s="785"/>
      <c r="AP21" s="785"/>
      <c r="AQ21" s="785"/>
      <c r="AR21" s="785"/>
      <c r="AS21" s="785"/>
      <c r="AT21" s="785"/>
      <c r="AU21" s="785"/>
      <c r="AV21" s="785"/>
      <c r="AW21" s="785"/>
      <c r="AX21" s="785"/>
      <c r="AY21" s="785"/>
      <c r="AZ21" s="785"/>
      <c r="BA21" s="785"/>
      <c r="BB21" s="785"/>
      <c r="BC21" s="785"/>
      <c r="BD21" s="785"/>
      <c r="BE21" s="785"/>
      <c r="BF21" s="785"/>
      <c r="BG21" s="785"/>
      <c r="BH21" s="785"/>
      <c r="BI21" s="785"/>
      <c r="BJ21" s="785"/>
      <c r="BK21" s="787" t="s">
        <v>1654</v>
      </c>
      <c r="BL21" s="785"/>
      <c r="BM21" s="785"/>
      <c r="BN21" s="785"/>
      <c r="BO21" s="785"/>
      <c r="BP21" s="785"/>
      <c r="BQ21" s="785"/>
      <c r="BR21" s="785"/>
      <c r="BS21" s="785"/>
      <c r="BT21" s="785"/>
      <c r="BU21" s="785"/>
      <c r="BV21" s="785"/>
      <c r="BW21" s="785"/>
      <c r="BX21" s="785"/>
      <c r="BY21" s="785"/>
      <c r="BZ21" s="785"/>
      <c r="CA21" s="785"/>
      <c r="CB21" s="785"/>
      <c r="CC21" s="785"/>
      <c r="CD21" s="785"/>
      <c r="CE21" s="785"/>
      <c r="CF21" s="785"/>
      <c r="CG21" s="785"/>
      <c r="CH21" s="785"/>
      <c r="CI21" s="785"/>
      <c r="CJ21" s="785"/>
      <c r="CK21" s="785"/>
      <c r="CL21" s="785"/>
      <c r="CM21" s="785"/>
      <c r="CN21" s="785"/>
      <c r="CO21" s="785"/>
      <c r="CP21" s="785"/>
      <c r="CQ21" s="785"/>
      <c r="CR21" s="785"/>
      <c r="DC21" s="672"/>
      <c r="DD21" s="672"/>
      <c r="DE21" s="672"/>
      <c r="DF21" s="672"/>
      <c r="DG21" s="672"/>
      <c r="DH21" s="672"/>
      <c r="DI21" s="672"/>
      <c r="DJ21" s="672"/>
      <c r="DK21" s="672"/>
      <c r="DL21" s="672"/>
      <c r="DM21" s="672"/>
      <c r="DN21" s="672"/>
      <c r="DO21" s="672"/>
      <c r="DP21" s="672"/>
      <c r="DQ21" s="672"/>
      <c r="DR21" s="672"/>
      <c r="DS21" s="672"/>
      <c r="DT21" s="672"/>
      <c r="DU21" s="672"/>
      <c r="DV21" s="672"/>
      <c r="DW21" s="672"/>
      <c r="DX21" s="672"/>
      <c r="DY21" s="672"/>
      <c r="DZ21" s="672"/>
      <c r="EA21" s="672"/>
      <c r="EB21" s="672"/>
      <c r="EC21" s="672"/>
      <c r="ED21" s="672"/>
      <c r="EE21" s="672"/>
      <c r="EF21" s="672"/>
      <c r="EG21" s="672"/>
    </row>
    <row r="22" spans="1:137" s="722" customFormat="1" ht="137" customHeight="1" x14ac:dyDescent="0.35">
      <c r="A22" s="716">
        <v>11</v>
      </c>
      <c r="B22" s="671" t="s">
        <v>10</v>
      </c>
      <c r="C22" s="765" t="s">
        <v>116</v>
      </c>
      <c r="D22" s="720" t="str">
        <f>'Matriz de riesgos Inst'!T22</f>
        <v>MODERADO</v>
      </c>
      <c r="E22" s="720" t="str">
        <f>'Matriz de riesgos Inst'!AJ22</f>
        <v>MODERADO</v>
      </c>
      <c r="F22" s="669" t="s">
        <v>1094</v>
      </c>
      <c r="G22" s="810" t="s">
        <v>117</v>
      </c>
      <c r="H22" s="815"/>
      <c r="I22" s="810"/>
      <c r="J22" s="810"/>
      <c r="K22" s="810"/>
      <c r="L22" s="810"/>
      <c r="M22" s="813"/>
      <c r="N22" s="810"/>
      <c r="O22" s="810"/>
      <c r="P22" s="810"/>
      <c r="Q22" s="810"/>
      <c r="R22" s="810" t="s">
        <v>1066</v>
      </c>
      <c r="S22" s="810"/>
      <c r="T22" s="810"/>
      <c r="U22" s="810"/>
      <c r="V22" s="810"/>
      <c r="W22" s="810"/>
      <c r="X22" s="810"/>
      <c r="Y22" s="815"/>
      <c r="Z22" s="810"/>
      <c r="AA22" s="810"/>
      <c r="AB22" s="813"/>
      <c r="AC22" s="668" t="s">
        <v>1311</v>
      </c>
      <c r="AD22" s="757" t="s">
        <v>1534</v>
      </c>
      <c r="AE22" s="758"/>
      <c r="AF22" s="758"/>
      <c r="AG22" s="758"/>
      <c r="AH22" s="758"/>
      <c r="AI22" s="758"/>
      <c r="AJ22" s="758"/>
      <c r="AK22" s="758"/>
      <c r="AL22" s="758"/>
      <c r="AM22" s="758"/>
      <c r="AN22" s="758"/>
      <c r="AO22" s="758"/>
      <c r="AP22" s="758"/>
      <c r="AQ22" s="758"/>
      <c r="AR22" s="758"/>
      <c r="AS22" s="758"/>
      <c r="AT22" s="758"/>
      <c r="AU22" s="758"/>
      <c r="AV22" s="758"/>
      <c r="AW22" s="758"/>
      <c r="AX22" s="758"/>
      <c r="AY22" s="758"/>
      <c r="AZ22" s="758"/>
      <c r="BA22" s="758"/>
      <c r="BB22" s="758"/>
      <c r="BC22" s="758"/>
      <c r="BD22" s="758"/>
      <c r="BE22" s="758"/>
      <c r="BF22" s="758"/>
      <c r="BG22" s="758"/>
      <c r="BH22" s="758"/>
      <c r="BI22" s="758"/>
      <c r="BJ22" s="758"/>
      <c r="BK22" s="786" t="s">
        <v>1598</v>
      </c>
      <c r="BL22" s="759"/>
      <c r="BM22" s="764"/>
      <c r="BN22" s="762"/>
      <c r="BO22" s="762"/>
      <c r="BP22" s="762"/>
      <c r="BQ22" s="762"/>
      <c r="BR22" s="762"/>
      <c r="BS22" s="762"/>
      <c r="BT22" s="762"/>
      <c r="BU22" s="762"/>
      <c r="BV22" s="762"/>
      <c r="BW22" s="762"/>
      <c r="BX22" s="762"/>
      <c r="BY22" s="762"/>
      <c r="BZ22" s="762"/>
      <c r="CA22" s="762"/>
      <c r="CB22" s="762"/>
      <c r="CC22" s="762"/>
      <c r="CD22" s="762"/>
      <c r="CE22" s="762"/>
      <c r="CF22" s="762"/>
      <c r="CG22" s="762"/>
      <c r="CH22" s="762"/>
      <c r="CI22" s="762"/>
      <c r="CJ22" s="762"/>
      <c r="CK22" s="762"/>
      <c r="CL22" s="762"/>
      <c r="CM22" s="762"/>
      <c r="CN22" s="762"/>
      <c r="CO22" s="763"/>
      <c r="CP22" s="755"/>
      <c r="CQ22" s="755"/>
      <c r="CR22" s="755"/>
      <c r="CS22" s="755"/>
      <c r="CT22" s="755"/>
      <c r="CU22" s="755"/>
      <c r="CV22" s="755"/>
      <c r="CW22" s="755"/>
      <c r="CX22" s="755"/>
      <c r="CY22" s="755"/>
      <c r="CZ22" s="755"/>
      <c r="DA22" s="755"/>
      <c r="DB22" s="755"/>
      <c r="DC22" s="755"/>
      <c r="DD22" s="755"/>
      <c r="DE22" s="801"/>
      <c r="DF22" s="802"/>
      <c r="DG22" s="802"/>
      <c r="DH22" s="802"/>
      <c r="DI22" s="802"/>
      <c r="DJ22" s="802"/>
      <c r="DK22" s="802"/>
      <c r="DL22" s="802"/>
      <c r="DM22" s="802"/>
      <c r="DN22" s="802"/>
      <c r="DO22" s="802"/>
      <c r="DP22" s="802"/>
      <c r="DQ22" s="802"/>
      <c r="DR22" s="802"/>
      <c r="DS22" s="802"/>
      <c r="DT22" s="802"/>
      <c r="DU22" s="802"/>
      <c r="DV22" s="802"/>
      <c r="DW22" s="802"/>
      <c r="DX22" s="802"/>
      <c r="DY22" s="802"/>
      <c r="DZ22" s="802"/>
      <c r="EA22" s="802"/>
      <c r="EB22" s="802"/>
      <c r="EC22" s="802"/>
      <c r="ED22" s="802"/>
      <c r="EE22" s="802"/>
      <c r="EF22" s="802"/>
      <c r="EG22" s="803"/>
    </row>
    <row r="23" spans="1:137" s="9" customFormat="1" ht="83" customHeight="1" x14ac:dyDescent="0.35">
      <c r="A23" s="727">
        <v>12</v>
      </c>
      <c r="B23" s="679" t="s">
        <v>10</v>
      </c>
      <c r="C23" s="773" t="s">
        <v>118</v>
      </c>
      <c r="D23" s="680" t="s">
        <v>264</v>
      </c>
      <c r="E23" s="680" t="str">
        <f>'Matriz de riesgos Inst'!AJ23</f>
        <v>BAJO</v>
      </c>
      <c r="F23" s="681" t="s">
        <v>1094</v>
      </c>
      <c r="G23" s="854" t="s">
        <v>1110</v>
      </c>
      <c r="H23" s="812"/>
      <c r="I23" s="812"/>
      <c r="J23" s="812"/>
      <c r="K23" s="812"/>
      <c r="L23" s="812"/>
      <c r="M23" s="812"/>
      <c r="N23" s="854"/>
      <c r="O23" s="854"/>
      <c r="P23" s="854"/>
      <c r="Q23" s="854"/>
      <c r="R23" s="854" t="s">
        <v>1111</v>
      </c>
      <c r="S23" s="854"/>
      <c r="T23" s="854"/>
      <c r="U23" s="854"/>
      <c r="V23" s="854"/>
      <c r="W23" s="854"/>
      <c r="X23" s="854"/>
      <c r="Y23" s="812"/>
      <c r="Z23" s="812"/>
      <c r="AA23" s="812"/>
      <c r="AB23" s="812"/>
      <c r="AC23" s="681" t="s">
        <v>1269</v>
      </c>
      <c r="AD23" s="753" t="s">
        <v>1535</v>
      </c>
      <c r="AE23" s="672"/>
      <c r="AF23" s="672"/>
      <c r="AG23" s="672"/>
      <c r="AH23" s="672"/>
      <c r="AI23" s="672"/>
      <c r="AJ23" s="672"/>
      <c r="AK23" s="672"/>
      <c r="AL23" s="672"/>
      <c r="AM23" s="672"/>
      <c r="AN23" s="672"/>
      <c r="AO23" s="672"/>
      <c r="AP23" s="672"/>
      <c r="AQ23" s="672"/>
      <c r="AR23" s="672"/>
      <c r="AS23" s="672"/>
      <c r="AT23" s="672"/>
      <c r="AU23" s="672"/>
      <c r="AV23" s="672"/>
      <c r="AW23" s="672"/>
      <c r="AX23" s="672"/>
      <c r="AY23" s="672"/>
      <c r="AZ23" s="672"/>
      <c r="BA23" s="672"/>
      <c r="BB23" s="672"/>
      <c r="BC23" s="672"/>
      <c r="BD23" s="672"/>
      <c r="BE23" s="672"/>
      <c r="BF23" s="672"/>
      <c r="BG23" s="672"/>
      <c r="BH23" s="672"/>
      <c r="BI23" s="672"/>
      <c r="BJ23" s="672"/>
      <c r="BK23" s="786" t="s">
        <v>1600</v>
      </c>
      <c r="BL23" s="672"/>
      <c r="BM23" s="672"/>
      <c r="BN23" s="672"/>
      <c r="BO23" s="672"/>
      <c r="BP23" s="672"/>
      <c r="BQ23" s="672"/>
      <c r="BR23" s="672"/>
      <c r="BS23" s="672"/>
      <c r="BT23" s="672"/>
      <c r="BU23" s="672"/>
      <c r="BV23" s="672"/>
      <c r="BW23" s="672"/>
      <c r="BX23" s="672"/>
      <c r="BY23" s="672"/>
      <c r="BZ23" s="672"/>
      <c r="CA23" s="672"/>
      <c r="CB23" s="672"/>
      <c r="CC23" s="672"/>
      <c r="CD23" s="672"/>
      <c r="CE23" s="672"/>
      <c r="CF23" s="672"/>
      <c r="CG23" s="672"/>
      <c r="CH23" s="672"/>
      <c r="CI23" s="672"/>
      <c r="CJ23" s="672"/>
      <c r="CK23" s="672"/>
      <c r="CL23" s="672"/>
      <c r="CM23" s="672"/>
      <c r="CN23" s="672"/>
      <c r="CO23" s="672"/>
      <c r="CP23" s="672"/>
      <c r="CQ23" s="672"/>
      <c r="CR23" s="672"/>
      <c r="CS23" s="672"/>
      <c r="CT23" s="672"/>
      <c r="CU23" s="672"/>
      <c r="CV23" s="672"/>
      <c r="CW23" s="672"/>
      <c r="CX23" s="672"/>
      <c r="CY23" s="672"/>
      <c r="CZ23" s="672"/>
      <c r="DA23" s="672"/>
      <c r="DB23" s="672"/>
      <c r="DC23" s="672"/>
      <c r="DD23" s="672"/>
      <c r="DE23" s="672"/>
      <c r="DF23" s="672"/>
      <c r="DG23" s="672"/>
      <c r="DH23" s="672"/>
      <c r="DI23" s="672"/>
      <c r="DJ23" s="672"/>
      <c r="DK23" s="672"/>
      <c r="DL23" s="672"/>
      <c r="DM23" s="672"/>
      <c r="DN23" s="672"/>
      <c r="DO23" s="672"/>
      <c r="DP23" s="672"/>
      <c r="DQ23" s="672"/>
      <c r="DR23" s="672"/>
      <c r="DS23" s="672"/>
      <c r="DT23" s="672"/>
      <c r="DU23" s="672"/>
      <c r="DV23" s="672"/>
      <c r="DW23" s="672"/>
      <c r="DX23" s="672"/>
      <c r="DY23" s="672"/>
      <c r="DZ23" s="672"/>
      <c r="EA23" s="672"/>
      <c r="EB23" s="672"/>
      <c r="EC23" s="672"/>
      <c r="ED23" s="672"/>
      <c r="EE23" s="672"/>
      <c r="EF23" s="672"/>
      <c r="EG23" s="672"/>
    </row>
    <row r="24" spans="1:137" s="9" customFormat="1" ht="67" customHeight="1" x14ac:dyDescent="0.35">
      <c r="A24" s="682">
        <v>13</v>
      </c>
      <c r="B24" s="17" t="s">
        <v>10</v>
      </c>
      <c r="C24" s="767" t="s">
        <v>120</v>
      </c>
      <c r="D24" s="8" t="str">
        <f>'Matriz de riesgos Inst'!T24</f>
        <v>MODERADO</v>
      </c>
      <c r="E24" s="8" t="str">
        <f>'Matriz de riesgos Inst'!AJ24</f>
        <v>BAJO</v>
      </c>
      <c r="F24" s="660" t="s">
        <v>1094</v>
      </c>
      <c r="G24" s="812" t="s">
        <v>1112</v>
      </c>
      <c r="H24" s="812"/>
      <c r="I24" s="812"/>
      <c r="J24" s="812"/>
      <c r="K24" s="812"/>
      <c r="L24" s="812"/>
      <c r="M24" s="812"/>
      <c r="N24" s="812"/>
      <c r="O24" s="812"/>
      <c r="P24" s="812"/>
      <c r="Q24" s="812"/>
      <c r="R24" s="821" t="s">
        <v>1113</v>
      </c>
      <c r="S24" s="822"/>
      <c r="T24" s="822"/>
      <c r="U24" s="822"/>
      <c r="V24" s="822"/>
      <c r="W24" s="822"/>
      <c r="X24" s="822"/>
      <c r="Y24" s="822"/>
      <c r="Z24" s="822"/>
      <c r="AA24" s="822"/>
      <c r="AB24" s="823"/>
      <c r="AC24" s="659" t="s">
        <v>1270</v>
      </c>
      <c r="AD24" s="753" t="s">
        <v>1458</v>
      </c>
      <c r="AE24" s="672"/>
      <c r="AF24" s="672"/>
      <c r="AG24" s="672"/>
      <c r="AH24" s="672"/>
      <c r="AI24" s="672"/>
      <c r="AJ24" s="672"/>
      <c r="AK24" s="672"/>
      <c r="AL24" s="672"/>
      <c r="AM24" s="672"/>
      <c r="AN24" s="672"/>
      <c r="AO24" s="672"/>
      <c r="AP24" s="672"/>
      <c r="AQ24" s="672"/>
      <c r="AR24" s="672"/>
      <c r="AS24" s="672"/>
      <c r="AT24" s="672"/>
      <c r="AU24" s="672"/>
      <c r="AV24" s="672"/>
      <c r="AW24" s="672"/>
      <c r="AX24" s="672"/>
      <c r="AY24" s="672"/>
      <c r="AZ24" s="672"/>
      <c r="BA24" s="672"/>
      <c r="BB24" s="672"/>
      <c r="BC24" s="672"/>
      <c r="BD24" s="672"/>
      <c r="BE24" s="672"/>
      <c r="BF24" s="672"/>
      <c r="BG24" s="672"/>
      <c r="BH24" s="672"/>
      <c r="BI24" s="672"/>
      <c r="BJ24" s="672"/>
      <c r="BK24" s="786" t="s">
        <v>1601</v>
      </c>
      <c r="BL24" s="672"/>
      <c r="BM24" s="672"/>
      <c r="BN24" s="672"/>
      <c r="BO24" s="672"/>
      <c r="BP24" s="672"/>
      <c r="BQ24" s="672"/>
      <c r="BR24" s="672"/>
      <c r="BS24" s="672"/>
      <c r="BT24" s="672"/>
      <c r="BU24" s="672"/>
      <c r="BV24" s="672"/>
      <c r="BW24" s="672"/>
      <c r="BX24" s="672"/>
      <c r="BY24" s="672"/>
      <c r="BZ24" s="672"/>
      <c r="CA24" s="672"/>
      <c r="CB24" s="672"/>
      <c r="CC24" s="672"/>
      <c r="CD24" s="672"/>
      <c r="CE24" s="672"/>
      <c r="CF24" s="672"/>
      <c r="CG24" s="672"/>
      <c r="CH24" s="672"/>
      <c r="CI24" s="672"/>
      <c r="CJ24" s="672"/>
      <c r="CK24" s="672"/>
      <c r="CL24" s="672"/>
      <c r="CM24" s="672"/>
      <c r="CN24" s="672"/>
      <c r="CO24" s="672"/>
      <c r="CP24" s="672"/>
      <c r="CQ24" s="672"/>
      <c r="CR24" s="672"/>
      <c r="CS24" s="672"/>
      <c r="CT24" s="672"/>
      <c r="CU24" s="672"/>
      <c r="CV24" s="672"/>
      <c r="CW24" s="672"/>
      <c r="CX24" s="672"/>
      <c r="CY24" s="672"/>
      <c r="CZ24" s="672"/>
      <c r="DA24" s="672"/>
      <c r="DB24" s="672"/>
      <c r="DC24" s="672"/>
      <c r="DD24" s="672"/>
      <c r="DE24" s="672"/>
      <c r="DF24" s="672"/>
      <c r="DG24" s="672"/>
      <c r="DH24" s="672"/>
      <c r="DI24" s="672"/>
      <c r="DJ24" s="672"/>
      <c r="DK24" s="672"/>
      <c r="DL24" s="672"/>
      <c r="DM24" s="672"/>
      <c r="DN24" s="672"/>
      <c r="DO24" s="672"/>
      <c r="DP24" s="672"/>
      <c r="DQ24" s="672"/>
      <c r="DR24" s="672"/>
      <c r="DS24" s="672"/>
      <c r="DT24" s="672"/>
      <c r="DU24" s="672"/>
      <c r="DV24" s="672"/>
      <c r="DW24" s="672"/>
      <c r="DX24" s="672"/>
      <c r="DY24" s="672"/>
      <c r="DZ24" s="672"/>
      <c r="EA24" s="672"/>
      <c r="EB24" s="672"/>
      <c r="EC24" s="672"/>
      <c r="ED24" s="672"/>
      <c r="EE24" s="672"/>
      <c r="EF24" s="672"/>
      <c r="EG24" s="672"/>
    </row>
    <row r="25" spans="1:137" s="672" customFormat="1" ht="186.65" customHeight="1" x14ac:dyDescent="0.35">
      <c r="A25" s="716">
        <v>14</v>
      </c>
      <c r="B25" s="671" t="s">
        <v>21</v>
      </c>
      <c r="C25" s="765" t="s">
        <v>26</v>
      </c>
      <c r="D25" s="720" t="str">
        <f>'Matriz de riesgos Inst'!T26</f>
        <v>BAJO</v>
      </c>
      <c r="E25" s="720" t="str">
        <f>'Matriz de riesgos Inst'!AJ26</f>
        <v>BAJO</v>
      </c>
      <c r="F25" s="669" t="s">
        <v>1094</v>
      </c>
      <c r="G25" s="818" t="s">
        <v>1114</v>
      </c>
      <c r="H25" s="819"/>
      <c r="I25" s="819"/>
      <c r="J25" s="819"/>
      <c r="K25" s="819"/>
      <c r="L25" s="819"/>
      <c r="M25" s="819"/>
      <c r="N25" s="819"/>
      <c r="O25" s="819"/>
      <c r="P25" s="819"/>
      <c r="Q25" s="820"/>
      <c r="R25" s="818" t="s">
        <v>1115</v>
      </c>
      <c r="S25" s="819"/>
      <c r="T25" s="819"/>
      <c r="U25" s="819"/>
      <c r="V25" s="819"/>
      <c r="W25" s="819"/>
      <c r="X25" s="819"/>
      <c r="Y25" s="819"/>
      <c r="Z25" s="819"/>
      <c r="AA25" s="819"/>
      <c r="AB25" s="820"/>
      <c r="AC25" s="668" t="s">
        <v>1272</v>
      </c>
      <c r="AD25" s="753" t="s">
        <v>1459</v>
      </c>
      <c r="BK25" s="786" t="s">
        <v>1655</v>
      </c>
    </row>
    <row r="26" spans="1:137" s="9" customFormat="1" ht="89.5" customHeight="1" x14ac:dyDescent="0.35">
      <c r="A26" s="727">
        <v>15</v>
      </c>
      <c r="B26" s="17" t="s">
        <v>21</v>
      </c>
      <c r="C26" s="767" t="s">
        <v>27</v>
      </c>
      <c r="D26" s="8" t="str">
        <f>'Matriz de riesgos Inst'!T29</f>
        <v>BAJO</v>
      </c>
      <c r="E26" s="8" t="str">
        <f>'Matriz de riesgos Inst'!AJ29</f>
        <v>BAJO</v>
      </c>
      <c r="F26" s="660" t="s">
        <v>1094</v>
      </c>
      <c r="G26" s="821" t="s">
        <v>1116</v>
      </c>
      <c r="H26" s="822"/>
      <c r="I26" s="822"/>
      <c r="J26" s="822"/>
      <c r="K26" s="822"/>
      <c r="L26" s="822"/>
      <c r="M26" s="822"/>
      <c r="N26" s="822"/>
      <c r="O26" s="822"/>
      <c r="P26" s="822"/>
      <c r="Q26" s="823"/>
      <c r="R26" s="821" t="s">
        <v>1271</v>
      </c>
      <c r="S26" s="822"/>
      <c r="T26" s="822"/>
      <c r="U26" s="822"/>
      <c r="V26" s="822"/>
      <c r="W26" s="822"/>
      <c r="X26" s="822"/>
      <c r="Y26" s="822"/>
      <c r="Z26" s="822"/>
      <c r="AA26" s="822"/>
      <c r="AB26" s="823"/>
      <c r="AC26" s="659" t="s">
        <v>1273</v>
      </c>
      <c r="AD26" s="753" t="s">
        <v>1460</v>
      </c>
      <c r="AE26" s="672"/>
      <c r="AF26" s="672"/>
      <c r="AG26" s="672"/>
      <c r="AH26" s="672"/>
      <c r="AI26" s="672"/>
      <c r="AJ26" s="672"/>
      <c r="AK26" s="672"/>
      <c r="AL26" s="672"/>
      <c r="AM26" s="672"/>
      <c r="AN26" s="672"/>
      <c r="AO26" s="672"/>
      <c r="AP26" s="672"/>
      <c r="AQ26" s="672"/>
      <c r="AR26" s="672"/>
      <c r="AS26" s="672"/>
      <c r="AT26" s="672"/>
      <c r="AU26" s="672"/>
      <c r="AV26" s="672"/>
      <c r="AW26" s="672"/>
      <c r="AX26" s="672"/>
      <c r="AY26" s="672"/>
      <c r="AZ26" s="672"/>
      <c r="BA26" s="672"/>
      <c r="BB26" s="672"/>
      <c r="BC26" s="672"/>
      <c r="BD26" s="672"/>
      <c r="BE26" s="672"/>
      <c r="BF26" s="672"/>
      <c r="BG26" s="672"/>
      <c r="BK26" s="787" t="s">
        <v>1602</v>
      </c>
      <c r="CS26" s="672"/>
      <c r="CT26" s="672"/>
      <c r="CU26" s="672"/>
      <c r="CV26" s="672"/>
      <c r="CW26" s="672"/>
      <c r="CX26" s="672"/>
      <c r="CY26" s="672"/>
      <c r="CZ26" s="672"/>
      <c r="DA26" s="672"/>
      <c r="DB26" s="672"/>
      <c r="DC26" s="672"/>
      <c r="DD26" s="672"/>
      <c r="DE26" s="672"/>
      <c r="DF26" s="672"/>
      <c r="DG26" s="672"/>
      <c r="DH26" s="672"/>
      <c r="DI26" s="672"/>
      <c r="DJ26" s="672"/>
      <c r="DK26" s="672"/>
      <c r="DL26" s="672"/>
      <c r="DM26" s="672"/>
      <c r="DN26" s="672"/>
      <c r="DO26" s="672"/>
      <c r="DP26" s="672"/>
      <c r="DQ26" s="672"/>
      <c r="DR26" s="672"/>
      <c r="DS26" s="672"/>
      <c r="DT26" s="672"/>
      <c r="DU26" s="672"/>
      <c r="DV26" s="672"/>
      <c r="DW26" s="672"/>
      <c r="DX26" s="672"/>
      <c r="DY26" s="672"/>
      <c r="DZ26" s="672"/>
      <c r="EA26" s="672"/>
      <c r="EB26" s="672"/>
      <c r="EC26" s="672"/>
      <c r="ED26" s="672"/>
      <c r="EE26" s="672"/>
      <c r="EF26" s="672"/>
      <c r="EG26" s="672"/>
    </row>
    <row r="27" spans="1:137" s="672" customFormat="1" ht="72.5" customHeight="1" x14ac:dyDescent="0.35">
      <c r="A27" s="716">
        <v>16</v>
      </c>
      <c r="B27" s="671" t="s">
        <v>21</v>
      </c>
      <c r="C27" s="765" t="s">
        <v>28</v>
      </c>
      <c r="D27" s="720" t="str">
        <f>'Matriz de riesgos Inst'!T31</f>
        <v>BAJO</v>
      </c>
      <c r="E27" s="720" t="str">
        <f>'Matriz de riesgos Inst'!AJ31</f>
        <v>BAJO</v>
      </c>
      <c r="F27" s="669" t="s">
        <v>1094</v>
      </c>
      <c r="G27" s="818" t="s">
        <v>1117</v>
      </c>
      <c r="H27" s="819"/>
      <c r="I27" s="819"/>
      <c r="J27" s="819"/>
      <c r="K27" s="819"/>
      <c r="L27" s="819"/>
      <c r="M27" s="819"/>
      <c r="N27" s="819"/>
      <c r="O27" s="819"/>
      <c r="P27" s="819"/>
      <c r="Q27" s="820"/>
      <c r="R27" s="813" t="s">
        <v>1118</v>
      </c>
      <c r="S27" s="828"/>
      <c r="T27" s="828"/>
      <c r="U27" s="828"/>
      <c r="V27" s="828"/>
      <c r="W27" s="828"/>
      <c r="X27" s="828"/>
      <c r="Y27" s="828"/>
      <c r="Z27" s="828"/>
      <c r="AA27" s="828"/>
      <c r="AB27" s="829"/>
      <c r="AC27" s="668" t="s">
        <v>1258</v>
      </c>
      <c r="AD27" s="753" t="s">
        <v>1461</v>
      </c>
      <c r="BH27" s="9"/>
      <c r="BI27" s="9"/>
      <c r="BJ27" s="9"/>
      <c r="BK27" s="787" t="s">
        <v>1603</v>
      </c>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row>
    <row r="28" spans="1:137" s="672" customFormat="1" ht="82" customHeight="1" x14ac:dyDescent="0.35">
      <c r="A28" s="716">
        <v>17</v>
      </c>
      <c r="B28" s="671" t="s">
        <v>21</v>
      </c>
      <c r="C28" s="765" t="s">
        <v>29</v>
      </c>
      <c r="D28" s="720" t="str">
        <f>'Matriz de riesgos Inst'!T33</f>
        <v>BAJO</v>
      </c>
      <c r="E28" s="720" t="str">
        <f>'Matriz de riesgos Inst'!AJ33</f>
        <v>BAJO</v>
      </c>
      <c r="F28" s="669" t="s">
        <v>1094</v>
      </c>
      <c r="G28" s="813" t="s">
        <v>1119</v>
      </c>
      <c r="H28" s="828"/>
      <c r="I28" s="828"/>
      <c r="J28" s="828"/>
      <c r="K28" s="828"/>
      <c r="L28" s="828"/>
      <c r="M28" s="828"/>
      <c r="N28" s="828"/>
      <c r="O28" s="828"/>
      <c r="P28" s="828"/>
      <c r="Q28" s="829"/>
      <c r="R28" s="813" t="s">
        <v>1120</v>
      </c>
      <c r="S28" s="814"/>
      <c r="T28" s="814"/>
      <c r="U28" s="814"/>
      <c r="V28" s="814"/>
      <c r="W28" s="814"/>
      <c r="X28" s="814"/>
      <c r="Y28" s="814"/>
      <c r="Z28" s="814"/>
      <c r="AA28" s="814"/>
      <c r="AB28" s="815"/>
      <c r="AC28" s="668" t="s">
        <v>1262</v>
      </c>
      <c r="AD28" s="753" t="s">
        <v>1462</v>
      </c>
      <c r="BH28" s="9"/>
      <c r="BI28" s="9"/>
      <c r="BJ28" s="9"/>
      <c r="BK28" s="787" t="s">
        <v>1604</v>
      </c>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row>
    <row r="29" spans="1:137" s="668" customFormat="1" ht="115.5" customHeight="1" x14ac:dyDescent="0.35">
      <c r="A29" s="720">
        <v>18</v>
      </c>
      <c r="B29" s="671" t="s">
        <v>21</v>
      </c>
      <c r="C29" s="765" t="s">
        <v>30</v>
      </c>
      <c r="D29" s="720" t="str">
        <f>'Matriz de riesgos Inst'!T37</f>
        <v>MODERADO</v>
      </c>
      <c r="E29" s="720" t="str">
        <f>'Matriz de riesgos Inst'!AJ37</f>
        <v>MODERADO</v>
      </c>
      <c r="F29" s="669" t="s">
        <v>1094</v>
      </c>
      <c r="G29" s="810" t="s">
        <v>1121</v>
      </c>
      <c r="H29" s="814"/>
      <c r="I29" s="814"/>
      <c r="J29" s="814"/>
      <c r="K29" s="814"/>
      <c r="L29" s="814"/>
      <c r="M29" s="814"/>
      <c r="N29" s="810"/>
      <c r="O29" s="810"/>
      <c r="P29" s="810"/>
      <c r="Q29" s="810"/>
      <c r="R29" s="810" t="s">
        <v>1122</v>
      </c>
      <c r="S29" s="810"/>
      <c r="T29" s="810"/>
      <c r="U29" s="810"/>
      <c r="V29" s="810"/>
      <c r="W29" s="810"/>
      <c r="X29" s="810"/>
      <c r="Y29" s="814"/>
      <c r="Z29" s="814"/>
      <c r="AA29" s="814"/>
      <c r="AB29" s="814"/>
      <c r="AC29" s="668" t="s">
        <v>1312</v>
      </c>
      <c r="AD29" s="810" t="s">
        <v>1463</v>
      </c>
      <c r="AE29" s="810"/>
      <c r="AF29" s="810"/>
      <c r="AG29" s="810"/>
      <c r="AH29" s="810"/>
      <c r="AI29" s="810"/>
      <c r="AJ29" s="810"/>
      <c r="AK29" s="810"/>
      <c r="AL29" s="810"/>
      <c r="AM29" s="810"/>
      <c r="AN29" s="810"/>
      <c r="AO29" s="810"/>
      <c r="AP29" s="810"/>
      <c r="AQ29" s="810"/>
      <c r="AR29" s="810"/>
      <c r="AS29" s="810"/>
      <c r="AT29" s="810"/>
      <c r="AU29" s="810"/>
      <c r="AV29" s="810"/>
      <c r="AW29" s="810"/>
      <c r="AX29" s="810"/>
      <c r="AY29" s="810"/>
      <c r="AZ29" s="810"/>
      <c r="BA29" s="810"/>
      <c r="BB29" s="810"/>
      <c r="BC29" s="810"/>
      <c r="BD29" s="810"/>
      <c r="BE29" s="810"/>
      <c r="BF29" s="810"/>
      <c r="BG29" s="810"/>
      <c r="BH29" s="811" t="s">
        <v>1550</v>
      </c>
      <c r="BI29" s="811"/>
      <c r="BJ29" s="811"/>
      <c r="BK29" s="811"/>
      <c r="BL29" s="811"/>
      <c r="BM29" s="811"/>
      <c r="BN29" s="811"/>
      <c r="BO29" s="811"/>
      <c r="BP29" s="811"/>
      <c r="BQ29" s="811"/>
      <c r="BR29" s="811"/>
      <c r="BS29" s="811"/>
      <c r="BT29" s="811"/>
      <c r="BU29" s="811"/>
      <c r="BV29" s="811"/>
      <c r="BW29" s="811"/>
      <c r="BX29" s="811"/>
      <c r="BY29" s="811"/>
      <c r="BZ29" s="811"/>
      <c r="CA29" s="811"/>
      <c r="CB29" s="811"/>
      <c r="CC29" s="811"/>
      <c r="CD29" s="811"/>
      <c r="CE29" s="811"/>
      <c r="CF29" s="811"/>
      <c r="CG29" s="811"/>
      <c r="CH29" s="811"/>
      <c r="CI29" s="811"/>
      <c r="CJ29" s="811"/>
      <c r="CK29" s="811"/>
      <c r="CL29" s="811"/>
      <c r="CM29" s="811"/>
      <c r="CN29" s="811"/>
      <c r="CO29" s="811"/>
      <c r="CP29" s="811"/>
      <c r="CQ29" s="811"/>
      <c r="CR29" s="811"/>
      <c r="CS29" s="753"/>
      <c r="CT29" s="807"/>
      <c r="CU29" s="808"/>
      <c r="CV29" s="808"/>
      <c r="CW29" s="808"/>
      <c r="CX29" s="808"/>
      <c r="CY29" s="808"/>
      <c r="CZ29" s="808"/>
      <c r="DA29" s="808"/>
      <c r="DB29" s="808"/>
      <c r="DC29" s="808"/>
      <c r="DD29" s="808"/>
      <c r="DE29" s="808"/>
      <c r="DF29" s="808"/>
      <c r="DG29" s="808"/>
      <c r="DH29" s="808"/>
      <c r="DI29" s="808"/>
      <c r="DJ29" s="808"/>
      <c r="DK29" s="808"/>
      <c r="DL29" s="808"/>
      <c r="DM29" s="808"/>
      <c r="DN29" s="808"/>
      <c r="DO29" s="808"/>
      <c r="DP29" s="808"/>
      <c r="DQ29" s="808"/>
      <c r="DR29" s="808"/>
      <c r="DS29" s="808"/>
      <c r="DT29" s="808"/>
      <c r="DU29" s="808"/>
      <c r="DV29" s="808"/>
      <c r="DW29" s="808"/>
      <c r="DX29" s="808"/>
      <c r="DY29" s="808"/>
      <c r="DZ29" s="808"/>
      <c r="EA29" s="808"/>
      <c r="EB29" s="808"/>
      <c r="EC29" s="808"/>
      <c r="ED29" s="808"/>
      <c r="EE29" s="808"/>
      <c r="EF29" s="808"/>
      <c r="EG29" s="809"/>
    </row>
    <row r="30" spans="1:137" s="672" customFormat="1" ht="110" customHeight="1" x14ac:dyDescent="0.35">
      <c r="A30" s="716">
        <v>19</v>
      </c>
      <c r="B30" s="673" t="s">
        <v>21</v>
      </c>
      <c r="C30" s="772" t="s">
        <v>31</v>
      </c>
      <c r="D30" s="676" t="str">
        <f>'Matriz de riesgos Inst'!T39</f>
        <v>BAJO</v>
      </c>
      <c r="E30" s="676" t="str">
        <f>'Matriz de riesgos Inst'!AJ39</f>
        <v>BAJO</v>
      </c>
      <c r="F30" s="675" t="s">
        <v>1094</v>
      </c>
      <c r="G30" s="830" t="s">
        <v>1123</v>
      </c>
      <c r="H30" s="814"/>
      <c r="I30" s="814"/>
      <c r="J30" s="814"/>
      <c r="K30" s="814"/>
      <c r="L30" s="814"/>
      <c r="M30" s="814"/>
      <c r="N30" s="831"/>
      <c r="O30" s="831"/>
      <c r="P30" s="831"/>
      <c r="Q30" s="832"/>
      <c r="R30" s="863" t="s">
        <v>1124</v>
      </c>
      <c r="S30" s="863"/>
      <c r="T30" s="863"/>
      <c r="U30" s="863"/>
      <c r="V30" s="863"/>
      <c r="W30" s="863"/>
      <c r="X30" s="863"/>
      <c r="Y30" s="827"/>
      <c r="Z30" s="827"/>
      <c r="AA30" s="827"/>
      <c r="AB30" s="827"/>
      <c r="AC30" s="678" t="s">
        <v>1264</v>
      </c>
      <c r="AD30" s="753" t="s">
        <v>1464</v>
      </c>
      <c r="BH30" s="9"/>
      <c r="BI30" s="9"/>
      <c r="BJ30" s="9"/>
      <c r="BK30" s="787" t="s">
        <v>1605</v>
      </c>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row>
    <row r="31" spans="1:137" s="672" customFormat="1" ht="138" customHeight="1" x14ac:dyDescent="0.35">
      <c r="A31" s="716">
        <v>20</v>
      </c>
      <c r="B31" s="671" t="s">
        <v>21</v>
      </c>
      <c r="C31" s="765" t="s">
        <v>1125</v>
      </c>
      <c r="D31" s="720" t="str">
        <f>'Matriz de riesgos Inst'!T41</f>
        <v>BAJO</v>
      </c>
      <c r="E31" s="720" t="str">
        <f>'Matriz de riesgos Inst'!AJ41</f>
        <v>BAJO</v>
      </c>
      <c r="F31" s="669" t="s">
        <v>1094</v>
      </c>
      <c r="G31" s="827" t="s">
        <v>1126</v>
      </c>
      <c r="H31" s="827"/>
      <c r="I31" s="827"/>
      <c r="J31" s="827"/>
      <c r="K31" s="827"/>
      <c r="L31" s="827"/>
      <c r="M31" s="827"/>
      <c r="N31" s="827"/>
      <c r="O31" s="827"/>
      <c r="P31" s="827"/>
      <c r="Q31" s="827"/>
      <c r="R31" s="810" t="s">
        <v>1127</v>
      </c>
      <c r="S31" s="816"/>
      <c r="T31" s="816"/>
      <c r="U31" s="816"/>
      <c r="V31" s="816"/>
      <c r="W31" s="816"/>
      <c r="X31" s="816"/>
      <c r="Y31" s="816"/>
      <c r="Z31" s="816"/>
      <c r="AA31" s="816"/>
      <c r="AB31" s="816"/>
      <c r="AC31" s="668" t="s">
        <v>1274</v>
      </c>
      <c r="AD31" s="753" t="s">
        <v>1536</v>
      </c>
      <c r="BH31" s="9"/>
      <c r="BI31" s="9"/>
      <c r="BJ31" s="9"/>
      <c r="BK31" s="787" t="s">
        <v>1606</v>
      </c>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row>
    <row r="32" spans="1:137" s="672" customFormat="1" ht="120" customHeight="1" x14ac:dyDescent="0.35">
      <c r="A32" s="716">
        <v>21</v>
      </c>
      <c r="B32" s="671" t="s">
        <v>21</v>
      </c>
      <c r="C32" s="765" t="s">
        <v>1061</v>
      </c>
      <c r="D32" s="720" t="str">
        <f>'Matriz de riesgos Inst'!T43</f>
        <v>BAJO</v>
      </c>
      <c r="E32" s="720" t="str">
        <f>'Matriz de riesgos Inst'!AJ43</f>
        <v>BAJO</v>
      </c>
      <c r="F32" s="669" t="s">
        <v>1094</v>
      </c>
      <c r="G32" s="810" t="s">
        <v>1128</v>
      </c>
      <c r="H32" s="816"/>
      <c r="I32" s="816"/>
      <c r="J32" s="816"/>
      <c r="K32" s="816"/>
      <c r="L32" s="816"/>
      <c r="M32" s="816"/>
      <c r="N32" s="816"/>
      <c r="O32" s="816"/>
      <c r="P32" s="816"/>
      <c r="Q32" s="816"/>
      <c r="R32" s="810" t="s">
        <v>1129</v>
      </c>
      <c r="S32" s="810"/>
      <c r="T32" s="810"/>
      <c r="U32" s="810"/>
      <c r="V32" s="810"/>
      <c r="W32" s="810"/>
      <c r="X32" s="810"/>
      <c r="Y32" s="810"/>
      <c r="Z32" s="810"/>
      <c r="AA32" s="810"/>
      <c r="AB32" s="810"/>
      <c r="AC32" s="668" t="s">
        <v>1261</v>
      </c>
      <c r="AD32" s="753" t="s">
        <v>1537</v>
      </c>
      <c r="BH32" s="9"/>
      <c r="BI32" s="9"/>
      <c r="BJ32" s="9"/>
      <c r="BK32" s="787" t="s">
        <v>1607</v>
      </c>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row>
    <row r="33" spans="1:137" s="672" customFormat="1" ht="183.5" customHeight="1" x14ac:dyDescent="0.35">
      <c r="A33" s="716">
        <v>22</v>
      </c>
      <c r="B33" s="671" t="s">
        <v>21</v>
      </c>
      <c r="C33" s="765" t="s">
        <v>1130</v>
      </c>
      <c r="D33" s="701" t="s">
        <v>559</v>
      </c>
      <c r="E33" s="701" t="s">
        <v>559</v>
      </c>
      <c r="F33" s="669" t="s">
        <v>1094</v>
      </c>
      <c r="G33" s="810" t="s">
        <v>33</v>
      </c>
      <c r="H33" s="810"/>
      <c r="I33" s="810"/>
      <c r="J33" s="810"/>
      <c r="K33" s="810"/>
      <c r="L33" s="810"/>
      <c r="M33" s="810"/>
      <c r="N33" s="810"/>
      <c r="O33" s="810"/>
      <c r="P33" s="810"/>
      <c r="Q33" s="810"/>
      <c r="R33" s="810" t="s">
        <v>1131</v>
      </c>
      <c r="S33" s="810"/>
      <c r="T33" s="810"/>
      <c r="U33" s="810"/>
      <c r="V33" s="810"/>
      <c r="W33" s="810"/>
      <c r="X33" s="810"/>
      <c r="Y33" s="810"/>
      <c r="Z33" s="810"/>
      <c r="AA33" s="810"/>
      <c r="AB33" s="810"/>
      <c r="AC33" s="668" t="s">
        <v>1313</v>
      </c>
      <c r="AD33" s="753" t="s">
        <v>1465</v>
      </c>
      <c r="BH33" s="9"/>
      <c r="BI33" s="9"/>
      <c r="BJ33" s="9"/>
      <c r="BK33" s="787" t="s">
        <v>1608</v>
      </c>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row>
    <row r="34" spans="1:137" s="672" customFormat="1" ht="123" customHeight="1" x14ac:dyDescent="0.35">
      <c r="A34" s="716">
        <v>23</v>
      </c>
      <c r="B34" s="671" t="s">
        <v>21</v>
      </c>
      <c r="C34" s="765" t="s">
        <v>1266</v>
      </c>
      <c r="D34" s="720" t="s">
        <v>264</v>
      </c>
      <c r="E34" s="674" t="s">
        <v>264</v>
      </c>
      <c r="F34" s="669" t="s">
        <v>1356</v>
      </c>
      <c r="G34" s="731" t="s">
        <v>1355</v>
      </c>
      <c r="H34" s="704"/>
      <c r="I34" s="704"/>
      <c r="J34" s="704"/>
      <c r="K34" s="704"/>
      <c r="L34" s="704"/>
      <c r="M34" s="704"/>
      <c r="N34" s="704"/>
      <c r="O34" s="704"/>
      <c r="P34" s="704"/>
      <c r="Q34" s="705"/>
      <c r="R34" s="807" t="s">
        <v>1355</v>
      </c>
      <c r="S34" s="867"/>
      <c r="T34" s="867"/>
      <c r="U34" s="867"/>
      <c r="V34" s="867"/>
      <c r="W34" s="867"/>
      <c r="X34" s="867"/>
      <c r="Y34" s="734"/>
      <c r="Z34" s="734"/>
      <c r="AA34" s="734"/>
      <c r="AB34" s="735"/>
      <c r="AC34" s="668" t="s">
        <v>1357</v>
      </c>
      <c r="AD34" s="753" t="s">
        <v>1467</v>
      </c>
      <c r="BH34" s="9"/>
      <c r="BI34" s="9"/>
      <c r="BJ34" s="9"/>
      <c r="BK34" s="787" t="s">
        <v>1646</v>
      </c>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row>
    <row r="35" spans="1:137" s="9" customFormat="1" ht="106.75" customHeight="1" x14ac:dyDescent="0.35">
      <c r="A35" s="727">
        <v>24</v>
      </c>
      <c r="B35" s="17" t="s">
        <v>35</v>
      </c>
      <c r="C35" s="767" t="s">
        <v>1584</v>
      </c>
      <c r="D35" s="8" t="str">
        <f>'Matriz de riesgos Inst'!T48</f>
        <v>BAJO</v>
      </c>
      <c r="E35" s="8" t="s">
        <v>264</v>
      </c>
      <c r="F35" s="780" t="s">
        <v>1094</v>
      </c>
      <c r="G35" s="812" t="s">
        <v>1132</v>
      </c>
      <c r="H35" s="812"/>
      <c r="I35" s="812"/>
      <c r="J35" s="812"/>
      <c r="K35" s="812"/>
      <c r="L35" s="812"/>
      <c r="M35" s="812"/>
      <c r="N35" s="812"/>
      <c r="O35" s="812"/>
      <c r="P35" s="812"/>
      <c r="Q35" s="812"/>
      <c r="R35" s="864" t="s">
        <v>1070</v>
      </c>
      <c r="S35" s="865"/>
      <c r="T35" s="865"/>
      <c r="U35" s="865"/>
      <c r="V35" s="865"/>
      <c r="W35" s="865"/>
      <c r="X35" s="865"/>
      <c r="Y35" s="865"/>
      <c r="Z35" s="865"/>
      <c r="AA35" s="865"/>
      <c r="AB35" s="866"/>
      <c r="AC35" s="775" t="s">
        <v>1399</v>
      </c>
      <c r="AD35" s="775" t="s">
        <v>1466</v>
      </c>
      <c r="BK35" s="787" t="s">
        <v>1585</v>
      </c>
    </row>
    <row r="36" spans="1:137" s="672" customFormat="1" ht="130.75" customHeight="1" x14ac:dyDescent="0.35">
      <c r="A36" s="716">
        <v>25</v>
      </c>
      <c r="B36" s="671" t="s">
        <v>35</v>
      </c>
      <c r="C36" s="765" t="s">
        <v>1569</v>
      </c>
      <c r="D36" s="736" t="str">
        <f>'Matriz de riesgos Inst'!T49</f>
        <v>ALTO</v>
      </c>
      <c r="E36" s="720" t="str">
        <f>'Matriz de riesgos Inst'!AJ49</f>
        <v>MODERADO</v>
      </c>
      <c r="F36" s="669" t="s">
        <v>1094</v>
      </c>
      <c r="G36" s="813" t="s">
        <v>1069</v>
      </c>
      <c r="H36" s="814"/>
      <c r="I36" s="814"/>
      <c r="J36" s="814"/>
      <c r="K36" s="814"/>
      <c r="L36" s="814"/>
      <c r="M36" s="814"/>
      <c r="N36" s="814"/>
      <c r="O36" s="814"/>
      <c r="P36" s="814"/>
      <c r="Q36" s="815"/>
      <c r="R36" s="810" t="s">
        <v>1275</v>
      </c>
      <c r="S36" s="810"/>
      <c r="T36" s="810"/>
      <c r="U36" s="810"/>
      <c r="V36" s="810"/>
      <c r="W36" s="810"/>
      <c r="X36" s="810"/>
      <c r="Y36" s="810"/>
      <c r="Z36" s="810"/>
      <c r="AA36" s="810"/>
      <c r="AB36" s="810"/>
      <c r="AC36" s="668" t="s">
        <v>1400</v>
      </c>
      <c r="AD36" s="753" t="s">
        <v>1551</v>
      </c>
      <c r="BH36" s="9"/>
      <c r="BI36" s="9"/>
      <c r="BJ36" s="9"/>
      <c r="BK36" s="787" t="s">
        <v>1656</v>
      </c>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row>
    <row r="37" spans="1:137" s="672" customFormat="1" ht="180.65" customHeight="1" x14ac:dyDescent="0.35">
      <c r="A37" s="716">
        <v>26</v>
      </c>
      <c r="B37" s="671" t="s">
        <v>35</v>
      </c>
      <c r="C37" s="765" t="s">
        <v>1570</v>
      </c>
      <c r="D37" s="736" t="str">
        <f>'Matriz de riesgos Inst'!T52</f>
        <v>BAJO</v>
      </c>
      <c r="E37" s="720" t="str">
        <f>'Matriz de riesgos Inst'!AJ52</f>
        <v>BAJO</v>
      </c>
      <c r="F37" s="669" t="s">
        <v>1094</v>
      </c>
      <c r="G37" s="810" t="s">
        <v>1071</v>
      </c>
      <c r="H37" s="810"/>
      <c r="I37" s="810"/>
      <c r="J37" s="810"/>
      <c r="K37" s="810"/>
      <c r="L37" s="810"/>
      <c r="M37" s="810"/>
      <c r="N37" s="810"/>
      <c r="O37" s="810"/>
      <c r="P37" s="810"/>
      <c r="Q37" s="810"/>
      <c r="R37" s="810" t="s">
        <v>1133</v>
      </c>
      <c r="S37" s="810"/>
      <c r="T37" s="810"/>
      <c r="U37" s="810"/>
      <c r="V37" s="810"/>
      <c r="W37" s="810"/>
      <c r="X37" s="810"/>
      <c r="Y37" s="810"/>
      <c r="Z37" s="810"/>
      <c r="AA37" s="810"/>
      <c r="AB37" s="810"/>
      <c r="AC37" s="668" t="s">
        <v>1401</v>
      </c>
      <c r="AD37" s="753" t="s">
        <v>1538</v>
      </c>
      <c r="BH37" s="9"/>
      <c r="BI37" s="9"/>
      <c r="BJ37" s="9"/>
      <c r="BK37" s="787" t="s">
        <v>1586</v>
      </c>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row>
    <row r="38" spans="1:137" s="9" customFormat="1" ht="216.65" customHeight="1" x14ac:dyDescent="0.35">
      <c r="A38" s="727">
        <v>27</v>
      </c>
      <c r="B38" s="17" t="s">
        <v>35</v>
      </c>
      <c r="C38" s="767" t="s">
        <v>1571</v>
      </c>
      <c r="D38" s="13" t="str">
        <f>'Matriz de riesgos Inst'!T55</f>
        <v>MODERADO</v>
      </c>
      <c r="E38" s="8" t="str">
        <f>'Matriz de riesgos Inst'!AJ55</f>
        <v>MODERADO</v>
      </c>
      <c r="F38" s="660" t="s">
        <v>1094</v>
      </c>
      <c r="G38" s="812" t="s">
        <v>1552</v>
      </c>
      <c r="H38" s="812"/>
      <c r="I38" s="812"/>
      <c r="J38" s="812"/>
      <c r="K38" s="812"/>
      <c r="L38" s="812"/>
      <c r="M38" s="812"/>
      <c r="N38" s="812"/>
      <c r="O38" s="812"/>
      <c r="P38" s="812"/>
      <c r="Q38" s="812"/>
      <c r="R38" s="812" t="s">
        <v>1134</v>
      </c>
      <c r="S38" s="812"/>
      <c r="T38" s="812"/>
      <c r="U38" s="812"/>
      <c r="V38" s="812"/>
      <c r="W38" s="812"/>
      <c r="X38" s="812"/>
      <c r="Y38" s="812"/>
      <c r="Z38" s="812"/>
      <c r="AA38" s="812"/>
      <c r="AB38" s="812"/>
      <c r="AC38" s="660" t="s">
        <v>1402</v>
      </c>
      <c r="AD38" s="753" t="s">
        <v>1539</v>
      </c>
      <c r="AE38" s="672"/>
      <c r="AF38" s="672"/>
      <c r="AG38" s="672"/>
      <c r="AH38" s="672"/>
      <c r="AI38" s="672"/>
      <c r="AJ38" s="672"/>
      <c r="AK38" s="672"/>
      <c r="AL38" s="672"/>
      <c r="AM38" s="672"/>
      <c r="AN38" s="672"/>
      <c r="AO38" s="672"/>
      <c r="AP38" s="672"/>
      <c r="AQ38" s="672"/>
      <c r="AR38" s="672"/>
      <c r="AS38" s="672"/>
      <c r="AT38" s="672"/>
      <c r="AU38" s="672"/>
      <c r="AV38" s="672"/>
      <c r="AW38" s="672"/>
      <c r="AX38" s="672"/>
      <c r="AY38" s="672"/>
      <c r="AZ38" s="672"/>
      <c r="BA38" s="672"/>
      <c r="BB38" s="672"/>
      <c r="BC38" s="672"/>
      <c r="BD38" s="672"/>
      <c r="BE38" s="672"/>
      <c r="BF38" s="672"/>
      <c r="BG38" s="672"/>
      <c r="BH38" s="672"/>
      <c r="BI38" s="672"/>
      <c r="BJ38" s="672"/>
      <c r="BK38" s="796" t="s">
        <v>1657</v>
      </c>
      <c r="BL38" s="672"/>
      <c r="BM38" s="672"/>
      <c r="BN38" s="672"/>
      <c r="BO38" s="672"/>
      <c r="BP38" s="672"/>
      <c r="BQ38" s="672"/>
      <c r="BR38" s="672"/>
      <c r="BS38" s="672"/>
      <c r="BT38" s="672"/>
      <c r="BU38" s="672"/>
      <c r="BV38" s="672"/>
      <c r="BW38" s="672"/>
      <c r="BX38" s="672"/>
      <c r="BY38" s="672"/>
      <c r="BZ38" s="672"/>
      <c r="CA38" s="672"/>
      <c r="CB38" s="672"/>
      <c r="CC38" s="672"/>
      <c r="CD38" s="672"/>
      <c r="CE38" s="672"/>
      <c r="CF38" s="672"/>
      <c r="CG38" s="672"/>
      <c r="CH38" s="672"/>
      <c r="CI38" s="672"/>
      <c r="CJ38" s="672"/>
      <c r="CK38" s="672"/>
      <c r="CL38" s="672"/>
      <c r="CM38" s="672"/>
      <c r="CN38" s="672"/>
      <c r="CO38" s="672"/>
      <c r="CP38" s="672"/>
      <c r="CQ38" s="672"/>
      <c r="CR38" s="672"/>
      <c r="CS38" s="672"/>
      <c r="CT38" s="672"/>
      <c r="CU38" s="672"/>
      <c r="CV38" s="672"/>
      <c r="CW38" s="672"/>
      <c r="CX38" s="672"/>
      <c r="CY38" s="672"/>
      <c r="CZ38" s="672"/>
      <c r="DA38" s="672"/>
      <c r="DB38" s="672"/>
      <c r="DC38" s="672"/>
      <c r="DD38" s="672"/>
      <c r="DE38" s="672"/>
      <c r="DF38" s="672"/>
      <c r="DG38" s="672"/>
      <c r="DH38" s="672"/>
      <c r="DI38" s="672"/>
      <c r="DJ38" s="672"/>
      <c r="DK38" s="672"/>
      <c r="DL38" s="672"/>
      <c r="DM38" s="672"/>
      <c r="DN38" s="672"/>
      <c r="DO38" s="672"/>
      <c r="DP38" s="672"/>
      <c r="DQ38" s="672"/>
      <c r="DR38" s="672"/>
      <c r="DS38" s="672"/>
      <c r="DT38" s="672"/>
      <c r="DU38" s="672"/>
      <c r="DV38" s="672"/>
      <c r="DW38" s="672"/>
      <c r="DX38" s="672"/>
      <c r="DY38" s="672"/>
      <c r="DZ38" s="672"/>
      <c r="EA38" s="672"/>
      <c r="EB38" s="672"/>
      <c r="EC38" s="672"/>
      <c r="ED38" s="672"/>
      <c r="EE38" s="672"/>
      <c r="EF38" s="672"/>
      <c r="EG38" s="672"/>
    </row>
    <row r="39" spans="1:137" s="672" customFormat="1" ht="110.5" customHeight="1" x14ac:dyDescent="0.35">
      <c r="A39" s="716">
        <v>28</v>
      </c>
      <c r="B39" s="671" t="s">
        <v>35</v>
      </c>
      <c r="C39" s="765" t="s">
        <v>1572</v>
      </c>
      <c r="D39" s="736" t="str">
        <f>'Matriz de riesgos Inst'!T58</f>
        <v>MODERADO</v>
      </c>
      <c r="E39" s="720" t="str">
        <f>'Matriz de riesgos Inst'!AJ58</f>
        <v>MODERADO</v>
      </c>
      <c r="F39" s="669" t="s">
        <v>1094</v>
      </c>
      <c r="G39" s="810" t="s">
        <v>1135</v>
      </c>
      <c r="H39" s="810"/>
      <c r="I39" s="810"/>
      <c r="J39" s="810"/>
      <c r="K39" s="810"/>
      <c r="L39" s="810"/>
      <c r="M39" s="810"/>
      <c r="N39" s="810"/>
      <c r="O39" s="810"/>
      <c r="P39" s="810"/>
      <c r="Q39" s="810"/>
      <c r="R39" s="810" t="s">
        <v>1072</v>
      </c>
      <c r="S39" s="810"/>
      <c r="T39" s="810"/>
      <c r="U39" s="810"/>
      <c r="V39" s="810"/>
      <c r="W39" s="810"/>
      <c r="X39" s="810"/>
      <c r="Y39" s="810"/>
      <c r="Z39" s="810"/>
      <c r="AA39" s="810"/>
      <c r="AB39" s="810"/>
      <c r="AC39" s="668" t="s">
        <v>1310</v>
      </c>
      <c r="AD39" s="753" t="s">
        <v>1468</v>
      </c>
      <c r="BK39" s="786" t="s">
        <v>1658</v>
      </c>
    </row>
    <row r="40" spans="1:137" s="672" customFormat="1" ht="173.4" customHeight="1" x14ac:dyDescent="0.35">
      <c r="A40" s="716">
        <v>29</v>
      </c>
      <c r="B40" s="671" t="s">
        <v>35</v>
      </c>
      <c r="C40" s="765" t="s">
        <v>1573</v>
      </c>
      <c r="D40" s="720" t="str">
        <f>'Matriz de riesgos Inst'!T61</f>
        <v>ALTO</v>
      </c>
      <c r="E40" s="720" t="str">
        <f>'Matriz de riesgos Inst'!AJ61</f>
        <v>MODERADO</v>
      </c>
      <c r="F40" s="669" t="s">
        <v>1094</v>
      </c>
      <c r="G40" s="810" t="s">
        <v>1136</v>
      </c>
      <c r="H40" s="810"/>
      <c r="I40" s="810"/>
      <c r="J40" s="810"/>
      <c r="K40" s="810"/>
      <c r="L40" s="810"/>
      <c r="M40" s="810"/>
      <c r="N40" s="810"/>
      <c r="O40" s="810"/>
      <c r="P40" s="810"/>
      <c r="Q40" s="810"/>
      <c r="R40" s="810" t="s">
        <v>1137</v>
      </c>
      <c r="S40" s="810"/>
      <c r="T40" s="810"/>
      <c r="U40" s="810"/>
      <c r="V40" s="810"/>
      <c r="W40" s="810"/>
      <c r="X40" s="810"/>
      <c r="Y40" s="810"/>
      <c r="Z40" s="810"/>
      <c r="AA40" s="810"/>
      <c r="AB40" s="810"/>
      <c r="AC40" s="668" t="s">
        <v>1309</v>
      </c>
      <c r="AD40" s="753" t="s">
        <v>1469</v>
      </c>
      <c r="BK40" s="787" t="s">
        <v>1648</v>
      </c>
    </row>
    <row r="41" spans="1:137" s="9" customFormat="1" ht="318.64999999999998" customHeight="1" x14ac:dyDescent="0.35">
      <c r="A41" s="727" t="s">
        <v>1314</v>
      </c>
      <c r="B41" s="17" t="s">
        <v>35</v>
      </c>
      <c r="C41" s="767" t="s">
        <v>1574</v>
      </c>
      <c r="D41" s="8" t="str">
        <f>'Matriz de riesgos Inst'!T62</f>
        <v>ALTO</v>
      </c>
      <c r="E41" s="8" t="str">
        <f>'Matriz de riesgos Inst'!AJ62</f>
        <v>MODERADO</v>
      </c>
      <c r="F41" s="660" t="s">
        <v>1094</v>
      </c>
      <c r="G41" s="812" t="s">
        <v>43</v>
      </c>
      <c r="H41" s="812"/>
      <c r="I41" s="812"/>
      <c r="J41" s="812"/>
      <c r="K41" s="812"/>
      <c r="L41" s="812"/>
      <c r="M41" s="812"/>
      <c r="N41" s="812"/>
      <c r="O41" s="812"/>
      <c r="P41" s="812"/>
      <c r="Q41" s="812"/>
      <c r="R41" s="812" t="s">
        <v>1073</v>
      </c>
      <c r="S41" s="812"/>
      <c r="T41" s="812"/>
      <c r="U41" s="812"/>
      <c r="V41" s="812"/>
      <c r="W41" s="812"/>
      <c r="X41" s="812"/>
      <c r="Y41" s="812"/>
      <c r="Z41" s="812"/>
      <c r="AA41" s="812"/>
      <c r="AB41" s="812"/>
      <c r="AC41" s="659" t="s">
        <v>1470</v>
      </c>
      <c r="AD41" s="753" t="s">
        <v>1526</v>
      </c>
      <c r="AE41" s="672"/>
      <c r="AF41" s="672"/>
      <c r="AG41" s="672"/>
      <c r="AH41" s="672"/>
      <c r="AI41" s="672"/>
      <c r="AJ41" s="672"/>
      <c r="AK41" s="672"/>
      <c r="AL41" s="672"/>
      <c r="AM41" s="672"/>
      <c r="AN41" s="672"/>
      <c r="AO41" s="672"/>
      <c r="AP41" s="672"/>
      <c r="AQ41" s="672"/>
      <c r="AR41" s="672"/>
      <c r="AS41" s="672"/>
      <c r="AT41" s="672"/>
      <c r="AU41" s="672"/>
      <c r="AV41" s="672"/>
      <c r="AW41" s="672"/>
      <c r="AX41" s="672"/>
      <c r="AY41" s="672"/>
      <c r="AZ41" s="672"/>
      <c r="BA41" s="672"/>
      <c r="BB41" s="672"/>
      <c r="BC41" s="672"/>
      <c r="BD41" s="672"/>
      <c r="BE41" s="672"/>
      <c r="BF41" s="672"/>
      <c r="BG41" s="672"/>
      <c r="BH41" s="672"/>
      <c r="BI41" s="672"/>
      <c r="BJ41" s="672"/>
      <c r="BK41" s="787" t="s">
        <v>1587</v>
      </c>
      <c r="BL41" s="672"/>
      <c r="BM41" s="672"/>
      <c r="BN41" s="672"/>
      <c r="BO41" s="672"/>
      <c r="BP41" s="672"/>
      <c r="BQ41" s="672"/>
      <c r="BR41" s="672"/>
      <c r="BS41" s="672"/>
      <c r="BT41" s="672"/>
      <c r="BU41" s="672"/>
      <c r="BV41" s="672"/>
      <c r="BW41" s="672"/>
      <c r="BX41" s="672"/>
      <c r="BY41" s="672"/>
      <c r="BZ41" s="672"/>
      <c r="CA41" s="672"/>
      <c r="CB41" s="672"/>
      <c r="CC41" s="672"/>
      <c r="CD41" s="672"/>
      <c r="CE41" s="672"/>
      <c r="CF41" s="672"/>
      <c r="CG41" s="672"/>
      <c r="CH41" s="672"/>
      <c r="CI41" s="672"/>
      <c r="CJ41" s="672"/>
      <c r="CK41" s="672"/>
      <c r="CL41" s="672"/>
      <c r="CM41" s="672"/>
      <c r="CN41" s="672"/>
      <c r="CO41" s="672"/>
      <c r="CP41" s="672"/>
      <c r="CQ41" s="672"/>
      <c r="CR41" s="672"/>
      <c r="CS41" s="672"/>
      <c r="CT41" s="672"/>
      <c r="CU41" s="672"/>
      <c r="CV41" s="672"/>
      <c r="CW41" s="672"/>
      <c r="CX41" s="672"/>
      <c r="CY41" s="672"/>
      <c r="CZ41" s="672"/>
      <c r="DA41" s="672"/>
      <c r="DB41" s="672"/>
      <c r="DC41" s="672"/>
      <c r="DD41" s="672"/>
      <c r="DE41" s="672"/>
      <c r="DF41" s="672"/>
      <c r="DG41" s="672"/>
      <c r="DH41" s="672"/>
      <c r="DI41" s="672"/>
      <c r="DJ41" s="672"/>
      <c r="DK41" s="672"/>
      <c r="DL41" s="672"/>
      <c r="DM41" s="672"/>
      <c r="DN41" s="672"/>
      <c r="DO41" s="672"/>
      <c r="DP41" s="672"/>
      <c r="DQ41" s="672"/>
      <c r="DR41" s="672"/>
      <c r="DS41" s="672"/>
      <c r="DT41" s="672"/>
      <c r="DU41" s="672"/>
      <c r="DV41" s="672"/>
      <c r="DW41" s="672"/>
      <c r="DX41" s="672"/>
      <c r="DY41" s="672"/>
      <c r="DZ41" s="672"/>
      <c r="EA41" s="672"/>
      <c r="EB41" s="672"/>
      <c r="EC41" s="672"/>
      <c r="ED41" s="672"/>
      <c r="EE41" s="672"/>
      <c r="EF41" s="672"/>
      <c r="EG41" s="672"/>
    </row>
    <row r="42" spans="1:137" s="9" customFormat="1" ht="198.65" customHeight="1" x14ac:dyDescent="0.35">
      <c r="A42" s="727">
        <v>31</v>
      </c>
      <c r="B42" s="17" t="s">
        <v>35</v>
      </c>
      <c r="C42" s="767" t="s">
        <v>1575</v>
      </c>
      <c r="D42" s="8" t="str">
        <f>'Matriz de riesgos Inst'!T64</f>
        <v>ALTO</v>
      </c>
      <c r="E42" s="8" t="str">
        <f>'Matriz de riesgos Inst'!AJ64</f>
        <v>MODERADO</v>
      </c>
      <c r="F42" s="660" t="s">
        <v>1094</v>
      </c>
      <c r="G42" s="812" t="s">
        <v>1138</v>
      </c>
      <c r="H42" s="812"/>
      <c r="I42" s="812"/>
      <c r="J42" s="812"/>
      <c r="K42" s="812"/>
      <c r="L42" s="812"/>
      <c r="M42" s="812"/>
      <c r="N42" s="812"/>
      <c r="O42" s="812"/>
      <c r="P42" s="812"/>
      <c r="Q42" s="812"/>
      <c r="R42" s="812" t="s">
        <v>1074</v>
      </c>
      <c r="S42" s="812"/>
      <c r="T42" s="812"/>
      <c r="U42" s="812"/>
      <c r="V42" s="812"/>
      <c r="W42" s="812"/>
      <c r="X42" s="812"/>
      <c r="Y42" s="812"/>
      <c r="Z42" s="812"/>
      <c r="AA42" s="812"/>
      <c r="AB42" s="812"/>
      <c r="AC42" s="659" t="s">
        <v>1315</v>
      </c>
      <c r="AD42" s="753" t="s">
        <v>1471</v>
      </c>
      <c r="AE42" s="672"/>
      <c r="AF42" s="672"/>
      <c r="AG42" s="672"/>
      <c r="AH42" s="672"/>
      <c r="AI42" s="672"/>
      <c r="AJ42" s="672"/>
      <c r="AK42" s="672"/>
      <c r="AL42" s="672"/>
      <c r="AM42" s="672"/>
      <c r="AN42" s="672"/>
      <c r="AO42" s="672"/>
      <c r="AP42" s="672"/>
      <c r="AQ42" s="672"/>
      <c r="AR42" s="672"/>
      <c r="AS42" s="672"/>
      <c r="AT42" s="672"/>
      <c r="AU42" s="672"/>
      <c r="AV42" s="672"/>
      <c r="AW42" s="672"/>
      <c r="AX42" s="672"/>
      <c r="AY42" s="672"/>
      <c r="AZ42" s="672"/>
      <c r="BA42" s="672"/>
      <c r="BB42" s="672"/>
      <c r="BC42" s="672"/>
      <c r="BD42" s="672"/>
      <c r="BE42" s="672"/>
      <c r="BF42" s="672"/>
      <c r="BG42" s="672"/>
      <c r="BH42" s="672"/>
      <c r="BI42" s="672"/>
      <c r="BJ42" s="672"/>
      <c r="BK42" s="787" t="s">
        <v>1588</v>
      </c>
      <c r="BL42" s="672"/>
      <c r="BM42" s="672"/>
      <c r="BN42" s="672"/>
      <c r="BO42" s="672"/>
      <c r="BP42" s="672"/>
      <c r="BQ42" s="672"/>
      <c r="BR42" s="672"/>
      <c r="BS42" s="672"/>
      <c r="BT42" s="672"/>
      <c r="BU42" s="672"/>
      <c r="BV42" s="672"/>
      <c r="BW42" s="672"/>
      <c r="BX42" s="672"/>
      <c r="BY42" s="672"/>
      <c r="BZ42" s="672"/>
      <c r="CA42" s="672"/>
      <c r="CB42" s="672"/>
      <c r="CC42" s="672"/>
      <c r="CD42" s="672"/>
      <c r="CE42" s="672"/>
      <c r="CF42" s="672"/>
      <c r="CG42" s="672"/>
      <c r="CH42" s="672"/>
      <c r="CI42" s="672"/>
      <c r="CJ42" s="672"/>
      <c r="CK42" s="672"/>
      <c r="CL42" s="672"/>
      <c r="CM42" s="672"/>
      <c r="CN42" s="672"/>
      <c r="CO42" s="672"/>
      <c r="CP42" s="672"/>
      <c r="CQ42" s="672"/>
      <c r="CR42" s="672"/>
      <c r="CS42" s="672"/>
      <c r="CT42" s="672"/>
      <c r="CU42" s="672"/>
      <c r="CV42" s="672"/>
      <c r="CW42" s="672"/>
      <c r="CX42" s="672"/>
      <c r="CY42" s="672"/>
      <c r="CZ42" s="672"/>
      <c r="DA42" s="672"/>
      <c r="DB42" s="672"/>
      <c r="DC42" s="672"/>
      <c r="DD42" s="672"/>
      <c r="DE42" s="672"/>
      <c r="DF42" s="672"/>
      <c r="DG42" s="672"/>
      <c r="DH42" s="672"/>
      <c r="DI42" s="672"/>
      <c r="DJ42" s="672"/>
      <c r="DK42" s="672"/>
      <c r="DL42" s="672"/>
      <c r="DM42" s="672"/>
      <c r="DN42" s="672"/>
      <c r="DO42" s="672"/>
      <c r="DP42" s="672"/>
      <c r="DQ42" s="672"/>
      <c r="DR42" s="672"/>
      <c r="DS42" s="672"/>
      <c r="DT42" s="672"/>
      <c r="DU42" s="672"/>
      <c r="DV42" s="672"/>
      <c r="DW42" s="672"/>
      <c r="DX42" s="672"/>
      <c r="DY42" s="672"/>
      <c r="DZ42" s="672"/>
      <c r="EA42" s="672"/>
      <c r="EB42" s="672"/>
      <c r="EC42" s="672"/>
      <c r="ED42" s="672"/>
      <c r="EE42" s="672"/>
      <c r="EF42" s="672"/>
      <c r="EG42" s="672"/>
    </row>
    <row r="43" spans="1:137" s="9" customFormat="1" ht="118.75" customHeight="1" x14ac:dyDescent="0.35">
      <c r="A43" s="727">
        <v>32</v>
      </c>
      <c r="B43" s="17" t="s">
        <v>1576</v>
      </c>
      <c r="C43" s="767" t="s">
        <v>1577</v>
      </c>
      <c r="D43" s="13" t="s">
        <v>559</v>
      </c>
      <c r="E43" s="702" t="s">
        <v>559</v>
      </c>
      <c r="F43" s="660" t="s">
        <v>1094</v>
      </c>
      <c r="G43" s="659" t="s">
        <v>1318</v>
      </c>
      <c r="H43" s="659"/>
      <c r="I43" s="659"/>
      <c r="J43" s="659"/>
      <c r="K43" s="659"/>
      <c r="L43" s="659"/>
      <c r="M43" s="659"/>
      <c r="N43" s="868"/>
      <c r="O43" s="869"/>
      <c r="P43" s="869"/>
      <c r="Q43" s="870"/>
      <c r="R43" s="868" t="s">
        <v>1317</v>
      </c>
      <c r="S43" s="869"/>
      <c r="T43" s="869"/>
      <c r="U43" s="869"/>
      <c r="V43" s="869"/>
      <c r="W43" s="869"/>
      <c r="X43" s="869"/>
      <c r="Y43" s="869"/>
      <c r="Z43" s="869"/>
      <c r="AA43" s="869"/>
      <c r="AB43" s="870"/>
      <c r="AC43" s="659" t="s">
        <v>1316</v>
      </c>
      <c r="AD43" s="753" t="s">
        <v>1472</v>
      </c>
      <c r="AE43" s="672"/>
      <c r="AF43" s="672"/>
      <c r="AG43" s="672"/>
      <c r="AH43" s="672"/>
      <c r="AI43" s="672"/>
      <c r="AJ43" s="672"/>
      <c r="AK43" s="672"/>
      <c r="AL43" s="672"/>
      <c r="AM43" s="672"/>
      <c r="AN43" s="672"/>
      <c r="AO43" s="672"/>
      <c r="AP43" s="672"/>
      <c r="AQ43" s="672"/>
      <c r="AR43" s="672"/>
      <c r="AS43" s="672"/>
      <c r="AT43" s="672"/>
      <c r="AU43" s="672"/>
      <c r="AV43" s="672"/>
      <c r="AW43" s="672"/>
      <c r="AX43" s="672"/>
      <c r="AY43" s="672"/>
      <c r="AZ43" s="672"/>
      <c r="BA43" s="672"/>
      <c r="BB43" s="672"/>
      <c r="BC43" s="672"/>
      <c r="BD43" s="672"/>
      <c r="BE43" s="672"/>
      <c r="BF43" s="672"/>
      <c r="BG43" s="672"/>
      <c r="BH43" s="672"/>
      <c r="BI43" s="672"/>
      <c r="BJ43" s="672"/>
      <c r="BK43" s="786" t="s">
        <v>1553</v>
      </c>
      <c r="BL43" s="672"/>
      <c r="BM43" s="672"/>
      <c r="BN43" s="672"/>
      <c r="BO43" s="672"/>
      <c r="BP43" s="672"/>
      <c r="BQ43" s="672"/>
      <c r="BR43" s="672"/>
      <c r="BS43" s="672"/>
      <c r="BT43" s="672"/>
      <c r="BU43" s="672"/>
      <c r="BV43" s="672"/>
      <c r="BW43" s="672"/>
      <c r="BX43" s="672"/>
      <c r="BY43" s="672"/>
      <c r="BZ43" s="672"/>
      <c r="CA43" s="672"/>
      <c r="CB43" s="672"/>
      <c r="CC43" s="672"/>
      <c r="CD43" s="672"/>
      <c r="CE43" s="672"/>
      <c r="CF43" s="672"/>
      <c r="CG43" s="672"/>
      <c r="CH43" s="672"/>
      <c r="CI43" s="672"/>
      <c r="CJ43" s="672"/>
      <c r="CK43" s="672"/>
      <c r="CL43" s="672"/>
      <c r="CM43" s="672"/>
      <c r="CN43" s="672"/>
      <c r="CO43" s="672"/>
      <c r="CP43" s="672"/>
      <c r="CQ43" s="672"/>
      <c r="CR43" s="672"/>
      <c r="CS43" s="672"/>
      <c r="CT43" s="672"/>
      <c r="CU43" s="672"/>
      <c r="CV43" s="672"/>
      <c r="CW43" s="672"/>
      <c r="CX43" s="672"/>
      <c r="CY43" s="672"/>
      <c r="CZ43" s="672"/>
      <c r="DA43" s="672"/>
      <c r="DB43" s="672"/>
      <c r="DC43" s="672"/>
      <c r="DD43" s="672"/>
      <c r="DE43" s="672"/>
      <c r="DF43" s="672"/>
      <c r="DG43" s="672"/>
      <c r="DH43" s="672"/>
      <c r="DI43" s="672"/>
      <c r="DJ43" s="672"/>
      <c r="DK43" s="672"/>
      <c r="DL43" s="672"/>
      <c r="DM43" s="672"/>
      <c r="DN43" s="672"/>
      <c r="DO43" s="672"/>
      <c r="DP43" s="672"/>
      <c r="DQ43" s="672"/>
      <c r="DR43" s="672"/>
      <c r="DS43" s="672"/>
      <c r="DT43" s="672"/>
      <c r="DU43" s="672"/>
      <c r="DV43" s="672"/>
      <c r="DW43" s="672"/>
      <c r="DX43" s="672"/>
      <c r="DY43" s="672"/>
      <c r="DZ43" s="672"/>
      <c r="EA43" s="672"/>
      <c r="EB43" s="672"/>
      <c r="EC43" s="672"/>
      <c r="ED43" s="672"/>
      <c r="EE43" s="672"/>
      <c r="EF43" s="672"/>
      <c r="EG43" s="672"/>
    </row>
    <row r="44" spans="1:137" s="672" customFormat="1" ht="137.4" customHeight="1" x14ac:dyDescent="0.35">
      <c r="A44" s="716">
        <v>33</v>
      </c>
      <c r="B44" s="671" t="s">
        <v>1579</v>
      </c>
      <c r="C44" s="765" t="s">
        <v>1578</v>
      </c>
      <c r="D44" s="737" t="s">
        <v>559</v>
      </c>
      <c r="E44" s="701" t="s">
        <v>559</v>
      </c>
      <c r="F44" s="669" t="s">
        <v>1322</v>
      </c>
      <c r="G44" s="738" t="s">
        <v>1319</v>
      </c>
      <c r="H44" s="668"/>
      <c r="I44" s="668"/>
      <c r="J44" s="668"/>
      <c r="K44" s="668"/>
      <c r="L44" s="668"/>
      <c r="M44" s="668"/>
      <c r="N44" s="668"/>
      <c r="O44" s="668"/>
      <c r="P44" s="668"/>
      <c r="Q44" s="668"/>
      <c r="R44" s="871" t="s">
        <v>1320</v>
      </c>
      <c r="S44" s="886"/>
      <c r="T44" s="886"/>
      <c r="U44" s="886"/>
      <c r="V44" s="886"/>
      <c r="W44" s="886"/>
      <c r="X44" s="886"/>
      <c r="Y44" s="732"/>
      <c r="Z44" s="732"/>
      <c r="AA44" s="732"/>
      <c r="AB44" s="733"/>
      <c r="AC44" s="668" t="s">
        <v>1321</v>
      </c>
      <c r="AD44" s="753" t="s">
        <v>1473</v>
      </c>
      <c r="BK44" s="786" t="s">
        <v>1589</v>
      </c>
    </row>
    <row r="45" spans="1:137" s="672" customFormat="1" ht="91.75" customHeight="1" x14ac:dyDescent="0.35">
      <c r="A45" s="730">
        <v>34</v>
      </c>
      <c r="B45" s="671" t="s">
        <v>1326</v>
      </c>
      <c r="C45" s="765" t="s">
        <v>1580</v>
      </c>
      <c r="D45" s="701" t="s">
        <v>559</v>
      </c>
      <c r="E45" s="701" t="s">
        <v>559</v>
      </c>
      <c r="F45" s="669" t="s">
        <v>1094</v>
      </c>
      <c r="G45" s="668" t="s">
        <v>1324</v>
      </c>
      <c r="H45" s="668"/>
      <c r="I45" s="668"/>
      <c r="J45" s="668"/>
      <c r="K45" s="668"/>
      <c r="L45" s="668"/>
      <c r="M45" s="668"/>
      <c r="N45" s="668"/>
      <c r="O45" s="668"/>
      <c r="P45" s="668"/>
      <c r="Q45" s="668"/>
      <c r="R45" s="871" t="s">
        <v>1323</v>
      </c>
      <c r="S45" s="872"/>
      <c r="T45" s="872"/>
      <c r="U45" s="872"/>
      <c r="V45" s="872"/>
      <c r="W45" s="872"/>
      <c r="X45" s="872"/>
      <c r="Y45" s="704"/>
      <c r="Z45" s="704"/>
      <c r="AA45" s="704"/>
      <c r="AB45" s="705"/>
      <c r="AC45" s="668" t="s">
        <v>1325</v>
      </c>
      <c r="AD45" s="753" t="s">
        <v>1474</v>
      </c>
      <c r="BK45" s="787" t="s">
        <v>1554</v>
      </c>
    </row>
    <row r="46" spans="1:137" s="9" customFormat="1" ht="113.4" customHeight="1" x14ac:dyDescent="0.35">
      <c r="A46" s="727">
        <v>35</v>
      </c>
      <c r="B46" s="17" t="s">
        <v>1326</v>
      </c>
      <c r="C46" s="767" t="s">
        <v>1581</v>
      </c>
      <c r="D46" s="739" t="s">
        <v>192</v>
      </c>
      <c r="E46" s="702" t="s">
        <v>264</v>
      </c>
      <c r="F46" s="660" t="s">
        <v>1308</v>
      </c>
      <c r="G46" s="8" t="s">
        <v>1308</v>
      </c>
      <c r="H46" s="659"/>
      <c r="I46" s="659"/>
      <c r="J46" s="659"/>
      <c r="K46" s="659"/>
      <c r="L46" s="659"/>
      <c r="M46" s="659"/>
      <c r="N46" s="659"/>
      <c r="O46" s="659"/>
      <c r="P46" s="659"/>
      <c r="Q46" s="659"/>
      <c r="R46" s="873" t="s">
        <v>1308</v>
      </c>
      <c r="S46" s="874"/>
      <c r="T46" s="874"/>
      <c r="U46" s="874"/>
      <c r="V46" s="874"/>
      <c r="W46" s="874"/>
      <c r="X46" s="874"/>
      <c r="Y46" s="728"/>
      <c r="Z46" s="728"/>
      <c r="AA46" s="728"/>
      <c r="AB46" s="729"/>
      <c r="AC46" s="688" t="s">
        <v>1327</v>
      </c>
      <c r="AD46" s="740" t="s">
        <v>1475</v>
      </c>
      <c r="AE46" s="672"/>
      <c r="AF46" s="672"/>
      <c r="AG46" s="672"/>
      <c r="AH46" s="672"/>
      <c r="AI46" s="672"/>
      <c r="AJ46" s="672"/>
      <c r="AK46" s="672"/>
      <c r="AL46" s="672"/>
      <c r="AM46" s="672"/>
      <c r="AN46" s="672"/>
      <c r="AO46" s="672"/>
      <c r="AP46" s="672"/>
      <c r="AQ46" s="672"/>
      <c r="AR46" s="672"/>
      <c r="AS46" s="672"/>
      <c r="AT46" s="672"/>
      <c r="AU46" s="672"/>
      <c r="AV46" s="672"/>
      <c r="AW46" s="672"/>
      <c r="AX46" s="672"/>
      <c r="AY46" s="672"/>
      <c r="AZ46" s="672"/>
      <c r="BA46" s="672"/>
      <c r="BB46" s="672"/>
      <c r="BC46" s="672"/>
      <c r="BD46" s="672"/>
      <c r="BE46" s="672"/>
      <c r="BF46" s="672"/>
      <c r="BG46" s="672"/>
      <c r="BH46" s="672"/>
      <c r="BI46" s="672"/>
      <c r="BJ46" s="672"/>
      <c r="BK46" s="797" t="s">
        <v>1475</v>
      </c>
      <c r="BL46" s="672"/>
      <c r="BM46" s="672"/>
      <c r="BN46" s="672"/>
      <c r="BO46" s="672"/>
      <c r="BP46" s="672"/>
      <c r="BQ46" s="672"/>
      <c r="BR46" s="672"/>
      <c r="BS46" s="672"/>
      <c r="BT46" s="672"/>
      <c r="BU46" s="672"/>
      <c r="BV46" s="672"/>
      <c r="BW46" s="672"/>
      <c r="BX46" s="672"/>
      <c r="BY46" s="672"/>
      <c r="BZ46" s="672"/>
      <c r="CA46" s="672"/>
      <c r="CB46" s="672"/>
      <c r="CC46" s="672"/>
      <c r="CD46" s="672"/>
      <c r="CE46" s="672"/>
      <c r="CF46" s="672"/>
      <c r="CG46" s="672"/>
      <c r="CH46" s="672"/>
      <c r="CI46" s="672"/>
      <c r="CJ46" s="672"/>
      <c r="CK46" s="672"/>
      <c r="CL46" s="672"/>
      <c r="CM46" s="672"/>
      <c r="CN46" s="672"/>
      <c r="CO46" s="672"/>
      <c r="CP46" s="672"/>
      <c r="CQ46" s="672"/>
      <c r="CR46" s="672"/>
      <c r="CS46" s="672"/>
      <c r="CT46" s="672"/>
      <c r="CU46" s="672"/>
      <c r="CV46" s="672"/>
      <c r="CW46" s="672"/>
      <c r="CX46" s="672"/>
      <c r="CY46" s="672"/>
      <c r="CZ46" s="672"/>
      <c r="DA46" s="672"/>
      <c r="DB46" s="672"/>
      <c r="DC46" s="672"/>
      <c r="DD46" s="672"/>
      <c r="DE46" s="672"/>
      <c r="DF46" s="672"/>
      <c r="DG46" s="672"/>
      <c r="DH46" s="672"/>
      <c r="DI46" s="672"/>
      <c r="DJ46" s="672"/>
      <c r="DK46" s="672"/>
      <c r="DL46" s="672"/>
      <c r="DM46" s="672"/>
      <c r="DN46" s="672"/>
      <c r="DO46" s="672"/>
      <c r="DP46" s="672"/>
      <c r="DQ46" s="672"/>
      <c r="DR46" s="672"/>
      <c r="DS46" s="672"/>
      <c r="DT46" s="672"/>
      <c r="DU46" s="672"/>
      <c r="DV46" s="672"/>
      <c r="DW46" s="672"/>
      <c r="DX46" s="672"/>
      <c r="DY46" s="672"/>
      <c r="DZ46" s="672"/>
      <c r="EA46" s="672"/>
      <c r="EB46" s="672"/>
      <c r="EC46" s="672"/>
      <c r="ED46" s="672"/>
      <c r="EE46" s="672"/>
      <c r="EF46" s="672"/>
      <c r="EG46" s="672"/>
    </row>
    <row r="47" spans="1:137" s="9" customFormat="1" ht="83" customHeight="1" x14ac:dyDescent="0.35">
      <c r="A47" s="727">
        <v>36</v>
      </c>
      <c r="B47" s="17" t="s">
        <v>1326</v>
      </c>
      <c r="C47" s="767" t="s">
        <v>1582</v>
      </c>
      <c r="D47" s="739" t="s">
        <v>264</v>
      </c>
      <c r="E47" s="702" t="s">
        <v>264</v>
      </c>
      <c r="F47" s="780" t="s">
        <v>1328</v>
      </c>
      <c r="G47" s="8" t="s">
        <v>1583</v>
      </c>
      <c r="H47" s="775"/>
      <c r="I47" s="775"/>
      <c r="J47" s="775"/>
      <c r="K47" s="775"/>
      <c r="L47" s="775"/>
      <c r="M47" s="775"/>
      <c r="N47" s="775"/>
      <c r="O47" s="775"/>
      <c r="P47" s="775"/>
      <c r="Q47" s="775"/>
      <c r="R47" s="778"/>
      <c r="S47" s="779" t="s">
        <v>1583</v>
      </c>
      <c r="T47" s="779"/>
      <c r="U47" s="779"/>
      <c r="V47" s="779"/>
      <c r="W47" s="779"/>
      <c r="X47" s="779"/>
      <c r="Y47" s="776"/>
      <c r="Z47" s="776"/>
      <c r="AA47" s="776"/>
      <c r="AB47" s="777"/>
      <c r="AC47" s="688" t="s">
        <v>1403</v>
      </c>
      <c r="AD47" s="740" t="s">
        <v>1476</v>
      </c>
      <c r="AE47" s="672"/>
      <c r="AF47" s="672"/>
      <c r="AG47" s="672"/>
      <c r="AH47" s="672"/>
      <c r="AI47" s="672"/>
      <c r="AJ47" s="672"/>
      <c r="AK47" s="672"/>
      <c r="AL47" s="672"/>
      <c r="AM47" s="672"/>
      <c r="AN47" s="672"/>
      <c r="AO47" s="672"/>
      <c r="AP47" s="672"/>
      <c r="AQ47" s="672"/>
      <c r="AR47" s="672"/>
      <c r="AS47" s="672"/>
      <c r="AT47" s="672"/>
      <c r="AU47" s="672"/>
      <c r="AV47" s="672"/>
      <c r="AW47" s="672"/>
      <c r="AX47" s="672"/>
      <c r="AY47" s="672"/>
      <c r="AZ47" s="672"/>
      <c r="BA47" s="672"/>
      <c r="BB47" s="672"/>
      <c r="BC47" s="672"/>
      <c r="BD47" s="672"/>
      <c r="BE47" s="672"/>
      <c r="BF47" s="672"/>
      <c r="BG47" s="672"/>
      <c r="BH47" s="672"/>
      <c r="BI47" s="672"/>
      <c r="BJ47" s="672"/>
      <c r="BK47" s="740" t="s">
        <v>1659</v>
      </c>
      <c r="BL47" s="672"/>
      <c r="BM47" s="672"/>
      <c r="BN47" s="672"/>
      <c r="BO47" s="672"/>
      <c r="BP47" s="672"/>
      <c r="BQ47" s="672"/>
      <c r="BR47" s="672"/>
      <c r="BS47" s="672"/>
      <c r="BT47" s="672"/>
      <c r="BU47" s="672"/>
      <c r="BV47" s="672"/>
      <c r="BW47" s="672"/>
      <c r="BX47" s="672"/>
      <c r="BY47" s="672"/>
      <c r="BZ47" s="672"/>
      <c r="CA47" s="672"/>
      <c r="CB47" s="672"/>
      <c r="CC47" s="672"/>
      <c r="CD47" s="672"/>
      <c r="CE47" s="672"/>
      <c r="CF47" s="672"/>
      <c r="CG47" s="672"/>
      <c r="CH47" s="672"/>
      <c r="CI47" s="672"/>
      <c r="CJ47" s="672"/>
      <c r="CK47" s="672"/>
      <c r="CL47" s="672"/>
      <c r="CM47" s="672"/>
      <c r="CN47" s="672"/>
      <c r="CO47" s="672"/>
      <c r="CP47" s="672"/>
      <c r="CQ47" s="672"/>
      <c r="CR47" s="672"/>
      <c r="CS47" s="672"/>
      <c r="CT47" s="672"/>
      <c r="CU47" s="672"/>
      <c r="CV47" s="672"/>
      <c r="CW47" s="672"/>
      <c r="CX47" s="672"/>
      <c r="CY47" s="672"/>
      <c r="CZ47" s="672"/>
      <c r="DA47" s="672"/>
      <c r="DB47" s="672"/>
      <c r="DC47" s="672"/>
      <c r="DD47" s="672"/>
      <c r="DE47" s="672"/>
      <c r="DF47" s="672"/>
      <c r="DG47" s="672"/>
      <c r="DH47" s="672"/>
      <c r="DI47" s="672"/>
      <c r="DJ47" s="672"/>
      <c r="DK47" s="672"/>
      <c r="DL47" s="672"/>
      <c r="DM47" s="672"/>
      <c r="DN47" s="672"/>
      <c r="DO47" s="672"/>
      <c r="DP47" s="672"/>
      <c r="DQ47" s="672"/>
      <c r="DR47" s="672"/>
      <c r="DS47" s="672"/>
      <c r="DT47" s="672"/>
      <c r="DU47" s="672"/>
      <c r="DV47" s="672"/>
      <c r="DW47" s="672"/>
      <c r="DX47" s="672"/>
      <c r="DY47" s="672"/>
      <c r="DZ47" s="672"/>
      <c r="EA47" s="672"/>
      <c r="EB47" s="672"/>
      <c r="EC47" s="672"/>
      <c r="ED47" s="672"/>
      <c r="EE47" s="672"/>
      <c r="EF47" s="672"/>
      <c r="EG47" s="672"/>
    </row>
    <row r="48" spans="1:137" s="741" customFormat="1" ht="207.65" customHeight="1" x14ac:dyDescent="0.35">
      <c r="A48" s="716">
        <v>37</v>
      </c>
      <c r="B48" s="671" t="s">
        <v>47</v>
      </c>
      <c r="C48" s="765" t="s">
        <v>1075</v>
      </c>
      <c r="D48" s="720" t="str">
        <f>'Matriz de riesgos Asist'!T101</f>
        <v>MODERADO</v>
      </c>
      <c r="E48" s="720" t="str">
        <f>'Matriz de riesgos Asist'!AJ101</f>
        <v>BAJO</v>
      </c>
      <c r="F48" s="669" t="s">
        <v>1094</v>
      </c>
      <c r="G48" s="810" t="s">
        <v>1139</v>
      </c>
      <c r="H48" s="810"/>
      <c r="I48" s="810"/>
      <c r="J48" s="810"/>
      <c r="K48" s="810"/>
      <c r="L48" s="810"/>
      <c r="M48" s="810"/>
      <c r="N48" s="810"/>
      <c r="O48" s="810"/>
      <c r="P48" s="810"/>
      <c r="Q48" s="810"/>
      <c r="R48" s="810" t="s">
        <v>1140</v>
      </c>
      <c r="S48" s="810"/>
      <c r="T48" s="810"/>
      <c r="U48" s="810"/>
      <c r="V48" s="810"/>
      <c r="W48" s="810"/>
      <c r="X48" s="810"/>
      <c r="Y48" s="810"/>
      <c r="Z48" s="810"/>
      <c r="AA48" s="810"/>
      <c r="AB48" s="810"/>
      <c r="AC48" s="668" t="s">
        <v>1329</v>
      </c>
      <c r="AD48" s="753" t="s">
        <v>1477</v>
      </c>
      <c r="AE48" s="672"/>
      <c r="AF48" s="672"/>
      <c r="AG48" s="672"/>
      <c r="AH48" s="672"/>
      <c r="AI48" s="672"/>
      <c r="AJ48" s="672"/>
      <c r="AK48" s="672"/>
      <c r="AL48" s="672"/>
      <c r="AM48" s="672"/>
      <c r="AN48" s="672"/>
      <c r="AO48" s="672"/>
      <c r="AP48" s="672"/>
      <c r="AQ48" s="672"/>
      <c r="AR48" s="672"/>
      <c r="AS48" s="672"/>
      <c r="AT48" s="672"/>
      <c r="AU48" s="672"/>
      <c r="AV48" s="672"/>
      <c r="AW48" s="672"/>
      <c r="AX48" s="672"/>
      <c r="AY48" s="672"/>
      <c r="AZ48" s="672"/>
      <c r="BA48" s="672"/>
      <c r="BB48" s="672"/>
      <c r="BC48" s="672"/>
      <c r="BD48" s="672"/>
      <c r="BE48" s="672"/>
      <c r="BF48" s="672"/>
      <c r="BG48" s="672"/>
      <c r="BH48" s="672"/>
      <c r="BI48" s="672"/>
      <c r="BJ48" s="672"/>
      <c r="BK48" s="786" t="s">
        <v>1590</v>
      </c>
      <c r="BL48" s="672"/>
      <c r="BM48" s="672"/>
      <c r="BN48" s="672"/>
      <c r="BO48" s="672"/>
      <c r="BP48" s="672"/>
      <c r="BQ48" s="672"/>
      <c r="BR48" s="672"/>
      <c r="BS48" s="672"/>
      <c r="BT48" s="672"/>
      <c r="BU48" s="672"/>
      <c r="BV48" s="672"/>
      <c r="BW48" s="672"/>
      <c r="BX48" s="672"/>
      <c r="BY48" s="672"/>
      <c r="BZ48" s="672"/>
      <c r="CA48" s="672"/>
      <c r="CB48" s="672"/>
      <c r="CC48" s="672"/>
      <c r="CD48" s="672"/>
      <c r="CE48" s="672"/>
      <c r="CF48" s="672"/>
      <c r="CG48" s="672"/>
      <c r="CH48" s="672"/>
      <c r="CI48" s="672"/>
      <c r="CJ48" s="672"/>
      <c r="CK48" s="672"/>
      <c r="CL48" s="672"/>
      <c r="CM48" s="672"/>
      <c r="CN48" s="672"/>
      <c r="CO48" s="672"/>
      <c r="CP48" s="672"/>
      <c r="CQ48" s="672"/>
      <c r="CR48" s="672"/>
      <c r="CS48" s="672"/>
      <c r="CT48" s="672"/>
      <c r="CU48" s="672"/>
      <c r="CV48" s="672"/>
      <c r="CW48" s="672"/>
      <c r="CX48" s="672"/>
      <c r="CY48" s="672"/>
      <c r="CZ48" s="672"/>
      <c r="DA48" s="672"/>
      <c r="DB48" s="672"/>
      <c r="DC48" s="672"/>
      <c r="DD48" s="672"/>
      <c r="DE48" s="672"/>
      <c r="DF48" s="672"/>
      <c r="DG48" s="672"/>
      <c r="DH48" s="672"/>
      <c r="DI48" s="672"/>
      <c r="DJ48" s="672"/>
      <c r="DK48" s="672"/>
      <c r="DL48" s="672"/>
      <c r="DM48" s="672"/>
      <c r="DN48" s="672"/>
      <c r="DO48" s="672"/>
      <c r="DP48" s="672"/>
      <c r="DQ48" s="672"/>
      <c r="DR48" s="672"/>
      <c r="DS48" s="672"/>
      <c r="DT48" s="672"/>
      <c r="DU48" s="672"/>
      <c r="DV48" s="672"/>
      <c r="DW48" s="672"/>
      <c r="DX48" s="672"/>
      <c r="DY48" s="672"/>
      <c r="DZ48" s="672"/>
      <c r="EA48" s="672"/>
      <c r="EB48" s="672"/>
      <c r="EC48" s="672"/>
      <c r="ED48" s="672"/>
      <c r="EE48" s="672"/>
      <c r="EF48" s="672"/>
      <c r="EG48" s="672"/>
    </row>
    <row r="49" spans="1:137" s="672" customFormat="1" ht="142.75" customHeight="1" x14ac:dyDescent="0.35">
      <c r="A49" s="716">
        <v>38</v>
      </c>
      <c r="B49" s="671" t="s">
        <v>47</v>
      </c>
      <c r="C49" s="765" t="s">
        <v>49</v>
      </c>
      <c r="D49" s="736" t="str">
        <f>'Matriz de riesgos Asist'!T104</f>
        <v>MODERADO</v>
      </c>
      <c r="E49" s="720" t="str">
        <f>'Matriz de riesgos Asist'!AJ104</f>
        <v>BAJO</v>
      </c>
      <c r="F49" s="669" t="s">
        <v>1094</v>
      </c>
      <c r="G49" s="810" t="s">
        <v>1141</v>
      </c>
      <c r="H49" s="810"/>
      <c r="I49" s="810"/>
      <c r="J49" s="810"/>
      <c r="K49" s="810"/>
      <c r="L49" s="810"/>
      <c r="M49" s="810"/>
      <c r="N49" s="810"/>
      <c r="O49" s="810"/>
      <c r="P49" s="810"/>
      <c r="Q49" s="810"/>
      <c r="R49" s="810" t="s">
        <v>1142</v>
      </c>
      <c r="S49" s="810"/>
      <c r="T49" s="810"/>
      <c r="U49" s="810"/>
      <c r="V49" s="810"/>
      <c r="W49" s="810"/>
      <c r="X49" s="810"/>
      <c r="Y49" s="810"/>
      <c r="Z49" s="810"/>
      <c r="AA49" s="810"/>
      <c r="AB49" s="810"/>
      <c r="AC49" s="668" t="s">
        <v>1330</v>
      </c>
      <c r="AD49" s="786" t="s">
        <v>1540</v>
      </c>
      <c r="BK49" s="787" t="s">
        <v>1591</v>
      </c>
    </row>
    <row r="50" spans="1:137" s="672" customFormat="1" ht="106.25" customHeight="1" x14ac:dyDescent="0.35">
      <c r="A50" s="716">
        <v>39</v>
      </c>
      <c r="B50" s="671" t="s">
        <v>47</v>
      </c>
      <c r="C50" s="765" t="s">
        <v>50</v>
      </c>
      <c r="D50" s="736" t="str">
        <f>'Matriz de riesgos Asist'!T109</f>
        <v>BAJO</v>
      </c>
      <c r="E50" s="720" t="str">
        <f>'Matriz de riesgos Asist'!AJ109</f>
        <v>BAJO</v>
      </c>
      <c r="F50" s="669" t="s">
        <v>1094</v>
      </c>
      <c r="G50" s="810" t="s">
        <v>1143</v>
      </c>
      <c r="H50" s="810"/>
      <c r="I50" s="810"/>
      <c r="J50" s="810"/>
      <c r="K50" s="810"/>
      <c r="L50" s="810"/>
      <c r="M50" s="810"/>
      <c r="N50" s="810"/>
      <c r="O50" s="810"/>
      <c r="P50" s="810"/>
      <c r="Q50" s="810"/>
      <c r="R50" s="810" t="s">
        <v>1067</v>
      </c>
      <c r="S50" s="810"/>
      <c r="T50" s="810"/>
      <c r="U50" s="810"/>
      <c r="V50" s="810"/>
      <c r="W50" s="810"/>
      <c r="X50" s="810"/>
      <c r="Y50" s="810"/>
      <c r="Z50" s="810"/>
      <c r="AA50" s="810"/>
      <c r="AB50" s="810"/>
      <c r="AC50" s="669" t="s">
        <v>1478</v>
      </c>
      <c r="AD50" s="786" t="s">
        <v>1541</v>
      </c>
      <c r="BK50" s="787" t="s">
        <v>1592</v>
      </c>
    </row>
    <row r="51" spans="1:137" s="672" customFormat="1" ht="114" customHeight="1" x14ac:dyDescent="0.35">
      <c r="A51" s="716">
        <v>40</v>
      </c>
      <c r="B51" s="671" t="s">
        <v>47</v>
      </c>
      <c r="C51" s="765" t="s">
        <v>1144</v>
      </c>
      <c r="D51" s="736" t="str">
        <f>'Matriz de riesgos Asist'!T111</f>
        <v>MODERADO</v>
      </c>
      <c r="E51" s="720" t="str">
        <f>'Matriz de riesgos Asist'!AJ111</f>
        <v>BAJO</v>
      </c>
      <c r="F51" s="669" t="s">
        <v>1094</v>
      </c>
      <c r="G51" s="810" t="s">
        <v>1145</v>
      </c>
      <c r="H51" s="810"/>
      <c r="I51" s="810"/>
      <c r="J51" s="810"/>
      <c r="K51" s="810"/>
      <c r="L51" s="810"/>
      <c r="M51" s="810"/>
      <c r="N51" s="810"/>
      <c r="O51" s="810"/>
      <c r="P51" s="810"/>
      <c r="Q51" s="810"/>
      <c r="R51" s="810" t="s">
        <v>1146</v>
      </c>
      <c r="S51" s="810"/>
      <c r="T51" s="810"/>
      <c r="U51" s="810"/>
      <c r="V51" s="810"/>
      <c r="W51" s="810"/>
      <c r="X51" s="810"/>
      <c r="Y51" s="810"/>
      <c r="Z51" s="810"/>
      <c r="AA51" s="810"/>
      <c r="AB51" s="810"/>
      <c r="AC51" s="669" t="s">
        <v>1479</v>
      </c>
      <c r="AD51" s="786" t="s">
        <v>1480</v>
      </c>
      <c r="BK51" s="787" t="s">
        <v>1593</v>
      </c>
    </row>
    <row r="52" spans="1:137" s="672" customFormat="1" ht="199" customHeight="1" x14ac:dyDescent="0.35">
      <c r="A52" s="716">
        <v>41</v>
      </c>
      <c r="B52" s="671" t="s">
        <v>9</v>
      </c>
      <c r="C52" s="765" t="s">
        <v>1290</v>
      </c>
      <c r="D52" s="736" t="str">
        <f>'Matriz de riesgos Asist'!T17</f>
        <v>BAJO</v>
      </c>
      <c r="E52" s="720" t="str">
        <f>'Matriz de riesgos Asist'!AJ17</f>
        <v>BAJO</v>
      </c>
      <c r="F52" s="669" t="s">
        <v>1094</v>
      </c>
      <c r="G52" s="810" t="s">
        <v>1147</v>
      </c>
      <c r="H52" s="810"/>
      <c r="I52" s="810"/>
      <c r="J52" s="810"/>
      <c r="K52" s="810"/>
      <c r="L52" s="810"/>
      <c r="M52" s="810"/>
      <c r="N52" s="810"/>
      <c r="O52" s="810"/>
      <c r="P52" s="810"/>
      <c r="Q52" s="810"/>
      <c r="R52" s="810" t="s">
        <v>1076</v>
      </c>
      <c r="S52" s="810"/>
      <c r="T52" s="810"/>
      <c r="U52" s="810"/>
      <c r="V52" s="810"/>
      <c r="W52" s="810"/>
      <c r="X52" s="810"/>
      <c r="Y52" s="810"/>
      <c r="Z52" s="810"/>
      <c r="AA52" s="810"/>
      <c r="AB52" s="810"/>
      <c r="AC52" s="668" t="s">
        <v>1276</v>
      </c>
      <c r="AD52" s="786" t="s">
        <v>1542</v>
      </c>
      <c r="BK52" s="787" t="s">
        <v>1609</v>
      </c>
    </row>
    <row r="53" spans="1:137" s="9" customFormat="1" ht="119.4" customHeight="1" x14ac:dyDescent="0.35">
      <c r="A53" s="727">
        <v>42</v>
      </c>
      <c r="B53" s="17" t="s">
        <v>9</v>
      </c>
      <c r="C53" s="767" t="s">
        <v>1404</v>
      </c>
      <c r="D53" s="8" t="str">
        <f>'Matriz de riesgos Asist'!T18</f>
        <v>MODERADO</v>
      </c>
      <c r="E53" s="8" t="s">
        <v>192</v>
      </c>
      <c r="F53" s="660" t="s">
        <v>1094</v>
      </c>
      <c r="G53" s="811" t="s">
        <v>53</v>
      </c>
      <c r="H53" s="811"/>
      <c r="I53" s="811"/>
      <c r="J53" s="811"/>
      <c r="K53" s="811"/>
      <c r="L53" s="811"/>
      <c r="M53" s="811"/>
      <c r="N53" s="811"/>
      <c r="O53" s="811"/>
      <c r="P53" s="811"/>
      <c r="Q53" s="811"/>
      <c r="R53" s="812" t="s">
        <v>1148</v>
      </c>
      <c r="S53" s="812"/>
      <c r="T53" s="812"/>
      <c r="U53" s="812"/>
      <c r="V53" s="812"/>
      <c r="W53" s="812"/>
      <c r="X53" s="812"/>
      <c r="Y53" s="812"/>
      <c r="Z53" s="812"/>
      <c r="AA53" s="812"/>
      <c r="AB53" s="812"/>
      <c r="AC53" s="659" t="s">
        <v>1426</v>
      </c>
      <c r="AD53" s="786" t="s">
        <v>1481</v>
      </c>
      <c r="AE53" s="672"/>
      <c r="AF53" s="672"/>
      <c r="AG53" s="672"/>
      <c r="AH53" s="672"/>
      <c r="AI53" s="672"/>
      <c r="AJ53" s="672"/>
      <c r="AK53" s="672"/>
      <c r="AL53" s="672"/>
      <c r="AM53" s="672"/>
      <c r="AN53" s="672"/>
      <c r="AO53" s="672"/>
      <c r="AP53" s="672"/>
      <c r="AQ53" s="672"/>
      <c r="AR53" s="672"/>
      <c r="AS53" s="672"/>
      <c r="AT53" s="672"/>
      <c r="AU53" s="672"/>
      <c r="AV53" s="672"/>
      <c r="AW53" s="672"/>
      <c r="AX53" s="672"/>
      <c r="AY53" s="672"/>
      <c r="AZ53" s="672"/>
      <c r="BA53" s="672"/>
      <c r="BB53" s="672"/>
      <c r="BC53" s="672"/>
      <c r="BD53" s="672"/>
      <c r="BE53" s="672"/>
      <c r="BF53" s="672"/>
      <c r="BG53" s="672"/>
      <c r="BH53" s="672"/>
      <c r="BI53" s="672"/>
      <c r="BJ53" s="672"/>
      <c r="BK53" s="787" t="s">
        <v>1610</v>
      </c>
      <c r="BL53" s="672"/>
      <c r="BM53" s="672"/>
      <c r="BN53" s="672"/>
      <c r="BO53" s="672"/>
      <c r="BP53" s="672"/>
      <c r="BQ53" s="672"/>
      <c r="BR53" s="672"/>
      <c r="BS53" s="672"/>
      <c r="BT53" s="672"/>
      <c r="BU53" s="672"/>
      <c r="BV53" s="672"/>
      <c r="BW53" s="672"/>
      <c r="BX53" s="672"/>
      <c r="BY53" s="672"/>
      <c r="BZ53" s="672"/>
      <c r="CA53" s="672"/>
      <c r="CB53" s="672"/>
      <c r="CC53" s="672"/>
      <c r="CD53" s="672"/>
      <c r="CE53" s="672"/>
      <c r="CF53" s="672"/>
      <c r="CG53" s="672"/>
      <c r="CH53" s="672"/>
      <c r="CI53" s="672"/>
      <c r="CJ53" s="672"/>
      <c r="CK53" s="672"/>
      <c r="CL53" s="672"/>
      <c r="CM53" s="672"/>
      <c r="CN53" s="672"/>
      <c r="CO53" s="672"/>
      <c r="CP53" s="672"/>
      <c r="CQ53" s="672"/>
      <c r="CR53" s="672"/>
      <c r="CS53" s="672"/>
      <c r="CT53" s="672"/>
      <c r="CU53" s="672"/>
      <c r="CV53" s="672"/>
      <c r="CW53" s="672"/>
      <c r="CX53" s="672"/>
      <c r="CY53" s="672"/>
      <c r="CZ53" s="672"/>
      <c r="DA53" s="672"/>
      <c r="DB53" s="672"/>
      <c r="DC53" s="672"/>
      <c r="DD53" s="672"/>
      <c r="DE53" s="672"/>
      <c r="DF53" s="672"/>
      <c r="DG53" s="672"/>
      <c r="DH53" s="672"/>
      <c r="DI53" s="672"/>
      <c r="DJ53" s="672"/>
      <c r="DK53" s="672"/>
      <c r="DL53" s="672"/>
      <c r="DM53" s="672"/>
      <c r="DN53" s="672"/>
      <c r="DO53" s="672"/>
      <c r="DP53" s="672"/>
      <c r="DQ53" s="672"/>
      <c r="DR53" s="672"/>
      <c r="DS53" s="672"/>
      <c r="DT53" s="672"/>
      <c r="DU53" s="672"/>
      <c r="DV53" s="672"/>
      <c r="DW53" s="672"/>
      <c r="DX53" s="672"/>
      <c r="DY53" s="672"/>
      <c r="DZ53" s="672"/>
      <c r="EA53" s="672"/>
      <c r="EB53" s="672"/>
      <c r="EC53" s="672"/>
      <c r="ED53" s="672"/>
      <c r="EE53" s="672"/>
      <c r="EF53" s="672"/>
      <c r="EG53" s="672"/>
    </row>
    <row r="54" spans="1:137" s="9" customFormat="1" ht="266.39999999999998" customHeight="1" x14ac:dyDescent="0.35">
      <c r="A54" s="727">
        <v>43</v>
      </c>
      <c r="B54" s="17" t="s">
        <v>9</v>
      </c>
      <c r="C54" s="767" t="s">
        <v>1405</v>
      </c>
      <c r="D54" s="13" t="str">
        <f>'Matriz de riesgos Asist'!T19</f>
        <v>MODERADO</v>
      </c>
      <c r="E54" s="8" t="s">
        <v>192</v>
      </c>
      <c r="F54" s="660" t="s">
        <v>1094</v>
      </c>
      <c r="G54" s="812" t="s">
        <v>1149</v>
      </c>
      <c r="H54" s="812"/>
      <c r="I54" s="812"/>
      <c r="J54" s="812"/>
      <c r="K54" s="812"/>
      <c r="L54" s="812"/>
      <c r="M54" s="812"/>
      <c r="N54" s="812"/>
      <c r="O54" s="812"/>
      <c r="P54" s="812"/>
      <c r="Q54" s="812"/>
      <c r="R54" s="812" t="s">
        <v>1062</v>
      </c>
      <c r="S54" s="812"/>
      <c r="T54" s="812"/>
      <c r="U54" s="812"/>
      <c r="V54" s="812"/>
      <c r="W54" s="812"/>
      <c r="X54" s="812"/>
      <c r="Y54" s="812"/>
      <c r="Z54" s="812"/>
      <c r="AA54" s="812"/>
      <c r="AB54" s="812"/>
      <c r="AC54" s="760" t="s">
        <v>1482</v>
      </c>
      <c r="AD54" s="786" t="s">
        <v>1543</v>
      </c>
      <c r="AE54" s="672"/>
      <c r="AF54" s="672"/>
      <c r="AG54" s="672"/>
      <c r="AH54" s="672"/>
      <c r="AI54" s="672"/>
      <c r="AJ54" s="672"/>
      <c r="AK54" s="672"/>
      <c r="AL54" s="672"/>
      <c r="AM54" s="672"/>
      <c r="AN54" s="672"/>
      <c r="AO54" s="672"/>
      <c r="AP54" s="672"/>
      <c r="AQ54" s="672"/>
      <c r="AR54" s="672"/>
      <c r="AS54" s="672"/>
      <c r="AT54" s="672"/>
      <c r="AU54" s="672"/>
      <c r="AV54" s="672"/>
      <c r="AW54" s="672"/>
      <c r="AX54" s="672"/>
      <c r="AY54" s="672"/>
      <c r="AZ54" s="672"/>
      <c r="BA54" s="672"/>
      <c r="BB54" s="672"/>
      <c r="BC54" s="672"/>
      <c r="BD54" s="672"/>
      <c r="BE54" s="672"/>
      <c r="BF54" s="672"/>
      <c r="BG54" s="672"/>
      <c r="BH54" s="672"/>
      <c r="BI54" s="672"/>
      <c r="BJ54" s="672"/>
      <c r="BK54" s="786" t="s">
        <v>1660</v>
      </c>
      <c r="BL54" s="672"/>
      <c r="BM54" s="672"/>
      <c r="BN54" s="672"/>
      <c r="BO54" s="672"/>
      <c r="BP54" s="672"/>
      <c r="BQ54" s="672"/>
      <c r="BR54" s="672"/>
      <c r="BS54" s="672"/>
      <c r="BT54" s="672"/>
      <c r="BU54" s="672"/>
      <c r="BV54" s="672"/>
      <c r="BW54" s="672"/>
      <c r="BX54" s="672"/>
      <c r="BY54" s="672"/>
      <c r="BZ54" s="672"/>
      <c r="CA54" s="672"/>
      <c r="CB54" s="672"/>
      <c r="CC54" s="672"/>
      <c r="CD54" s="672"/>
      <c r="CE54" s="672"/>
      <c r="CF54" s="672"/>
      <c r="CG54" s="672"/>
      <c r="CH54" s="672"/>
      <c r="CI54" s="672"/>
      <c r="CJ54" s="672"/>
      <c r="CK54" s="672"/>
      <c r="CL54" s="672"/>
      <c r="CM54" s="672"/>
      <c r="CN54" s="672"/>
      <c r="CO54" s="672"/>
      <c r="CP54" s="672"/>
      <c r="CQ54" s="672"/>
      <c r="CR54" s="672"/>
      <c r="CS54" s="672"/>
      <c r="CT54" s="672"/>
      <c r="CU54" s="672"/>
      <c r="CV54" s="672"/>
      <c r="CW54" s="672"/>
      <c r="CX54" s="672"/>
      <c r="CY54" s="672"/>
      <c r="CZ54" s="672"/>
      <c r="DA54" s="672"/>
      <c r="DB54" s="672"/>
      <c r="DC54" s="672"/>
      <c r="DD54" s="672"/>
      <c r="DE54" s="672"/>
      <c r="DF54" s="672"/>
      <c r="DG54" s="672"/>
      <c r="DH54" s="672"/>
      <c r="DI54" s="672"/>
      <c r="DJ54" s="672"/>
      <c r="DK54" s="672"/>
      <c r="DL54" s="672"/>
      <c r="DM54" s="672"/>
      <c r="DN54" s="672"/>
      <c r="DO54" s="672"/>
      <c r="DP54" s="672"/>
      <c r="DQ54" s="672"/>
      <c r="DR54" s="672"/>
      <c r="DS54" s="672"/>
      <c r="DT54" s="672"/>
      <c r="DU54" s="672"/>
      <c r="DV54" s="672"/>
      <c r="DW54" s="672"/>
      <c r="DX54" s="672"/>
      <c r="DY54" s="672"/>
      <c r="DZ54" s="672"/>
      <c r="EA54" s="672"/>
      <c r="EB54" s="672"/>
      <c r="EC54" s="672"/>
      <c r="ED54" s="672"/>
      <c r="EE54" s="672"/>
      <c r="EF54" s="672"/>
      <c r="EG54" s="672"/>
    </row>
    <row r="55" spans="1:137" s="9" customFormat="1" ht="154" customHeight="1" x14ac:dyDescent="0.35">
      <c r="A55" s="727">
        <v>44</v>
      </c>
      <c r="B55" s="17" t="s">
        <v>9</v>
      </c>
      <c r="C55" s="767" t="s">
        <v>55</v>
      </c>
      <c r="D55" s="13" t="str">
        <f>'Matriz de riesgos Asist'!T21</f>
        <v>MODERADO</v>
      </c>
      <c r="E55" s="8" t="s">
        <v>192</v>
      </c>
      <c r="F55" s="660" t="s">
        <v>1094</v>
      </c>
      <c r="G55" s="812" t="s">
        <v>1150</v>
      </c>
      <c r="H55" s="812"/>
      <c r="I55" s="812"/>
      <c r="J55" s="812"/>
      <c r="K55" s="812"/>
      <c r="L55" s="812"/>
      <c r="M55" s="812"/>
      <c r="N55" s="812"/>
      <c r="O55" s="812"/>
      <c r="P55" s="812"/>
      <c r="Q55" s="812"/>
      <c r="R55" s="812" t="s">
        <v>1151</v>
      </c>
      <c r="S55" s="812"/>
      <c r="T55" s="812"/>
      <c r="U55" s="812"/>
      <c r="V55" s="812"/>
      <c r="W55" s="812"/>
      <c r="X55" s="812"/>
      <c r="Y55" s="812"/>
      <c r="Z55" s="812"/>
      <c r="AA55" s="812"/>
      <c r="AB55" s="812"/>
      <c r="AC55" s="659" t="s">
        <v>1483</v>
      </c>
      <c r="AD55" s="786" t="s">
        <v>1407</v>
      </c>
      <c r="AE55" s="672"/>
      <c r="AF55" s="672"/>
      <c r="AG55" s="672"/>
      <c r="AH55" s="672"/>
      <c r="AI55" s="672"/>
      <c r="AJ55" s="672"/>
      <c r="AK55" s="672"/>
      <c r="AL55" s="672"/>
      <c r="AM55" s="672"/>
      <c r="AN55" s="672"/>
      <c r="AO55" s="672"/>
      <c r="AP55" s="672"/>
      <c r="AQ55" s="672"/>
      <c r="AR55" s="672"/>
      <c r="AS55" s="672"/>
      <c r="AT55" s="672"/>
      <c r="AU55" s="672"/>
      <c r="AV55" s="672"/>
      <c r="AW55" s="672"/>
      <c r="AX55" s="672"/>
      <c r="AY55" s="672"/>
      <c r="AZ55" s="672"/>
      <c r="BA55" s="672"/>
      <c r="BB55" s="672"/>
      <c r="BC55" s="672"/>
      <c r="BD55" s="672"/>
      <c r="BE55" s="672"/>
      <c r="BF55" s="672"/>
      <c r="BG55" s="672"/>
      <c r="BH55" s="672"/>
      <c r="BI55" s="672"/>
      <c r="BJ55" s="672"/>
      <c r="BK55" s="787" t="s">
        <v>1647</v>
      </c>
      <c r="BL55" s="672"/>
      <c r="BM55" s="672"/>
      <c r="BN55" s="672"/>
      <c r="BO55" s="672"/>
      <c r="BP55" s="672"/>
      <c r="BQ55" s="672"/>
      <c r="BR55" s="672"/>
      <c r="BS55" s="672"/>
      <c r="BT55" s="672"/>
      <c r="BU55" s="672"/>
      <c r="BV55" s="672"/>
      <c r="BW55" s="672"/>
      <c r="BX55" s="672"/>
      <c r="BY55" s="672"/>
      <c r="BZ55" s="672"/>
      <c r="CA55" s="672"/>
      <c r="CB55" s="672"/>
      <c r="CC55" s="672"/>
      <c r="CD55" s="672"/>
      <c r="CE55" s="672"/>
      <c r="CF55" s="672"/>
      <c r="CG55" s="672"/>
      <c r="CH55" s="672"/>
      <c r="CI55" s="672"/>
      <c r="CJ55" s="672"/>
      <c r="CK55" s="672"/>
      <c r="CL55" s="672"/>
      <c r="CM55" s="672"/>
      <c r="CN55" s="672"/>
      <c r="CO55" s="672"/>
      <c r="CP55" s="672"/>
      <c r="CQ55" s="672"/>
      <c r="CR55" s="672"/>
      <c r="CS55" s="672"/>
      <c r="CT55" s="672"/>
      <c r="CU55" s="672"/>
      <c r="CV55" s="672"/>
      <c r="CW55" s="672"/>
      <c r="CX55" s="672"/>
      <c r="CY55" s="672"/>
      <c r="CZ55" s="672"/>
      <c r="DA55" s="672"/>
      <c r="DB55" s="672"/>
      <c r="DC55" s="672"/>
      <c r="DD55" s="672"/>
      <c r="DE55" s="672"/>
      <c r="DF55" s="672"/>
      <c r="DG55" s="672"/>
      <c r="DH55" s="672"/>
      <c r="DI55" s="672"/>
      <c r="DJ55" s="672"/>
      <c r="DK55" s="672"/>
      <c r="DL55" s="672"/>
      <c r="DM55" s="672"/>
      <c r="DN55" s="672"/>
      <c r="DO55" s="672"/>
      <c r="DP55" s="672"/>
      <c r="DQ55" s="672"/>
      <c r="DR55" s="672"/>
      <c r="DS55" s="672"/>
      <c r="DT55" s="672"/>
      <c r="DU55" s="672"/>
      <c r="DV55" s="672"/>
      <c r="DW55" s="672"/>
      <c r="DX55" s="672"/>
      <c r="DY55" s="672"/>
      <c r="DZ55" s="672"/>
      <c r="EA55" s="672"/>
      <c r="EB55" s="672"/>
      <c r="EC55" s="672"/>
      <c r="ED55" s="672"/>
      <c r="EE55" s="672"/>
      <c r="EF55" s="672"/>
      <c r="EG55" s="672"/>
    </row>
    <row r="56" spans="1:137" s="672" customFormat="1" ht="136.5" customHeight="1" x14ac:dyDescent="0.35">
      <c r="A56" s="716">
        <v>45</v>
      </c>
      <c r="B56" s="671" t="s">
        <v>9</v>
      </c>
      <c r="C56" s="765" t="s">
        <v>1291</v>
      </c>
      <c r="D56" s="736" t="str">
        <f>'Matriz de riesgos Asist'!T25</f>
        <v>MODERADO</v>
      </c>
      <c r="E56" s="742" t="s">
        <v>1277</v>
      </c>
      <c r="F56" s="669" t="s">
        <v>1094</v>
      </c>
      <c r="G56" s="810" t="s">
        <v>1152</v>
      </c>
      <c r="H56" s="810"/>
      <c r="I56" s="810"/>
      <c r="J56" s="810"/>
      <c r="K56" s="810"/>
      <c r="L56" s="810"/>
      <c r="M56" s="810"/>
      <c r="N56" s="810"/>
      <c r="O56" s="810"/>
      <c r="P56" s="810"/>
      <c r="Q56" s="810"/>
      <c r="R56" s="827" t="s">
        <v>1484</v>
      </c>
      <c r="S56" s="827"/>
      <c r="T56" s="827"/>
      <c r="U56" s="827"/>
      <c r="V56" s="827"/>
      <c r="W56" s="827"/>
      <c r="X56" s="827"/>
      <c r="Y56" s="827"/>
      <c r="Z56" s="827"/>
      <c r="AA56" s="827"/>
      <c r="AB56" s="827"/>
      <c r="AC56" s="668" t="s">
        <v>1486</v>
      </c>
      <c r="AD56" s="786" t="s">
        <v>1485</v>
      </c>
      <c r="BK56" s="787" t="s">
        <v>1611</v>
      </c>
    </row>
    <row r="57" spans="1:137" s="672" customFormat="1" ht="250.75" customHeight="1" x14ac:dyDescent="0.35">
      <c r="A57" s="716">
        <v>46</v>
      </c>
      <c r="B57" s="671" t="s">
        <v>9</v>
      </c>
      <c r="C57" s="765" t="s">
        <v>1292</v>
      </c>
      <c r="D57" s="720" t="str">
        <f>'Matriz de riesgos Asist'!T32</f>
        <v>ALTO</v>
      </c>
      <c r="E57" s="720" t="str">
        <f>'Matriz de riesgos Asist'!AJ32</f>
        <v>MODERADO</v>
      </c>
      <c r="F57" s="669" t="s">
        <v>1094</v>
      </c>
      <c r="G57" s="810" t="s">
        <v>1153</v>
      </c>
      <c r="H57" s="810"/>
      <c r="I57" s="810"/>
      <c r="J57" s="810"/>
      <c r="K57" s="810"/>
      <c r="L57" s="810"/>
      <c r="M57" s="810"/>
      <c r="N57" s="810"/>
      <c r="O57" s="810"/>
      <c r="P57" s="810"/>
      <c r="Q57" s="810"/>
      <c r="R57" s="810" t="s">
        <v>1154</v>
      </c>
      <c r="S57" s="810"/>
      <c r="T57" s="810"/>
      <c r="U57" s="810"/>
      <c r="V57" s="810"/>
      <c r="W57" s="810"/>
      <c r="X57" s="810"/>
      <c r="Y57" s="810"/>
      <c r="Z57" s="810"/>
      <c r="AA57" s="810"/>
      <c r="AB57" s="810"/>
      <c r="AC57" s="668" t="s">
        <v>1487</v>
      </c>
      <c r="AD57" s="786" t="s">
        <v>1544</v>
      </c>
      <c r="BK57" s="786" t="s">
        <v>1661</v>
      </c>
    </row>
    <row r="58" spans="1:137" s="672" customFormat="1" ht="189.65" customHeight="1" x14ac:dyDescent="0.35">
      <c r="A58" s="716">
        <v>47</v>
      </c>
      <c r="B58" s="671" t="s">
        <v>9</v>
      </c>
      <c r="C58" s="765" t="s">
        <v>1293</v>
      </c>
      <c r="D58" s="720" t="str">
        <f>'Matriz de riesgos Asist'!T34</f>
        <v>MODERADO</v>
      </c>
      <c r="E58" s="720" t="s">
        <v>192</v>
      </c>
      <c r="F58" s="669" t="s">
        <v>1094</v>
      </c>
      <c r="G58" s="810" t="s">
        <v>1155</v>
      </c>
      <c r="H58" s="810"/>
      <c r="I58" s="810"/>
      <c r="J58" s="810"/>
      <c r="K58" s="810"/>
      <c r="L58" s="810"/>
      <c r="M58" s="810"/>
      <c r="N58" s="810"/>
      <c r="O58" s="810"/>
      <c r="P58" s="810"/>
      <c r="Q58" s="810"/>
      <c r="R58" s="810" t="s">
        <v>1156</v>
      </c>
      <c r="S58" s="810"/>
      <c r="T58" s="810"/>
      <c r="U58" s="810"/>
      <c r="V58" s="810"/>
      <c r="W58" s="810"/>
      <c r="X58" s="810"/>
      <c r="Y58" s="810"/>
      <c r="Z58" s="810"/>
      <c r="AA58" s="810"/>
      <c r="AB58" s="810"/>
      <c r="AC58" s="669" t="s">
        <v>1488</v>
      </c>
      <c r="AD58" s="786" t="s">
        <v>1410</v>
      </c>
      <c r="BK58" s="787" t="s">
        <v>1612</v>
      </c>
    </row>
    <row r="59" spans="1:137" s="672" customFormat="1" ht="199.75" customHeight="1" x14ac:dyDescent="0.35">
      <c r="A59" s="716">
        <v>48</v>
      </c>
      <c r="B59" s="671" t="s">
        <v>9</v>
      </c>
      <c r="C59" s="765" t="s">
        <v>1294</v>
      </c>
      <c r="D59" s="720" t="str">
        <f>'Matriz de riesgos Asist'!T35</f>
        <v>BAJO</v>
      </c>
      <c r="E59" s="720" t="str">
        <f>'Matriz de riesgos Asist'!AJ35</f>
        <v>BAJO</v>
      </c>
      <c r="F59" s="669" t="s">
        <v>1094</v>
      </c>
      <c r="G59" s="810" t="s">
        <v>1157</v>
      </c>
      <c r="H59" s="810"/>
      <c r="I59" s="810"/>
      <c r="J59" s="810"/>
      <c r="K59" s="810"/>
      <c r="L59" s="810"/>
      <c r="M59" s="810"/>
      <c r="N59" s="810"/>
      <c r="O59" s="810"/>
      <c r="P59" s="810"/>
      <c r="Q59" s="810"/>
      <c r="R59" s="810" t="s">
        <v>1080</v>
      </c>
      <c r="S59" s="810"/>
      <c r="T59" s="810"/>
      <c r="U59" s="810"/>
      <c r="V59" s="810"/>
      <c r="W59" s="810"/>
      <c r="X59" s="810"/>
      <c r="Y59" s="810"/>
      <c r="Z59" s="810"/>
      <c r="AA59" s="810"/>
      <c r="AB59" s="810"/>
      <c r="AC59" s="668" t="s">
        <v>1259</v>
      </c>
      <c r="AD59" s="786" t="s">
        <v>1411</v>
      </c>
      <c r="BK59" s="786" t="s">
        <v>1662</v>
      </c>
    </row>
    <row r="60" spans="1:137" s="672" customFormat="1" ht="314.5" customHeight="1" x14ac:dyDescent="0.35">
      <c r="A60" s="716">
        <v>49</v>
      </c>
      <c r="B60" s="671" t="s">
        <v>9</v>
      </c>
      <c r="C60" s="765" t="s">
        <v>1412</v>
      </c>
      <c r="D60" s="720" t="str">
        <f>'Matriz de riesgos Asist'!T37</f>
        <v>MODERADO</v>
      </c>
      <c r="E60" s="720" t="str">
        <f>'Matriz de riesgos Asist'!AJ37</f>
        <v>MODERADO</v>
      </c>
      <c r="F60" s="669" t="s">
        <v>1094</v>
      </c>
      <c r="G60" s="810" t="s">
        <v>1158</v>
      </c>
      <c r="H60" s="810"/>
      <c r="I60" s="810"/>
      <c r="J60" s="810"/>
      <c r="K60" s="810"/>
      <c r="L60" s="810"/>
      <c r="M60" s="810"/>
      <c r="N60" s="810"/>
      <c r="O60" s="810"/>
      <c r="P60" s="810"/>
      <c r="Q60" s="810"/>
      <c r="R60" s="810" t="s">
        <v>1159</v>
      </c>
      <c r="S60" s="810"/>
      <c r="T60" s="810"/>
      <c r="U60" s="810"/>
      <c r="V60" s="810"/>
      <c r="W60" s="810"/>
      <c r="X60" s="810"/>
      <c r="Y60" s="810"/>
      <c r="Z60" s="810"/>
      <c r="AA60" s="810"/>
      <c r="AB60" s="810"/>
      <c r="AC60" s="668" t="s">
        <v>1365</v>
      </c>
      <c r="AD60" s="786" t="s">
        <v>1423</v>
      </c>
      <c r="BK60" s="798" t="s">
        <v>1663</v>
      </c>
    </row>
    <row r="61" spans="1:137" s="672" customFormat="1" ht="178" customHeight="1" x14ac:dyDescent="0.35">
      <c r="A61" s="716">
        <v>50</v>
      </c>
      <c r="B61" s="671" t="s">
        <v>9</v>
      </c>
      <c r="C61" s="765" t="s">
        <v>1415</v>
      </c>
      <c r="D61" s="720" t="str">
        <f>'Matriz de riesgos Asist'!T38</f>
        <v>MODERADO</v>
      </c>
      <c r="E61" s="720" t="str">
        <f>'Matriz de riesgos Asist'!AJ37</f>
        <v>MODERADO</v>
      </c>
      <c r="F61" s="669" t="s">
        <v>1094</v>
      </c>
      <c r="G61" s="810" t="s">
        <v>1160</v>
      </c>
      <c r="H61" s="810"/>
      <c r="I61" s="810"/>
      <c r="J61" s="810"/>
      <c r="K61" s="810"/>
      <c r="L61" s="810"/>
      <c r="M61" s="810"/>
      <c r="N61" s="810"/>
      <c r="O61" s="810"/>
      <c r="P61" s="810"/>
      <c r="Q61" s="810"/>
      <c r="R61" s="810" t="s">
        <v>1161</v>
      </c>
      <c r="S61" s="810"/>
      <c r="T61" s="810"/>
      <c r="U61" s="810"/>
      <c r="V61" s="810"/>
      <c r="W61" s="810"/>
      <c r="X61" s="810"/>
      <c r="Y61" s="810"/>
      <c r="Z61" s="810"/>
      <c r="AA61" s="810"/>
      <c r="AB61" s="810"/>
      <c r="AC61" s="668" t="s">
        <v>1489</v>
      </c>
      <c r="AD61" s="786" t="s">
        <v>1545</v>
      </c>
      <c r="BK61" s="786" t="s">
        <v>1664</v>
      </c>
    </row>
    <row r="62" spans="1:137" s="672" customFormat="1" ht="163" customHeight="1" x14ac:dyDescent="0.35">
      <c r="A62" s="716">
        <v>51</v>
      </c>
      <c r="B62" s="671" t="s">
        <v>9</v>
      </c>
      <c r="C62" s="765" t="s">
        <v>1418</v>
      </c>
      <c r="D62" s="720" t="str">
        <f>'Matriz de riesgos Asist'!T38</f>
        <v>MODERADO</v>
      </c>
      <c r="E62" s="720" t="s">
        <v>192</v>
      </c>
      <c r="F62" s="669" t="s">
        <v>1094</v>
      </c>
      <c r="G62" s="810" t="s">
        <v>1162</v>
      </c>
      <c r="H62" s="810"/>
      <c r="I62" s="810"/>
      <c r="J62" s="810"/>
      <c r="K62" s="810"/>
      <c r="L62" s="810"/>
      <c r="M62" s="810"/>
      <c r="N62" s="810"/>
      <c r="O62" s="810"/>
      <c r="P62" s="810"/>
      <c r="Q62" s="810"/>
      <c r="R62" s="810" t="s">
        <v>1163</v>
      </c>
      <c r="S62" s="810"/>
      <c r="T62" s="810"/>
      <c r="U62" s="810"/>
      <c r="V62" s="810"/>
      <c r="W62" s="810"/>
      <c r="X62" s="810"/>
      <c r="Y62" s="810"/>
      <c r="Z62" s="810"/>
      <c r="AA62" s="810"/>
      <c r="AB62" s="810"/>
      <c r="AC62" s="668" t="s">
        <v>1366</v>
      </c>
      <c r="AD62" s="786" t="s">
        <v>1546</v>
      </c>
      <c r="BK62" s="786" t="s">
        <v>1665</v>
      </c>
    </row>
    <row r="63" spans="1:137" s="9" customFormat="1" ht="229.75" customHeight="1" x14ac:dyDescent="0.35">
      <c r="A63" s="727">
        <v>52</v>
      </c>
      <c r="B63" s="17" t="s">
        <v>9</v>
      </c>
      <c r="C63" s="767" t="s">
        <v>1420</v>
      </c>
      <c r="D63" s="13" t="str">
        <f>'Matriz de riesgos Asist'!T41</f>
        <v>MODERADO</v>
      </c>
      <c r="E63" s="8" t="s">
        <v>192</v>
      </c>
      <c r="F63" s="660" t="s">
        <v>1094</v>
      </c>
      <c r="G63" s="812" t="s">
        <v>63</v>
      </c>
      <c r="H63" s="812"/>
      <c r="I63" s="812"/>
      <c r="J63" s="812"/>
      <c r="K63" s="812"/>
      <c r="L63" s="812"/>
      <c r="M63" s="812"/>
      <c r="N63" s="812"/>
      <c r="O63" s="812"/>
      <c r="P63" s="812"/>
      <c r="Q63" s="812"/>
      <c r="R63" s="812" t="s">
        <v>1083</v>
      </c>
      <c r="S63" s="812"/>
      <c r="T63" s="812"/>
      <c r="U63" s="812"/>
      <c r="V63" s="812"/>
      <c r="W63" s="812"/>
      <c r="X63" s="812"/>
      <c r="Y63" s="812"/>
      <c r="Z63" s="812"/>
      <c r="AA63" s="812"/>
      <c r="AB63" s="812"/>
      <c r="AC63" s="659" t="s">
        <v>1367</v>
      </c>
      <c r="AD63" s="786" t="s">
        <v>1547</v>
      </c>
      <c r="AE63" s="672"/>
      <c r="AF63" s="672"/>
      <c r="AG63" s="672"/>
      <c r="AH63" s="672"/>
      <c r="AI63" s="672"/>
      <c r="AJ63" s="672"/>
      <c r="AK63" s="672"/>
      <c r="AL63" s="672"/>
      <c r="AM63" s="672"/>
      <c r="AN63" s="672"/>
      <c r="AO63" s="672"/>
      <c r="AP63" s="672"/>
      <c r="AQ63" s="672"/>
      <c r="AR63" s="672"/>
      <c r="AS63" s="672"/>
      <c r="AT63" s="672"/>
      <c r="AU63" s="672"/>
      <c r="AV63" s="672"/>
      <c r="AW63" s="672"/>
      <c r="AX63" s="672"/>
      <c r="AY63" s="672"/>
      <c r="AZ63" s="672"/>
      <c r="BA63" s="672"/>
      <c r="BB63" s="672"/>
      <c r="BC63" s="672"/>
      <c r="BD63" s="672"/>
      <c r="BE63" s="672"/>
      <c r="BF63" s="672"/>
      <c r="BG63" s="672"/>
      <c r="BH63" s="672"/>
      <c r="BI63" s="672"/>
      <c r="BJ63" s="672"/>
      <c r="BK63" s="786" t="s">
        <v>1613</v>
      </c>
      <c r="BL63" s="672"/>
      <c r="BM63" s="672"/>
      <c r="BN63" s="672"/>
      <c r="BO63" s="672"/>
      <c r="BP63" s="672"/>
      <c r="BQ63" s="672"/>
      <c r="BR63" s="672"/>
      <c r="BS63" s="672"/>
      <c r="BT63" s="672"/>
      <c r="BU63" s="672"/>
      <c r="BV63" s="672"/>
      <c r="BW63" s="672"/>
      <c r="BX63" s="672"/>
      <c r="BY63" s="672"/>
      <c r="BZ63" s="672"/>
      <c r="CA63" s="672"/>
      <c r="CB63" s="672"/>
      <c r="CC63" s="672"/>
      <c r="CD63" s="672"/>
      <c r="CE63" s="672"/>
      <c r="CF63" s="672"/>
      <c r="CG63" s="672"/>
      <c r="CH63" s="672"/>
      <c r="CI63" s="672"/>
      <c r="CJ63" s="672"/>
      <c r="CK63" s="672"/>
      <c r="CL63" s="672"/>
      <c r="CM63" s="672"/>
      <c r="CN63" s="672"/>
      <c r="CO63" s="672"/>
      <c r="CP63" s="672"/>
      <c r="CQ63" s="672"/>
      <c r="CR63" s="672"/>
      <c r="CS63" s="672"/>
      <c r="CT63" s="672"/>
      <c r="CU63" s="672"/>
      <c r="CV63" s="672"/>
      <c r="CW63" s="672"/>
      <c r="CX63" s="672"/>
      <c r="CY63" s="672"/>
      <c r="CZ63" s="672"/>
      <c r="DA63" s="672"/>
      <c r="DB63" s="672"/>
      <c r="DC63" s="672"/>
      <c r="DD63" s="672"/>
      <c r="DE63" s="672"/>
      <c r="DF63" s="672"/>
      <c r="DG63" s="672"/>
      <c r="DH63" s="672"/>
      <c r="DI63" s="672"/>
      <c r="DJ63" s="672"/>
      <c r="DK63" s="672"/>
      <c r="DL63" s="672"/>
      <c r="DM63" s="672"/>
      <c r="DN63" s="672"/>
      <c r="DO63" s="672"/>
      <c r="DP63" s="672"/>
      <c r="DQ63" s="672"/>
      <c r="DR63" s="672"/>
      <c r="DS63" s="672"/>
      <c r="DT63" s="672"/>
      <c r="DU63" s="672"/>
      <c r="DV63" s="672"/>
      <c r="DW63" s="672"/>
      <c r="DX63" s="672"/>
      <c r="DY63" s="672"/>
      <c r="DZ63" s="672"/>
      <c r="EA63" s="672"/>
      <c r="EB63" s="672"/>
      <c r="EC63" s="672"/>
      <c r="ED63" s="672"/>
      <c r="EE63" s="672"/>
      <c r="EF63" s="672"/>
      <c r="EG63" s="672"/>
    </row>
    <row r="64" spans="1:137" s="672" customFormat="1" ht="170" customHeight="1" x14ac:dyDescent="0.35">
      <c r="A64" s="716">
        <v>53</v>
      </c>
      <c r="B64" s="671" t="s">
        <v>8</v>
      </c>
      <c r="C64" s="765" t="s">
        <v>1295</v>
      </c>
      <c r="D64" s="736" t="str">
        <f>'Matriz de riesgos Asist'!T45</f>
        <v>MODERADO</v>
      </c>
      <c r="E64" s="720" t="s">
        <v>264</v>
      </c>
      <c r="F64" s="669" t="s">
        <v>1094</v>
      </c>
      <c r="G64" s="810" t="s">
        <v>1164</v>
      </c>
      <c r="H64" s="810"/>
      <c r="I64" s="810"/>
      <c r="J64" s="810"/>
      <c r="K64" s="810"/>
      <c r="L64" s="810"/>
      <c r="M64" s="810"/>
      <c r="N64" s="810"/>
      <c r="O64" s="810"/>
      <c r="P64" s="810"/>
      <c r="Q64" s="810"/>
      <c r="R64" s="810" t="s">
        <v>1165</v>
      </c>
      <c r="S64" s="810"/>
      <c r="T64" s="810"/>
      <c r="U64" s="810"/>
      <c r="V64" s="810"/>
      <c r="W64" s="810"/>
      <c r="X64" s="810"/>
      <c r="Y64" s="810"/>
      <c r="Z64" s="810"/>
      <c r="AA64" s="810"/>
      <c r="AB64" s="810"/>
      <c r="AC64" s="668" t="s">
        <v>1490</v>
      </c>
      <c r="AD64" s="786" t="s">
        <v>1548</v>
      </c>
      <c r="BK64" s="786" t="s">
        <v>1666</v>
      </c>
    </row>
    <row r="65" spans="1:63" s="672" customFormat="1" ht="315" customHeight="1" x14ac:dyDescent="0.35">
      <c r="A65" s="716">
        <v>54</v>
      </c>
      <c r="B65" s="671" t="s">
        <v>8</v>
      </c>
      <c r="C65" s="765" t="s">
        <v>65</v>
      </c>
      <c r="D65" s="720" t="str">
        <f>'Matriz de riesgos Asist'!T48</f>
        <v>MODERADO</v>
      </c>
      <c r="E65" s="720" t="s">
        <v>192</v>
      </c>
      <c r="F65" s="669" t="s">
        <v>1094</v>
      </c>
      <c r="G65" s="810" t="s">
        <v>1166</v>
      </c>
      <c r="H65" s="810"/>
      <c r="I65" s="810"/>
      <c r="J65" s="810"/>
      <c r="K65" s="810"/>
      <c r="L65" s="810"/>
      <c r="M65" s="810"/>
      <c r="N65" s="810"/>
      <c r="O65" s="810"/>
      <c r="P65" s="810"/>
      <c r="Q65" s="810"/>
      <c r="R65" s="810" t="s">
        <v>1167</v>
      </c>
      <c r="S65" s="810"/>
      <c r="T65" s="810"/>
      <c r="U65" s="810"/>
      <c r="V65" s="810"/>
      <c r="W65" s="810"/>
      <c r="X65" s="810"/>
      <c r="Y65" s="810"/>
      <c r="Z65" s="810"/>
      <c r="AA65" s="810"/>
      <c r="AB65" s="810"/>
      <c r="AC65" s="668" t="s">
        <v>1491</v>
      </c>
      <c r="AD65" s="786" t="s">
        <v>1492</v>
      </c>
      <c r="BK65" s="787" t="s">
        <v>1667</v>
      </c>
    </row>
    <row r="66" spans="1:63" s="672" customFormat="1" ht="225" customHeight="1" x14ac:dyDescent="0.35">
      <c r="A66" s="716">
        <v>55</v>
      </c>
      <c r="B66" s="689" t="s">
        <v>8</v>
      </c>
      <c r="C66" s="765" t="s">
        <v>1296</v>
      </c>
      <c r="D66" s="720" t="str">
        <f>'Matriz de riesgos Asist'!T49</f>
        <v>BAJO</v>
      </c>
      <c r="E66" s="720" t="str">
        <f>'Matriz de riesgos Asist'!AJ49</f>
        <v>BAJO</v>
      </c>
      <c r="F66" s="669" t="s">
        <v>1094</v>
      </c>
      <c r="G66" s="810" t="s">
        <v>67</v>
      </c>
      <c r="H66" s="810"/>
      <c r="I66" s="810"/>
      <c r="J66" s="810"/>
      <c r="K66" s="810"/>
      <c r="L66" s="810"/>
      <c r="M66" s="810"/>
      <c r="N66" s="810"/>
      <c r="O66" s="810"/>
      <c r="P66" s="810"/>
      <c r="Q66" s="810"/>
      <c r="R66" s="810" t="s">
        <v>1082</v>
      </c>
      <c r="S66" s="810"/>
      <c r="T66" s="810"/>
      <c r="U66" s="810"/>
      <c r="V66" s="810"/>
      <c r="W66" s="810"/>
      <c r="X66" s="810"/>
      <c r="Y66" s="810"/>
      <c r="Z66" s="810"/>
      <c r="AA66" s="810"/>
      <c r="AB66" s="810"/>
      <c r="AC66" s="668" t="s">
        <v>1278</v>
      </c>
      <c r="AD66" s="786" t="s">
        <v>1421</v>
      </c>
      <c r="BK66" s="786" t="s">
        <v>1649</v>
      </c>
    </row>
    <row r="67" spans="1:63" s="672" customFormat="1" ht="195.65" customHeight="1" x14ac:dyDescent="0.35">
      <c r="A67" s="716">
        <v>56</v>
      </c>
      <c r="B67" s="671" t="s">
        <v>8</v>
      </c>
      <c r="C67" s="765" t="s">
        <v>1293</v>
      </c>
      <c r="D67" s="736" t="str">
        <f>'Matriz de riesgos Asist'!T50</f>
        <v>MODERADO</v>
      </c>
      <c r="E67" s="720" t="s">
        <v>192</v>
      </c>
      <c r="F67" s="669" t="s">
        <v>1094</v>
      </c>
      <c r="G67" s="810" t="s">
        <v>1168</v>
      </c>
      <c r="H67" s="810"/>
      <c r="I67" s="810"/>
      <c r="J67" s="810"/>
      <c r="K67" s="810"/>
      <c r="L67" s="810"/>
      <c r="M67" s="810"/>
      <c r="N67" s="810"/>
      <c r="O67" s="810"/>
      <c r="P67" s="810"/>
      <c r="Q67" s="810"/>
      <c r="R67" s="810" t="s">
        <v>1169</v>
      </c>
      <c r="S67" s="810"/>
      <c r="T67" s="810"/>
      <c r="U67" s="810"/>
      <c r="V67" s="810"/>
      <c r="W67" s="810"/>
      <c r="X67" s="810"/>
      <c r="Y67" s="810"/>
      <c r="Z67" s="810"/>
      <c r="AA67" s="810"/>
      <c r="AB67" s="810"/>
      <c r="AC67" s="668" t="s">
        <v>1488</v>
      </c>
      <c r="AD67" s="786" t="s">
        <v>1409</v>
      </c>
      <c r="BK67" s="786" t="s">
        <v>1614</v>
      </c>
    </row>
    <row r="68" spans="1:63" s="672" customFormat="1" ht="244.5" customHeight="1" x14ac:dyDescent="0.35">
      <c r="A68" s="716">
        <v>57</v>
      </c>
      <c r="B68" s="671" t="s">
        <v>8</v>
      </c>
      <c r="C68" s="765" t="s">
        <v>1297</v>
      </c>
      <c r="D68" s="720" t="str">
        <f>'Matriz de riesgos Asist'!T52</f>
        <v>BAJO</v>
      </c>
      <c r="E68" s="720" t="str">
        <f>'Matriz de riesgos Asist'!AJ52</f>
        <v>BAJO</v>
      </c>
      <c r="F68" s="669" t="s">
        <v>1094</v>
      </c>
      <c r="G68" s="810" t="s">
        <v>69</v>
      </c>
      <c r="H68" s="810"/>
      <c r="I68" s="810"/>
      <c r="J68" s="810"/>
      <c r="K68" s="810"/>
      <c r="L68" s="810"/>
      <c r="M68" s="810"/>
      <c r="N68" s="810"/>
      <c r="O68" s="810"/>
      <c r="P68" s="810"/>
      <c r="Q68" s="810"/>
      <c r="R68" s="810" t="s">
        <v>1077</v>
      </c>
      <c r="S68" s="816"/>
      <c r="T68" s="816"/>
      <c r="U68" s="816"/>
      <c r="V68" s="816"/>
      <c r="W68" s="816"/>
      <c r="X68" s="816"/>
      <c r="Y68" s="816"/>
      <c r="Z68" s="816"/>
      <c r="AA68" s="816"/>
      <c r="AB68" s="816"/>
      <c r="AC68" s="668" t="s">
        <v>1259</v>
      </c>
      <c r="AD68" s="786" t="s">
        <v>1411</v>
      </c>
      <c r="BK68" s="786" t="s">
        <v>1615</v>
      </c>
    </row>
    <row r="69" spans="1:63" s="672" customFormat="1" ht="235.5" customHeight="1" x14ac:dyDescent="0.35">
      <c r="A69" s="716">
        <v>58</v>
      </c>
      <c r="B69" s="671" t="s">
        <v>8</v>
      </c>
      <c r="C69" s="765" t="s">
        <v>1418</v>
      </c>
      <c r="D69" s="720" t="str">
        <f>'Matriz de riesgos Asist'!T53</f>
        <v>MODERADO</v>
      </c>
      <c r="E69" s="720" t="str">
        <f>'Matriz de riesgos Asist'!AJ53</f>
        <v>MODERADO</v>
      </c>
      <c r="F69" s="669" t="s">
        <v>1094</v>
      </c>
      <c r="G69" s="810" t="s">
        <v>1170</v>
      </c>
      <c r="H69" s="816"/>
      <c r="I69" s="816"/>
      <c r="J69" s="816"/>
      <c r="K69" s="816"/>
      <c r="L69" s="816"/>
      <c r="M69" s="816"/>
      <c r="N69" s="816"/>
      <c r="O69" s="816"/>
      <c r="P69" s="816"/>
      <c r="Q69" s="816"/>
      <c r="R69" s="810" t="s">
        <v>1171</v>
      </c>
      <c r="S69" s="810"/>
      <c r="T69" s="810"/>
      <c r="U69" s="810"/>
      <c r="V69" s="810"/>
      <c r="W69" s="810"/>
      <c r="X69" s="810"/>
      <c r="Y69" s="810"/>
      <c r="Z69" s="810"/>
      <c r="AA69" s="810"/>
      <c r="AB69" s="810"/>
      <c r="AC69" s="668" t="s">
        <v>1298</v>
      </c>
      <c r="AD69" s="786" t="s">
        <v>1382</v>
      </c>
      <c r="BK69" s="786" t="s">
        <v>1668</v>
      </c>
    </row>
    <row r="70" spans="1:63" s="672" customFormat="1" ht="109.25" customHeight="1" x14ac:dyDescent="0.35">
      <c r="A70" s="716">
        <v>59</v>
      </c>
      <c r="B70" s="671" t="s">
        <v>8</v>
      </c>
      <c r="C70" s="765" t="s">
        <v>1299</v>
      </c>
      <c r="D70" s="720" t="str">
        <f>'Matriz de riesgos Asist'!T56</f>
        <v>BAJO</v>
      </c>
      <c r="E70" s="720" t="str">
        <f>'Matriz de riesgos Asist'!AJ56</f>
        <v>BAJO</v>
      </c>
      <c r="F70" s="669" t="s">
        <v>1094</v>
      </c>
      <c r="G70" s="813" t="s">
        <v>1172</v>
      </c>
      <c r="H70" s="814"/>
      <c r="I70" s="814"/>
      <c r="J70" s="814"/>
      <c r="K70" s="814"/>
      <c r="L70" s="814"/>
      <c r="M70" s="814"/>
      <c r="N70" s="814"/>
      <c r="O70" s="814"/>
      <c r="P70" s="814"/>
      <c r="Q70" s="815"/>
      <c r="R70" s="810" t="s">
        <v>1173</v>
      </c>
      <c r="S70" s="816"/>
      <c r="T70" s="816"/>
      <c r="U70" s="816"/>
      <c r="V70" s="816"/>
      <c r="W70" s="816"/>
      <c r="X70" s="816"/>
      <c r="Y70" s="816"/>
      <c r="Z70" s="816"/>
      <c r="AA70" s="816"/>
      <c r="AB70" s="816"/>
      <c r="AC70" s="668" t="s">
        <v>1300</v>
      </c>
      <c r="AD70" s="786" t="s">
        <v>1494</v>
      </c>
      <c r="BK70" s="786" t="s">
        <v>1616</v>
      </c>
    </row>
    <row r="71" spans="1:63" s="672" customFormat="1" ht="147.65" customHeight="1" x14ac:dyDescent="0.35">
      <c r="A71" s="716">
        <v>60</v>
      </c>
      <c r="B71" s="671" t="s">
        <v>8</v>
      </c>
      <c r="C71" s="765" t="s">
        <v>1422</v>
      </c>
      <c r="D71" s="720" t="str">
        <f>'Matriz de riesgos Asist'!T58</f>
        <v>BAJO</v>
      </c>
      <c r="E71" s="720" t="str">
        <f>'Matriz de riesgos Asist'!AJ58</f>
        <v>BAJO</v>
      </c>
      <c r="F71" s="669" t="s">
        <v>1094</v>
      </c>
      <c r="G71" s="810" t="s">
        <v>1174</v>
      </c>
      <c r="H71" s="816"/>
      <c r="I71" s="816"/>
      <c r="J71" s="816"/>
      <c r="K71" s="816"/>
      <c r="L71" s="816"/>
      <c r="M71" s="816"/>
      <c r="N71" s="816"/>
      <c r="O71" s="816"/>
      <c r="P71" s="816"/>
      <c r="Q71" s="816"/>
      <c r="R71" s="810" t="s">
        <v>1175</v>
      </c>
      <c r="S71" s="810"/>
      <c r="T71" s="810"/>
      <c r="U71" s="810"/>
      <c r="V71" s="810"/>
      <c r="W71" s="810"/>
      <c r="X71" s="810"/>
      <c r="Y71" s="810"/>
      <c r="Z71" s="810"/>
      <c r="AA71" s="810"/>
      <c r="AB71" s="810"/>
      <c r="AC71" s="668" t="s">
        <v>1301</v>
      </c>
      <c r="AD71" s="790" t="s">
        <v>1493</v>
      </c>
      <c r="BK71" s="790" t="s">
        <v>1617</v>
      </c>
    </row>
    <row r="72" spans="1:63" s="672" customFormat="1" ht="154.25" customHeight="1" x14ac:dyDescent="0.35">
      <c r="A72" s="716">
        <v>61</v>
      </c>
      <c r="B72" s="671" t="s">
        <v>1496</v>
      </c>
      <c r="C72" s="765" t="s">
        <v>107</v>
      </c>
      <c r="D72" s="720" t="s">
        <v>264</v>
      </c>
      <c r="E72" s="720" t="s">
        <v>264</v>
      </c>
      <c r="F72" s="669" t="s">
        <v>1094</v>
      </c>
      <c r="G72" s="668" t="s">
        <v>1371</v>
      </c>
      <c r="H72" s="722"/>
      <c r="I72" s="722"/>
      <c r="J72" s="722"/>
      <c r="K72" s="722"/>
      <c r="L72" s="722"/>
      <c r="M72" s="722"/>
      <c r="N72" s="722"/>
      <c r="O72" s="722"/>
      <c r="P72" s="722"/>
      <c r="Q72" s="722"/>
      <c r="R72" s="813" t="s">
        <v>1372</v>
      </c>
      <c r="S72" s="872"/>
      <c r="T72" s="872"/>
      <c r="U72" s="872"/>
      <c r="V72" s="872"/>
      <c r="W72" s="872"/>
      <c r="X72" s="889"/>
      <c r="Y72" s="668"/>
      <c r="Z72" s="668"/>
      <c r="AA72" s="668"/>
      <c r="AB72" s="668"/>
      <c r="AC72" s="11" t="s">
        <v>1373</v>
      </c>
      <c r="AD72" s="11" t="s">
        <v>1495</v>
      </c>
      <c r="BK72" s="11" t="s">
        <v>1618</v>
      </c>
    </row>
    <row r="73" spans="1:63" s="672" customFormat="1" ht="156.65" customHeight="1" x14ac:dyDescent="0.35">
      <c r="A73" s="716">
        <v>62</v>
      </c>
      <c r="B73" s="671" t="s">
        <v>1496</v>
      </c>
      <c r="C73" s="765" t="s">
        <v>106</v>
      </c>
      <c r="D73" s="736" t="s">
        <v>264</v>
      </c>
      <c r="E73" s="720" t="s">
        <v>264</v>
      </c>
      <c r="F73" s="669" t="s">
        <v>1094</v>
      </c>
      <c r="G73" s="668" t="s">
        <v>1369</v>
      </c>
      <c r="H73" s="722"/>
      <c r="I73" s="722"/>
      <c r="J73" s="722"/>
      <c r="K73" s="722"/>
      <c r="L73" s="722"/>
      <c r="M73" s="722"/>
      <c r="N73" s="722"/>
      <c r="O73" s="722"/>
      <c r="P73" s="722"/>
      <c r="Q73" s="722"/>
      <c r="R73" s="813" t="s">
        <v>1370</v>
      </c>
      <c r="S73" s="886"/>
      <c r="T73" s="886"/>
      <c r="U73" s="886"/>
      <c r="V73" s="886"/>
      <c r="W73" s="886"/>
      <c r="X73" s="890"/>
      <c r="Y73" s="668"/>
      <c r="Z73" s="668"/>
      <c r="AA73" s="668"/>
      <c r="AB73" s="668"/>
      <c r="AC73" s="11" t="s">
        <v>1384</v>
      </c>
      <c r="AD73" s="11" t="s">
        <v>1497</v>
      </c>
      <c r="BK73" s="11" t="s">
        <v>1619</v>
      </c>
    </row>
    <row r="74" spans="1:63" s="672" customFormat="1" ht="236.4" customHeight="1" x14ac:dyDescent="0.35">
      <c r="A74" s="716">
        <v>63</v>
      </c>
      <c r="B74" s="671" t="s">
        <v>72</v>
      </c>
      <c r="C74" s="765" t="s">
        <v>1331</v>
      </c>
      <c r="D74" s="720" t="str">
        <f>'Matriz de riesgos Asist'!T62</f>
        <v>MODERADO</v>
      </c>
      <c r="E74" s="720" t="str">
        <f>'Matriz de riesgos Asist'!AJ62</f>
        <v>BAJO</v>
      </c>
      <c r="F74" s="669" t="s">
        <v>1094</v>
      </c>
      <c r="G74" s="810" t="s">
        <v>1176</v>
      </c>
      <c r="H74" s="810"/>
      <c r="I74" s="810"/>
      <c r="J74" s="810"/>
      <c r="K74" s="810"/>
      <c r="L74" s="810"/>
      <c r="M74" s="810"/>
      <c r="N74" s="810"/>
      <c r="O74" s="810"/>
      <c r="P74" s="810"/>
      <c r="Q74" s="810"/>
      <c r="R74" s="810" t="s">
        <v>1177</v>
      </c>
      <c r="S74" s="816"/>
      <c r="T74" s="816"/>
      <c r="U74" s="816"/>
      <c r="V74" s="816"/>
      <c r="W74" s="816"/>
      <c r="X74" s="816"/>
      <c r="Y74" s="816"/>
      <c r="Z74" s="816"/>
      <c r="AA74" s="816"/>
      <c r="AB74" s="816"/>
      <c r="AC74" s="668" t="s">
        <v>1276</v>
      </c>
      <c r="AD74" s="786" t="s">
        <v>1498</v>
      </c>
      <c r="BK74" s="786" t="s">
        <v>1620</v>
      </c>
    </row>
    <row r="75" spans="1:63" s="672" customFormat="1" ht="181" customHeight="1" x14ac:dyDescent="0.35">
      <c r="A75" s="716">
        <v>64</v>
      </c>
      <c r="B75" s="671" t="s">
        <v>72</v>
      </c>
      <c r="C75" s="765" t="s">
        <v>1332</v>
      </c>
      <c r="D75" s="720" t="str">
        <f>'Matriz de riesgos Asist'!T63</f>
        <v>ALTO</v>
      </c>
      <c r="E75" s="720" t="str">
        <f>'Matriz de riesgos Asist'!AJ65</f>
        <v>MODERADO</v>
      </c>
      <c r="F75" s="669" t="s">
        <v>1094</v>
      </c>
      <c r="G75" s="810" t="s">
        <v>1178</v>
      </c>
      <c r="H75" s="816"/>
      <c r="I75" s="816"/>
      <c r="J75" s="816"/>
      <c r="K75" s="816"/>
      <c r="L75" s="816"/>
      <c r="M75" s="816"/>
      <c r="N75" s="816"/>
      <c r="O75" s="816"/>
      <c r="P75" s="816"/>
      <c r="Q75" s="816"/>
      <c r="R75" s="810" t="s">
        <v>1179</v>
      </c>
      <c r="S75" s="810"/>
      <c r="T75" s="810"/>
      <c r="U75" s="810"/>
      <c r="V75" s="810"/>
      <c r="W75" s="810"/>
      <c r="X75" s="810"/>
      <c r="Y75" s="810"/>
      <c r="Z75" s="810"/>
      <c r="AA75" s="810"/>
      <c r="AB75" s="810"/>
      <c r="AC75" s="668" t="s">
        <v>1499</v>
      </c>
      <c r="AD75" s="786" t="s">
        <v>1424</v>
      </c>
      <c r="BK75" s="786" t="s">
        <v>1669</v>
      </c>
    </row>
    <row r="76" spans="1:63" s="672" customFormat="1" ht="133" customHeight="1" x14ac:dyDescent="0.35">
      <c r="A76" s="716">
        <v>65</v>
      </c>
      <c r="B76" s="671" t="s">
        <v>72</v>
      </c>
      <c r="C76" s="765" t="s">
        <v>1406</v>
      </c>
      <c r="D76" s="720" t="str">
        <f>'Matriz de riesgos Asist'!T69</f>
        <v>MODERADO</v>
      </c>
      <c r="E76" s="720" t="s">
        <v>264</v>
      </c>
      <c r="F76" s="669" t="s">
        <v>1094</v>
      </c>
      <c r="G76" s="810" t="s">
        <v>1180</v>
      </c>
      <c r="H76" s="810"/>
      <c r="I76" s="810"/>
      <c r="J76" s="810"/>
      <c r="K76" s="810"/>
      <c r="L76" s="810"/>
      <c r="M76" s="810"/>
      <c r="N76" s="810"/>
      <c r="O76" s="810"/>
      <c r="P76" s="810"/>
      <c r="Q76" s="810"/>
      <c r="R76" s="810" t="s">
        <v>1336</v>
      </c>
      <c r="S76" s="810"/>
      <c r="T76" s="810"/>
      <c r="U76" s="810"/>
      <c r="V76" s="810"/>
      <c r="W76" s="810"/>
      <c r="X76" s="810"/>
      <c r="Y76" s="810"/>
      <c r="Z76" s="810"/>
      <c r="AA76" s="810"/>
      <c r="AB76" s="810"/>
      <c r="AC76" s="668" t="s">
        <v>1500</v>
      </c>
      <c r="AD76" s="786" t="s">
        <v>1407</v>
      </c>
      <c r="BK76" s="786" t="s">
        <v>1621</v>
      </c>
    </row>
    <row r="77" spans="1:63" s="672" customFormat="1" ht="155" customHeight="1" x14ac:dyDescent="0.35">
      <c r="A77" s="716">
        <v>66</v>
      </c>
      <c r="B77" s="671" t="s">
        <v>72</v>
      </c>
      <c r="C77" s="765" t="s">
        <v>75</v>
      </c>
      <c r="D77" s="720" t="s">
        <v>264</v>
      </c>
      <c r="E77" s="720" t="str">
        <f>'Matriz de riesgos Asist'!AJ70</f>
        <v>BAJO</v>
      </c>
      <c r="F77" s="669" t="s">
        <v>1094</v>
      </c>
      <c r="G77" s="810" t="s">
        <v>1181</v>
      </c>
      <c r="H77" s="810"/>
      <c r="I77" s="810"/>
      <c r="J77" s="810"/>
      <c r="K77" s="810"/>
      <c r="L77" s="810"/>
      <c r="M77" s="810"/>
      <c r="N77" s="810"/>
      <c r="O77" s="810"/>
      <c r="P77" s="810"/>
      <c r="Q77" s="810"/>
      <c r="R77" s="810" t="s">
        <v>1182</v>
      </c>
      <c r="S77" s="810"/>
      <c r="T77" s="810"/>
      <c r="U77" s="810"/>
      <c r="V77" s="810"/>
      <c r="W77" s="810"/>
      <c r="X77" s="810"/>
      <c r="Y77" s="810"/>
      <c r="Z77" s="810"/>
      <c r="AA77" s="810"/>
      <c r="AB77" s="810"/>
      <c r="AC77" s="668" t="s">
        <v>1501</v>
      </c>
      <c r="AD77" s="786" t="s">
        <v>1380</v>
      </c>
      <c r="BK77" s="786" t="s">
        <v>1622</v>
      </c>
    </row>
    <row r="78" spans="1:63" s="672" customFormat="1" ht="174.5" customHeight="1" x14ac:dyDescent="0.35">
      <c r="A78" s="716">
        <v>67</v>
      </c>
      <c r="B78" s="671" t="s">
        <v>72</v>
      </c>
      <c r="C78" s="765" t="s">
        <v>1408</v>
      </c>
      <c r="D78" s="720" t="s">
        <v>559</v>
      </c>
      <c r="E78" s="720" t="s">
        <v>192</v>
      </c>
      <c r="F78" s="669" t="s">
        <v>1094</v>
      </c>
      <c r="G78" s="810" t="s">
        <v>1183</v>
      </c>
      <c r="H78" s="810"/>
      <c r="I78" s="810"/>
      <c r="J78" s="810"/>
      <c r="K78" s="810"/>
      <c r="L78" s="810"/>
      <c r="M78" s="810"/>
      <c r="N78" s="810"/>
      <c r="O78" s="810"/>
      <c r="P78" s="810"/>
      <c r="Q78" s="810"/>
      <c r="R78" s="810" t="s">
        <v>1082</v>
      </c>
      <c r="S78" s="810"/>
      <c r="T78" s="810"/>
      <c r="U78" s="810"/>
      <c r="V78" s="810"/>
      <c r="W78" s="810"/>
      <c r="X78" s="810"/>
      <c r="Y78" s="810"/>
      <c r="Z78" s="810"/>
      <c r="AA78" s="810"/>
      <c r="AB78" s="810"/>
      <c r="AC78" s="668" t="s">
        <v>1337</v>
      </c>
      <c r="AD78" s="786" t="s">
        <v>1381</v>
      </c>
      <c r="BK78" s="783" t="s">
        <v>1670</v>
      </c>
    </row>
    <row r="79" spans="1:63" s="672" customFormat="1" ht="126.5" customHeight="1" x14ac:dyDescent="0.35">
      <c r="A79" s="716">
        <v>68</v>
      </c>
      <c r="B79" s="671" t="s">
        <v>72</v>
      </c>
      <c r="C79" s="765" t="s">
        <v>1333</v>
      </c>
      <c r="D79" s="720" t="str">
        <f>'Matriz de riesgos Asist'!T78</f>
        <v>ALTO</v>
      </c>
      <c r="E79" s="720" t="str">
        <f>'Matriz de riesgos Asist'!AJ78</f>
        <v>MODERADO</v>
      </c>
      <c r="F79" s="669" t="s">
        <v>1094</v>
      </c>
      <c r="G79" s="810" t="s">
        <v>1184</v>
      </c>
      <c r="H79" s="810"/>
      <c r="I79" s="810"/>
      <c r="J79" s="810"/>
      <c r="K79" s="810"/>
      <c r="L79" s="810"/>
      <c r="M79" s="810"/>
      <c r="N79" s="810"/>
      <c r="O79" s="810"/>
      <c r="P79" s="810"/>
      <c r="Q79" s="810"/>
      <c r="R79" s="810" t="s">
        <v>1185</v>
      </c>
      <c r="S79" s="810"/>
      <c r="T79" s="810"/>
      <c r="U79" s="810"/>
      <c r="V79" s="810"/>
      <c r="W79" s="810"/>
      <c r="X79" s="810"/>
      <c r="Y79" s="810"/>
      <c r="Z79" s="810"/>
      <c r="AA79" s="810"/>
      <c r="AB79" s="810"/>
      <c r="AC79" s="668" t="s">
        <v>1502</v>
      </c>
      <c r="AD79" s="786" t="s">
        <v>1409</v>
      </c>
      <c r="BK79" s="786" t="s">
        <v>1671</v>
      </c>
    </row>
    <row r="80" spans="1:63" s="672" customFormat="1" ht="181" customHeight="1" x14ac:dyDescent="0.35">
      <c r="A80" s="716">
        <v>69</v>
      </c>
      <c r="B80" s="671" t="s">
        <v>72</v>
      </c>
      <c r="C80" s="765" t="s">
        <v>1334</v>
      </c>
      <c r="D80" s="720" t="str">
        <f>'Matriz de riesgos Asist'!T80</f>
        <v>ALTO</v>
      </c>
      <c r="E80" s="720" t="str">
        <f>'Matriz de riesgos Asist'!AJ80</f>
        <v>MODERADO</v>
      </c>
      <c r="F80" s="669" t="s">
        <v>1094</v>
      </c>
      <c r="G80" s="810" t="s">
        <v>1063</v>
      </c>
      <c r="H80" s="810"/>
      <c r="I80" s="810"/>
      <c r="J80" s="810"/>
      <c r="K80" s="810"/>
      <c r="L80" s="810"/>
      <c r="M80" s="810"/>
      <c r="N80" s="810"/>
      <c r="O80" s="810"/>
      <c r="P80" s="810"/>
      <c r="Q80" s="810"/>
      <c r="R80" s="810" t="s">
        <v>1080</v>
      </c>
      <c r="S80" s="810"/>
      <c r="T80" s="810"/>
      <c r="U80" s="810"/>
      <c r="V80" s="810"/>
      <c r="W80" s="810"/>
      <c r="X80" s="810"/>
      <c r="Y80" s="810"/>
      <c r="Z80" s="810"/>
      <c r="AA80" s="810"/>
      <c r="AB80" s="810"/>
      <c r="AC80" s="668" t="s">
        <v>1503</v>
      </c>
      <c r="AD80" s="799" t="s">
        <v>1672</v>
      </c>
      <c r="BK80" s="786" t="s">
        <v>1673</v>
      </c>
    </row>
    <row r="81" spans="1:137" s="672" customFormat="1" ht="230" customHeight="1" x14ac:dyDescent="0.35">
      <c r="A81" s="716">
        <v>70</v>
      </c>
      <c r="B81" s="671" t="s">
        <v>72</v>
      </c>
      <c r="C81" s="765" t="s">
        <v>1413</v>
      </c>
      <c r="D81" s="720" t="str">
        <f>'Matriz de riesgos Asist'!T81</f>
        <v>ALTO</v>
      </c>
      <c r="E81" s="720" t="str">
        <f>'Matriz de riesgos Asist'!AJ81</f>
        <v>MODERADO</v>
      </c>
      <c r="F81" s="669" t="s">
        <v>1094</v>
      </c>
      <c r="G81" s="810" t="s">
        <v>1186</v>
      </c>
      <c r="H81" s="810"/>
      <c r="I81" s="810"/>
      <c r="J81" s="810"/>
      <c r="K81" s="810"/>
      <c r="L81" s="810"/>
      <c r="M81" s="810"/>
      <c r="N81" s="810"/>
      <c r="O81" s="810"/>
      <c r="P81" s="810"/>
      <c r="Q81" s="810"/>
      <c r="R81" s="810" t="s">
        <v>1187</v>
      </c>
      <c r="S81" s="810"/>
      <c r="T81" s="810"/>
      <c r="U81" s="810"/>
      <c r="V81" s="810"/>
      <c r="W81" s="810"/>
      <c r="X81" s="810"/>
      <c r="Y81" s="810"/>
      <c r="Z81" s="810"/>
      <c r="AA81" s="810"/>
      <c r="AB81" s="810"/>
      <c r="AC81" s="668" t="s">
        <v>1414</v>
      </c>
      <c r="AD81" s="786" t="s">
        <v>1423</v>
      </c>
      <c r="BK81" s="786" t="s">
        <v>1674</v>
      </c>
    </row>
    <row r="82" spans="1:137" s="672" customFormat="1" ht="195.5" customHeight="1" x14ac:dyDescent="0.35">
      <c r="A82" s="716">
        <v>71</v>
      </c>
      <c r="B82" s="671" t="s">
        <v>72</v>
      </c>
      <c r="C82" s="765" t="s">
        <v>1416</v>
      </c>
      <c r="D82" s="720" t="str">
        <f>'Matriz de riesgos Asist'!T82</f>
        <v>ALTO</v>
      </c>
      <c r="E82" s="720" t="str">
        <f>'Matriz de riesgos Asist'!AJ83</f>
        <v>MODERADO</v>
      </c>
      <c r="F82" s="669" t="s">
        <v>1094</v>
      </c>
      <c r="G82" s="810" t="s">
        <v>1188</v>
      </c>
      <c r="H82" s="810"/>
      <c r="I82" s="810"/>
      <c r="J82" s="810"/>
      <c r="K82" s="810"/>
      <c r="L82" s="810"/>
      <c r="M82" s="810"/>
      <c r="N82" s="810"/>
      <c r="O82" s="810"/>
      <c r="P82" s="810"/>
      <c r="Q82" s="810"/>
      <c r="R82" s="810" t="s">
        <v>1079</v>
      </c>
      <c r="S82" s="816"/>
      <c r="T82" s="816"/>
      <c r="U82" s="816"/>
      <c r="V82" s="816"/>
      <c r="W82" s="816"/>
      <c r="X82" s="816"/>
      <c r="Y82" s="816"/>
      <c r="Z82" s="816"/>
      <c r="AA82" s="816"/>
      <c r="AB82" s="816"/>
      <c r="AC82" s="668" t="s">
        <v>1338</v>
      </c>
      <c r="AD82" s="786" t="s">
        <v>1417</v>
      </c>
      <c r="BK82" s="786" t="s">
        <v>1675</v>
      </c>
    </row>
    <row r="83" spans="1:137" s="672" customFormat="1" ht="187" customHeight="1" x14ac:dyDescent="0.35">
      <c r="A83" s="716">
        <v>72</v>
      </c>
      <c r="B83" s="671" t="s">
        <v>72</v>
      </c>
      <c r="C83" s="765" t="s">
        <v>1419</v>
      </c>
      <c r="D83" s="720" t="s">
        <v>192</v>
      </c>
      <c r="E83" s="720" t="s">
        <v>264</v>
      </c>
      <c r="F83" s="669" t="s">
        <v>1094</v>
      </c>
      <c r="G83" s="810" t="s">
        <v>1189</v>
      </c>
      <c r="H83" s="816"/>
      <c r="I83" s="816"/>
      <c r="J83" s="816"/>
      <c r="K83" s="816"/>
      <c r="L83" s="816"/>
      <c r="M83" s="816"/>
      <c r="N83" s="816"/>
      <c r="O83" s="816"/>
      <c r="P83" s="816"/>
      <c r="Q83" s="816"/>
      <c r="R83" s="810" t="s">
        <v>1081</v>
      </c>
      <c r="S83" s="810"/>
      <c r="T83" s="810"/>
      <c r="U83" s="810"/>
      <c r="V83" s="810"/>
      <c r="W83" s="810"/>
      <c r="X83" s="810"/>
      <c r="Y83" s="810"/>
      <c r="Z83" s="810"/>
      <c r="AA83" s="810"/>
      <c r="AB83" s="810"/>
      <c r="AC83" s="668" t="s">
        <v>1504</v>
      </c>
      <c r="AD83" s="786" t="s">
        <v>1382</v>
      </c>
      <c r="BK83" s="786" t="s">
        <v>1676</v>
      </c>
    </row>
    <row r="84" spans="1:137" s="672" customFormat="1" ht="89" customHeight="1" x14ac:dyDescent="0.35">
      <c r="A84" s="717">
        <v>73</v>
      </c>
      <c r="B84" s="686" t="s">
        <v>72</v>
      </c>
      <c r="C84" s="768" t="s">
        <v>1339</v>
      </c>
      <c r="D84" s="718" t="str">
        <f>'Matriz de riesgos Asist'!T86</f>
        <v>MODERADO</v>
      </c>
      <c r="E84" s="718" t="s">
        <v>264</v>
      </c>
      <c r="F84" s="719" t="s">
        <v>1094</v>
      </c>
      <c r="G84" s="856" t="s">
        <v>1190</v>
      </c>
      <c r="H84" s="856"/>
      <c r="I84" s="856"/>
      <c r="J84" s="856"/>
      <c r="K84" s="856"/>
      <c r="L84" s="856"/>
      <c r="M84" s="856"/>
      <c r="N84" s="856"/>
      <c r="O84" s="856"/>
      <c r="P84" s="856"/>
      <c r="Q84" s="856"/>
      <c r="R84" s="856" t="s">
        <v>1191</v>
      </c>
      <c r="S84" s="856"/>
      <c r="T84" s="856"/>
      <c r="U84" s="856"/>
      <c r="V84" s="856"/>
      <c r="W84" s="856"/>
      <c r="X84" s="856"/>
      <c r="Y84" s="856"/>
      <c r="Z84" s="856"/>
      <c r="AA84" s="856"/>
      <c r="AB84" s="856"/>
      <c r="AC84" s="687" t="s">
        <v>1374</v>
      </c>
      <c r="AD84" s="792" t="s">
        <v>1383</v>
      </c>
      <c r="BK84" s="784" t="s">
        <v>1623</v>
      </c>
    </row>
    <row r="85" spans="1:137" s="722" customFormat="1" ht="256.25" customHeight="1" x14ac:dyDescent="0.35">
      <c r="A85" s="716">
        <v>74</v>
      </c>
      <c r="B85" s="671" t="s">
        <v>72</v>
      </c>
      <c r="C85" s="765" t="s">
        <v>1335</v>
      </c>
      <c r="D85" s="720" t="str">
        <f>'Matriz de riesgos Asist'!T88</f>
        <v>MODERADO</v>
      </c>
      <c r="E85" s="720" t="s">
        <v>264</v>
      </c>
      <c r="F85" s="669" t="s">
        <v>1094</v>
      </c>
      <c r="G85" s="810" t="s">
        <v>1192</v>
      </c>
      <c r="H85" s="810"/>
      <c r="I85" s="810"/>
      <c r="J85" s="810"/>
      <c r="K85" s="810"/>
      <c r="L85" s="810"/>
      <c r="M85" s="810"/>
      <c r="N85" s="810"/>
      <c r="O85" s="810"/>
      <c r="P85" s="810"/>
      <c r="Q85" s="810"/>
      <c r="R85" s="810" t="s">
        <v>1193</v>
      </c>
      <c r="S85" s="810"/>
      <c r="T85" s="810"/>
      <c r="U85" s="810"/>
      <c r="V85" s="810"/>
      <c r="W85" s="810"/>
      <c r="X85" s="810"/>
      <c r="Y85" s="810"/>
      <c r="Z85" s="810"/>
      <c r="AA85" s="810"/>
      <c r="AB85" s="810"/>
      <c r="AC85" s="668" t="s">
        <v>1530</v>
      </c>
      <c r="AD85" s="786" t="s">
        <v>1549</v>
      </c>
      <c r="AE85" s="791"/>
      <c r="AF85" s="791"/>
      <c r="AG85" s="791"/>
      <c r="AH85" s="791"/>
      <c r="AI85" s="791"/>
      <c r="AJ85" s="791"/>
      <c r="AK85" s="791"/>
      <c r="AL85" s="791"/>
      <c r="AM85" s="791"/>
      <c r="AN85" s="791"/>
      <c r="AO85" s="791"/>
      <c r="AP85" s="791"/>
      <c r="AQ85" s="791"/>
      <c r="AR85" s="791"/>
      <c r="AS85" s="791"/>
      <c r="AT85" s="791"/>
      <c r="AU85" s="791"/>
      <c r="AV85" s="791"/>
      <c r="AW85" s="791"/>
      <c r="AX85" s="791"/>
      <c r="AY85" s="791"/>
      <c r="AZ85" s="791"/>
      <c r="BA85" s="791"/>
      <c r="BB85" s="791"/>
      <c r="BC85" s="791"/>
      <c r="BD85" s="791"/>
      <c r="BE85" s="791"/>
      <c r="BF85" s="791"/>
      <c r="BG85" s="791"/>
      <c r="BH85" s="791"/>
      <c r="BI85" s="791"/>
      <c r="BJ85" s="791"/>
      <c r="BK85" s="821" t="s">
        <v>1613</v>
      </c>
      <c r="BL85" s="896"/>
      <c r="BM85" s="896"/>
      <c r="BN85" s="896"/>
      <c r="BO85" s="896"/>
      <c r="BP85" s="896"/>
      <c r="BQ85" s="896"/>
      <c r="BR85" s="896"/>
      <c r="BS85" s="896"/>
      <c r="BT85" s="896"/>
      <c r="BU85" s="896"/>
      <c r="BV85" s="896"/>
      <c r="BW85" s="896"/>
      <c r="BX85" s="896"/>
      <c r="BY85" s="896"/>
      <c r="BZ85" s="896"/>
      <c r="CA85" s="896"/>
      <c r="CB85" s="896"/>
      <c r="CC85" s="896"/>
      <c r="CD85" s="896"/>
      <c r="CE85" s="896"/>
      <c r="CF85" s="896"/>
      <c r="CG85" s="896"/>
      <c r="CH85" s="896"/>
      <c r="CI85" s="896"/>
      <c r="CJ85" s="896"/>
      <c r="CK85" s="896"/>
      <c r="CL85" s="896"/>
      <c r="CM85" s="896"/>
      <c r="CN85" s="896"/>
      <c r="CO85" s="896"/>
      <c r="CP85" s="896"/>
      <c r="CQ85" s="896"/>
      <c r="CR85" s="896"/>
      <c r="CS85" s="896"/>
      <c r="CT85" s="896"/>
      <c r="CU85" s="896"/>
      <c r="CV85" s="896"/>
      <c r="CW85" s="896"/>
      <c r="CX85" s="896"/>
      <c r="CY85" s="896"/>
      <c r="CZ85" s="896"/>
      <c r="DA85" s="896"/>
      <c r="DB85" s="896"/>
      <c r="DC85" s="896"/>
      <c r="DD85" s="897"/>
      <c r="DE85" s="801"/>
      <c r="DF85" s="802"/>
      <c r="DG85" s="802"/>
      <c r="DH85" s="802"/>
      <c r="DI85" s="802"/>
      <c r="DJ85" s="802"/>
      <c r="DK85" s="802"/>
      <c r="DL85" s="802"/>
      <c r="DM85" s="802"/>
      <c r="DN85" s="802"/>
      <c r="DO85" s="802"/>
      <c r="DP85" s="802"/>
      <c r="DQ85" s="802"/>
      <c r="DR85" s="802"/>
      <c r="DS85" s="802"/>
      <c r="DT85" s="802"/>
      <c r="DU85" s="802"/>
      <c r="DV85" s="802"/>
      <c r="DW85" s="802"/>
      <c r="DX85" s="802"/>
      <c r="DY85" s="802"/>
      <c r="DZ85" s="802"/>
      <c r="EA85" s="802"/>
      <c r="EB85" s="802"/>
      <c r="EC85" s="803"/>
      <c r="ED85" s="791"/>
      <c r="EE85" s="791"/>
      <c r="EF85" s="791"/>
      <c r="EG85" s="755"/>
    </row>
    <row r="86" spans="1:137" s="672" customFormat="1" ht="72" customHeight="1" x14ac:dyDescent="0.35">
      <c r="A86" s="744">
        <v>75</v>
      </c>
      <c r="B86" s="673" t="s">
        <v>86</v>
      </c>
      <c r="C86" s="772" t="s">
        <v>87</v>
      </c>
      <c r="D86" s="676" t="str">
        <f>'Matriz de riesgos Asist'!T90</f>
        <v>BAJO</v>
      </c>
      <c r="E86" s="676" t="str">
        <f>'Matriz de riesgos Asist'!AJ90</f>
        <v>BAJO</v>
      </c>
      <c r="F86" s="675" t="s">
        <v>1094</v>
      </c>
      <c r="G86" s="855" t="s">
        <v>1194</v>
      </c>
      <c r="H86" s="855"/>
      <c r="I86" s="855"/>
      <c r="J86" s="855"/>
      <c r="K86" s="855"/>
      <c r="L86" s="855"/>
      <c r="M86" s="855"/>
      <c r="N86" s="855"/>
      <c r="O86" s="855"/>
      <c r="P86" s="855"/>
      <c r="Q86" s="855"/>
      <c r="R86" s="855" t="s">
        <v>1195</v>
      </c>
      <c r="S86" s="855"/>
      <c r="T86" s="855"/>
      <c r="U86" s="855"/>
      <c r="V86" s="855"/>
      <c r="W86" s="855"/>
      <c r="X86" s="855"/>
      <c r="Y86" s="855"/>
      <c r="Z86" s="855"/>
      <c r="AA86" s="855"/>
      <c r="AB86" s="855"/>
      <c r="AC86" s="678" t="s">
        <v>1505</v>
      </c>
      <c r="AD86" s="793" t="s">
        <v>1425</v>
      </c>
      <c r="BK86" s="794" t="s">
        <v>1624</v>
      </c>
    </row>
    <row r="87" spans="1:137" s="672" customFormat="1" ht="139" customHeight="1" x14ac:dyDescent="0.35">
      <c r="A87" s="716">
        <v>76</v>
      </c>
      <c r="B87" s="671" t="s">
        <v>86</v>
      </c>
      <c r="C87" s="765" t="s">
        <v>89</v>
      </c>
      <c r="D87" s="720" t="str">
        <f>'Matriz de riesgos Asist'!T92</f>
        <v>BAJO</v>
      </c>
      <c r="E87" s="720" t="str">
        <f>'Matriz de riesgos Asist'!AJ92</f>
        <v>BAJO</v>
      </c>
      <c r="F87" s="669" t="s">
        <v>1094</v>
      </c>
      <c r="G87" s="810" t="s">
        <v>1196</v>
      </c>
      <c r="H87" s="810"/>
      <c r="I87" s="810"/>
      <c r="J87" s="810"/>
      <c r="K87" s="810"/>
      <c r="L87" s="810"/>
      <c r="M87" s="810"/>
      <c r="N87" s="810"/>
      <c r="O87" s="810"/>
      <c r="P87" s="810"/>
      <c r="Q87" s="810"/>
      <c r="R87" s="810" t="s">
        <v>1197</v>
      </c>
      <c r="S87" s="810"/>
      <c r="T87" s="810"/>
      <c r="U87" s="810"/>
      <c r="V87" s="810"/>
      <c r="W87" s="810"/>
      <c r="X87" s="810"/>
      <c r="Y87" s="810"/>
      <c r="Z87" s="810"/>
      <c r="AA87" s="810"/>
      <c r="AB87" s="810"/>
      <c r="AC87" s="668" t="s">
        <v>1340</v>
      </c>
      <c r="AD87" s="786" t="s">
        <v>1652</v>
      </c>
      <c r="BK87" s="786" t="s">
        <v>1625</v>
      </c>
    </row>
    <row r="88" spans="1:137" s="672" customFormat="1" ht="129" customHeight="1" x14ac:dyDescent="0.35">
      <c r="A88" s="716">
        <v>77</v>
      </c>
      <c r="B88" s="671" t="s">
        <v>86</v>
      </c>
      <c r="C88" s="765" t="s">
        <v>1198</v>
      </c>
      <c r="D88" s="720" t="str">
        <f>'Matriz de riesgos Asist'!T95</f>
        <v>MODERADO</v>
      </c>
      <c r="E88" s="720" t="str">
        <f>'Matriz de riesgos Asist'!AJ95</f>
        <v>BAJO</v>
      </c>
      <c r="F88" s="669" t="s">
        <v>1094</v>
      </c>
      <c r="G88" s="810" t="s">
        <v>1199</v>
      </c>
      <c r="H88" s="810"/>
      <c r="I88" s="810"/>
      <c r="J88" s="810"/>
      <c r="K88" s="810"/>
      <c r="L88" s="810"/>
      <c r="M88" s="810"/>
      <c r="N88" s="810"/>
      <c r="O88" s="810"/>
      <c r="P88" s="810"/>
      <c r="Q88" s="810"/>
      <c r="R88" s="810" t="s">
        <v>1239</v>
      </c>
      <c r="S88" s="810"/>
      <c r="T88" s="810"/>
      <c r="U88" s="810"/>
      <c r="V88" s="810"/>
      <c r="W88" s="810"/>
      <c r="X88" s="810"/>
      <c r="Y88" s="810"/>
      <c r="Z88" s="810"/>
      <c r="AA88" s="810"/>
      <c r="AB88" s="810"/>
      <c r="AC88" s="668" t="s">
        <v>1341</v>
      </c>
      <c r="AD88" s="786" t="s">
        <v>1427</v>
      </c>
      <c r="BK88" s="786" t="s">
        <v>1626</v>
      </c>
    </row>
    <row r="89" spans="1:137" s="9" customFormat="1" ht="73" customHeight="1" x14ac:dyDescent="0.35">
      <c r="A89" s="727">
        <v>78</v>
      </c>
      <c r="B89" s="17" t="s">
        <v>86</v>
      </c>
      <c r="C89" s="767" t="s">
        <v>92</v>
      </c>
      <c r="D89" s="8" t="str">
        <f>'Matriz de riesgos Asist'!T96</f>
        <v>MODERADO</v>
      </c>
      <c r="E89" s="8" t="str">
        <f>'Matriz de riesgos Asist'!AJ96</f>
        <v>BAJO</v>
      </c>
      <c r="F89" s="660" t="s">
        <v>1094</v>
      </c>
      <c r="G89" s="812" t="s">
        <v>1200</v>
      </c>
      <c r="H89" s="812"/>
      <c r="I89" s="812"/>
      <c r="J89" s="812"/>
      <c r="K89" s="812"/>
      <c r="L89" s="812"/>
      <c r="M89" s="812"/>
      <c r="N89" s="812"/>
      <c r="O89" s="812"/>
      <c r="P89" s="812"/>
      <c r="Q89" s="812"/>
      <c r="R89" s="812" t="s">
        <v>1201</v>
      </c>
      <c r="S89" s="812"/>
      <c r="T89" s="812"/>
      <c r="U89" s="812"/>
      <c r="V89" s="812"/>
      <c r="W89" s="812"/>
      <c r="X89" s="812"/>
      <c r="Y89" s="812"/>
      <c r="Z89" s="812"/>
      <c r="AA89" s="812"/>
      <c r="AB89" s="812"/>
      <c r="AC89" s="659" t="s">
        <v>1342</v>
      </c>
      <c r="AD89" s="786" t="s">
        <v>1428</v>
      </c>
      <c r="AE89" s="672"/>
      <c r="AF89" s="672"/>
      <c r="AG89" s="672"/>
      <c r="AH89" s="672"/>
      <c r="AI89" s="672"/>
      <c r="AJ89" s="672"/>
      <c r="AK89" s="672"/>
      <c r="AL89" s="672"/>
      <c r="AM89" s="672"/>
      <c r="AN89" s="672"/>
      <c r="AO89" s="672"/>
      <c r="AP89" s="672"/>
      <c r="AQ89" s="672"/>
      <c r="AR89" s="672"/>
      <c r="AS89" s="672"/>
      <c r="AT89" s="672"/>
      <c r="AU89" s="672"/>
      <c r="AV89" s="672"/>
      <c r="AW89" s="672"/>
      <c r="AX89" s="672"/>
      <c r="AY89" s="672"/>
      <c r="AZ89" s="672"/>
      <c r="BA89" s="672"/>
      <c r="BB89" s="672"/>
      <c r="BC89" s="672"/>
      <c r="BD89" s="672"/>
      <c r="BE89" s="672"/>
      <c r="BF89" s="672"/>
      <c r="BG89" s="672"/>
      <c r="BH89" s="672"/>
      <c r="BI89" s="672"/>
      <c r="BJ89" s="672"/>
      <c r="BK89" s="787" t="s">
        <v>1627</v>
      </c>
      <c r="BL89" s="672"/>
      <c r="BM89" s="672"/>
      <c r="BN89" s="672"/>
      <c r="BO89" s="672"/>
      <c r="BP89" s="672"/>
      <c r="BQ89" s="672"/>
      <c r="BR89" s="672"/>
      <c r="BS89" s="672"/>
      <c r="BT89" s="672"/>
      <c r="BU89" s="672"/>
      <c r="BV89" s="672"/>
      <c r="BW89" s="672"/>
      <c r="BX89" s="672"/>
      <c r="BY89" s="672"/>
      <c r="BZ89" s="672"/>
      <c r="CA89" s="672"/>
      <c r="CB89" s="672"/>
      <c r="CC89" s="672"/>
      <c r="CD89" s="672"/>
      <c r="CE89" s="672"/>
      <c r="CF89" s="672"/>
      <c r="CG89" s="672"/>
      <c r="CH89" s="672"/>
      <c r="CI89" s="672"/>
      <c r="CJ89" s="672"/>
      <c r="CK89" s="672"/>
      <c r="CL89" s="672"/>
      <c r="CM89" s="672"/>
      <c r="CN89" s="672"/>
      <c r="CO89" s="672"/>
      <c r="CP89" s="672"/>
      <c r="CQ89" s="672"/>
      <c r="CR89" s="672"/>
      <c r="CS89" s="672"/>
      <c r="CT89" s="672"/>
      <c r="CU89" s="672"/>
      <c r="CV89" s="672"/>
      <c r="CW89" s="672"/>
      <c r="CX89" s="672"/>
      <c r="CY89" s="672"/>
      <c r="CZ89" s="672"/>
      <c r="DA89" s="672"/>
      <c r="DB89" s="672"/>
      <c r="DC89" s="672"/>
      <c r="DD89" s="672"/>
      <c r="DE89" s="672"/>
      <c r="DF89" s="672"/>
      <c r="DG89" s="672"/>
      <c r="DH89" s="672"/>
      <c r="DI89" s="672"/>
      <c r="DJ89" s="672"/>
      <c r="DK89" s="672"/>
      <c r="DL89" s="672"/>
      <c r="DM89" s="672"/>
      <c r="DN89" s="672"/>
      <c r="DO89" s="672"/>
      <c r="DP89" s="672"/>
      <c r="DQ89" s="672"/>
      <c r="DR89" s="672"/>
      <c r="DS89" s="672"/>
      <c r="DT89" s="672"/>
      <c r="DU89" s="672"/>
      <c r="DV89" s="672"/>
      <c r="DW89" s="672"/>
      <c r="DX89" s="672"/>
      <c r="DY89" s="672"/>
      <c r="DZ89" s="672"/>
      <c r="EA89" s="672"/>
      <c r="EB89" s="672"/>
      <c r="EC89" s="672"/>
      <c r="ED89" s="672"/>
      <c r="EE89" s="672"/>
      <c r="EF89" s="672"/>
      <c r="EG89" s="672"/>
    </row>
    <row r="90" spans="1:137" s="672" customFormat="1" ht="79.5" customHeight="1" x14ac:dyDescent="0.35">
      <c r="A90" s="716">
        <v>79</v>
      </c>
      <c r="B90" s="671" t="s">
        <v>86</v>
      </c>
      <c r="C90" s="765" t="s">
        <v>1202</v>
      </c>
      <c r="D90" s="720" t="str">
        <f>'Matriz de riesgos Asist'!T97</f>
        <v>BAJO</v>
      </c>
      <c r="E90" s="720" t="str">
        <f>'Matriz de riesgos Asist'!AJ97</f>
        <v>BAJO</v>
      </c>
      <c r="F90" s="669" t="s">
        <v>1094</v>
      </c>
      <c r="G90" s="810" t="s">
        <v>1203</v>
      </c>
      <c r="H90" s="810"/>
      <c r="I90" s="810"/>
      <c r="J90" s="810"/>
      <c r="K90" s="810"/>
      <c r="L90" s="810"/>
      <c r="M90" s="810"/>
      <c r="N90" s="810"/>
      <c r="O90" s="810"/>
      <c r="P90" s="810"/>
      <c r="Q90" s="810"/>
      <c r="R90" s="810" t="s">
        <v>1204</v>
      </c>
      <c r="S90" s="810"/>
      <c r="T90" s="810"/>
      <c r="U90" s="810"/>
      <c r="V90" s="810"/>
      <c r="W90" s="810"/>
      <c r="X90" s="810"/>
      <c r="Y90" s="810"/>
      <c r="Z90" s="810"/>
      <c r="AA90" s="810"/>
      <c r="AB90" s="810"/>
      <c r="AC90" s="668" t="s">
        <v>1429</v>
      </c>
      <c r="AD90" s="786" t="s">
        <v>1430</v>
      </c>
      <c r="BK90" s="787" t="s">
        <v>1628</v>
      </c>
    </row>
    <row r="91" spans="1:137" s="672" customFormat="1" ht="63" customHeight="1" x14ac:dyDescent="0.35">
      <c r="A91" s="716">
        <v>80</v>
      </c>
      <c r="B91" s="743" t="s">
        <v>110</v>
      </c>
      <c r="C91" s="765" t="s">
        <v>1205</v>
      </c>
      <c r="D91" s="720" t="str">
        <f>'Matriz de riesgos Asist'!T98</f>
        <v>MODERADO</v>
      </c>
      <c r="E91" s="720" t="s">
        <v>264</v>
      </c>
      <c r="F91" s="669" t="s">
        <v>1094</v>
      </c>
      <c r="G91" s="810" t="s">
        <v>1206</v>
      </c>
      <c r="H91" s="810"/>
      <c r="I91" s="810"/>
      <c r="J91" s="810"/>
      <c r="K91" s="810"/>
      <c r="L91" s="810"/>
      <c r="M91" s="810"/>
      <c r="N91" s="810"/>
      <c r="O91" s="810"/>
      <c r="P91" s="810"/>
      <c r="Q91" s="810"/>
      <c r="R91" s="810" t="s">
        <v>1207</v>
      </c>
      <c r="S91" s="810"/>
      <c r="T91" s="810"/>
      <c r="U91" s="810"/>
      <c r="V91" s="810"/>
      <c r="W91" s="810"/>
      <c r="X91" s="810"/>
      <c r="Y91" s="810"/>
      <c r="Z91" s="810"/>
      <c r="AA91" s="810"/>
      <c r="AB91" s="810"/>
      <c r="AC91" s="745" t="s">
        <v>1506</v>
      </c>
      <c r="AD91" s="786" t="s">
        <v>1377</v>
      </c>
      <c r="BK91" s="800" t="s">
        <v>1677</v>
      </c>
    </row>
    <row r="92" spans="1:137" s="672" customFormat="1" ht="73" customHeight="1" x14ac:dyDescent="0.35">
      <c r="A92" s="716">
        <v>81</v>
      </c>
      <c r="B92" s="743" t="s">
        <v>110</v>
      </c>
      <c r="C92" s="765" t="s">
        <v>112</v>
      </c>
      <c r="D92" s="720" t="str">
        <f>'Matriz de riesgos Asist'!T99</f>
        <v>BAJO</v>
      </c>
      <c r="E92" s="720" t="str">
        <f>'Matriz de riesgos Asist'!AJ99</f>
        <v>BAJO</v>
      </c>
      <c r="F92" s="669" t="s">
        <v>1094</v>
      </c>
      <c r="G92" s="810" t="s">
        <v>1208</v>
      </c>
      <c r="H92" s="810"/>
      <c r="I92" s="810"/>
      <c r="J92" s="810"/>
      <c r="K92" s="810"/>
      <c r="L92" s="810"/>
      <c r="M92" s="810"/>
      <c r="N92" s="810"/>
      <c r="O92" s="810"/>
      <c r="P92" s="810"/>
      <c r="Q92" s="810"/>
      <c r="R92" s="810" t="s">
        <v>1078</v>
      </c>
      <c r="S92" s="810"/>
      <c r="T92" s="810"/>
      <c r="U92" s="810"/>
      <c r="V92" s="810"/>
      <c r="W92" s="810"/>
      <c r="X92" s="810"/>
      <c r="Y92" s="810"/>
      <c r="Z92" s="810"/>
      <c r="AA92" s="810"/>
      <c r="AB92" s="810"/>
      <c r="AC92" s="668" t="s">
        <v>1343</v>
      </c>
      <c r="AD92" s="786" t="s">
        <v>1431</v>
      </c>
      <c r="BK92" s="787" t="s">
        <v>1629</v>
      </c>
    </row>
    <row r="93" spans="1:137" s="9" customFormat="1" ht="80.5" customHeight="1" x14ac:dyDescent="0.35">
      <c r="A93" s="727">
        <v>82</v>
      </c>
      <c r="B93" s="690" t="s">
        <v>110</v>
      </c>
      <c r="C93" s="767" t="s">
        <v>1209</v>
      </c>
      <c r="D93" s="8" t="str">
        <f>'Matriz de riesgos Asist'!T100</f>
        <v>BAJO</v>
      </c>
      <c r="E93" s="8" t="str">
        <f>'Matriz de riesgos Asist'!AJ100</f>
        <v>BAJO</v>
      </c>
      <c r="F93" s="660" t="s">
        <v>1094</v>
      </c>
      <c r="G93" s="812" t="s">
        <v>1210</v>
      </c>
      <c r="H93" s="812"/>
      <c r="I93" s="812"/>
      <c r="J93" s="812"/>
      <c r="K93" s="812"/>
      <c r="L93" s="812"/>
      <c r="M93" s="812"/>
      <c r="N93" s="812"/>
      <c r="O93" s="812"/>
      <c r="P93" s="812"/>
      <c r="Q93" s="812"/>
      <c r="R93" s="812" t="s">
        <v>1263</v>
      </c>
      <c r="S93" s="812"/>
      <c r="T93" s="812"/>
      <c r="U93" s="812"/>
      <c r="V93" s="812"/>
      <c r="W93" s="812"/>
      <c r="X93" s="812"/>
      <c r="Y93" s="812"/>
      <c r="Z93" s="812"/>
      <c r="AA93" s="812"/>
      <c r="AB93" s="812"/>
      <c r="AC93" s="659" t="s">
        <v>1344</v>
      </c>
      <c r="AD93" s="786" t="s">
        <v>1432</v>
      </c>
      <c r="AE93" s="672"/>
      <c r="AF93" s="672"/>
      <c r="AG93" s="672"/>
      <c r="AH93" s="672"/>
      <c r="AI93" s="672"/>
      <c r="AJ93" s="672"/>
      <c r="AK93" s="672"/>
      <c r="AL93" s="672"/>
      <c r="AM93" s="672"/>
      <c r="AN93" s="672"/>
      <c r="AO93" s="672"/>
      <c r="AP93" s="672"/>
      <c r="AQ93" s="672"/>
      <c r="AR93" s="672"/>
      <c r="AS93" s="672"/>
      <c r="AT93" s="672"/>
      <c r="AU93" s="672"/>
      <c r="AV93" s="672"/>
      <c r="AW93" s="672"/>
      <c r="AX93" s="672"/>
      <c r="AY93" s="672"/>
      <c r="AZ93" s="672"/>
      <c r="BA93" s="672"/>
      <c r="BB93" s="672"/>
      <c r="BC93" s="672"/>
      <c r="BD93" s="672"/>
      <c r="BE93" s="672"/>
      <c r="BF93" s="672"/>
      <c r="BG93" s="672"/>
      <c r="BH93" s="672"/>
      <c r="BI93" s="672"/>
      <c r="BJ93" s="672"/>
      <c r="BK93" s="787" t="s">
        <v>1630</v>
      </c>
      <c r="BL93" s="672"/>
      <c r="BM93" s="672"/>
      <c r="BN93" s="672"/>
      <c r="BO93" s="672"/>
      <c r="BP93" s="672"/>
      <c r="BQ93" s="672"/>
      <c r="BR93" s="672"/>
      <c r="BS93" s="672"/>
      <c r="BT93" s="672"/>
      <c r="BU93" s="672"/>
      <c r="BV93" s="672"/>
      <c r="BW93" s="672"/>
      <c r="BX93" s="672"/>
      <c r="BY93" s="672"/>
      <c r="BZ93" s="672"/>
      <c r="CA93" s="672"/>
      <c r="CB93" s="672"/>
      <c r="CC93" s="672"/>
      <c r="CD93" s="672"/>
      <c r="CE93" s="672"/>
      <c r="CF93" s="672"/>
      <c r="CG93" s="672"/>
      <c r="CH93" s="672"/>
      <c r="CI93" s="672"/>
      <c r="CJ93" s="672"/>
      <c r="CK93" s="672"/>
      <c r="CL93" s="672"/>
      <c r="CM93" s="672"/>
      <c r="CN93" s="672"/>
      <c r="CO93" s="672"/>
      <c r="CP93" s="672"/>
      <c r="CQ93" s="672"/>
      <c r="CR93" s="672"/>
      <c r="CS93" s="672"/>
      <c r="CT93" s="672"/>
      <c r="CU93" s="672"/>
      <c r="CV93" s="672"/>
      <c r="CW93" s="672"/>
      <c r="CX93" s="672"/>
      <c r="CY93" s="672"/>
      <c r="CZ93" s="672"/>
      <c r="DA93" s="672"/>
      <c r="DB93" s="672"/>
      <c r="DC93" s="672"/>
      <c r="DD93" s="672"/>
      <c r="DE93" s="672"/>
      <c r="DF93" s="672"/>
      <c r="DG93" s="672"/>
      <c r="DH93" s="672"/>
      <c r="DI93" s="672"/>
      <c r="DJ93" s="672"/>
      <c r="DK93" s="672"/>
      <c r="DL93" s="672"/>
      <c r="DM93" s="672"/>
      <c r="DN93" s="672"/>
      <c r="DO93" s="672"/>
      <c r="DP93" s="672"/>
      <c r="DQ93" s="672"/>
      <c r="DR93" s="672"/>
      <c r="DS93" s="672"/>
      <c r="DT93" s="672"/>
      <c r="DU93" s="672"/>
      <c r="DV93" s="672"/>
      <c r="DW93" s="672"/>
      <c r="DX93" s="672"/>
      <c r="DY93" s="672"/>
      <c r="DZ93" s="672"/>
      <c r="EA93" s="672"/>
      <c r="EB93" s="672"/>
      <c r="EC93" s="672"/>
      <c r="ED93" s="672"/>
      <c r="EE93" s="672"/>
      <c r="EF93" s="672"/>
      <c r="EG93" s="672"/>
    </row>
    <row r="94" spans="1:137" s="9" customFormat="1" ht="197.5" customHeight="1" x14ac:dyDescent="0.35">
      <c r="A94" s="727">
        <v>83</v>
      </c>
      <c r="B94" s="17" t="s">
        <v>1086</v>
      </c>
      <c r="C94" s="767" t="s">
        <v>1211</v>
      </c>
      <c r="D94" s="8" t="s">
        <v>264</v>
      </c>
      <c r="E94" s="8" t="s">
        <v>264</v>
      </c>
      <c r="F94" s="660" t="s">
        <v>1094</v>
      </c>
      <c r="G94" s="821" t="s">
        <v>1212</v>
      </c>
      <c r="H94" s="822"/>
      <c r="I94" s="822"/>
      <c r="J94" s="822"/>
      <c r="K94" s="822"/>
      <c r="L94" s="822"/>
      <c r="M94" s="822"/>
      <c r="N94" s="822"/>
      <c r="O94" s="822"/>
      <c r="P94" s="822"/>
      <c r="Q94" s="823"/>
      <c r="R94" s="821" t="s">
        <v>1085</v>
      </c>
      <c r="S94" s="822"/>
      <c r="T94" s="822"/>
      <c r="U94" s="822"/>
      <c r="V94" s="822"/>
      <c r="W94" s="822"/>
      <c r="X94" s="822"/>
      <c r="Y94" s="822"/>
      <c r="Z94" s="822"/>
      <c r="AA94" s="822"/>
      <c r="AB94" s="823"/>
      <c r="AC94" s="659" t="s">
        <v>1507</v>
      </c>
      <c r="AD94" s="786" t="s">
        <v>1433</v>
      </c>
      <c r="AE94" s="672"/>
      <c r="AF94" s="672"/>
      <c r="AG94" s="672"/>
      <c r="AH94" s="672"/>
      <c r="AI94" s="672"/>
      <c r="AJ94" s="672"/>
      <c r="AK94" s="672"/>
      <c r="AL94" s="672"/>
      <c r="AM94" s="672"/>
      <c r="AN94" s="672"/>
      <c r="AO94" s="672"/>
      <c r="AP94" s="672"/>
      <c r="AQ94" s="672"/>
      <c r="AR94" s="672"/>
      <c r="AS94" s="672"/>
      <c r="AT94" s="672"/>
      <c r="AU94" s="672"/>
      <c r="AV94" s="672"/>
      <c r="AW94" s="672"/>
      <c r="AX94" s="672"/>
      <c r="AY94" s="672"/>
      <c r="AZ94" s="672"/>
      <c r="BA94" s="672"/>
      <c r="BB94" s="672"/>
      <c r="BC94" s="672"/>
      <c r="BD94" s="672"/>
      <c r="BE94" s="672"/>
      <c r="BF94" s="672"/>
      <c r="BG94" s="672"/>
      <c r="BH94" s="672"/>
      <c r="BI94" s="672"/>
      <c r="BJ94" s="672"/>
      <c r="BK94" s="787" t="s">
        <v>1650</v>
      </c>
      <c r="BL94" s="672"/>
      <c r="BM94" s="672"/>
      <c r="BN94" s="672"/>
      <c r="BO94" s="672"/>
      <c r="BP94" s="672"/>
      <c r="BQ94" s="672"/>
      <c r="BR94" s="672"/>
      <c r="BS94" s="672"/>
      <c r="BT94" s="672"/>
      <c r="BU94" s="672"/>
      <c r="BV94" s="672"/>
      <c r="BW94" s="672"/>
      <c r="BX94" s="672"/>
      <c r="BY94" s="672"/>
      <c r="BZ94" s="672"/>
      <c r="CA94" s="672"/>
      <c r="CB94" s="672"/>
      <c r="CC94" s="672"/>
      <c r="CD94" s="672"/>
      <c r="CE94" s="672"/>
      <c r="CF94" s="672"/>
      <c r="CG94" s="672"/>
      <c r="CH94" s="672"/>
      <c r="CI94" s="672"/>
      <c r="CJ94" s="672"/>
      <c r="CK94" s="672"/>
      <c r="CL94" s="672"/>
      <c r="CM94" s="672"/>
      <c r="CN94" s="672"/>
      <c r="CO94" s="672"/>
      <c r="CP94" s="672"/>
      <c r="CQ94" s="672"/>
      <c r="CR94" s="672"/>
      <c r="CS94" s="672"/>
      <c r="CT94" s="672"/>
      <c r="CU94" s="672"/>
      <c r="CV94" s="672"/>
      <c r="CW94" s="672"/>
      <c r="CX94" s="672"/>
      <c r="CY94" s="672"/>
      <c r="CZ94" s="672"/>
      <c r="DA94" s="672"/>
      <c r="DB94" s="672"/>
      <c r="DC94" s="672"/>
      <c r="DD94" s="672"/>
      <c r="DE94" s="672"/>
      <c r="DF94" s="672"/>
      <c r="DG94" s="672"/>
      <c r="DH94" s="672"/>
      <c r="DI94" s="672"/>
      <c r="DJ94" s="672"/>
      <c r="DK94" s="672"/>
      <c r="DL94" s="672"/>
      <c r="DM94" s="672"/>
      <c r="DN94" s="672"/>
      <c r="DO94" s="672"/>
      <c r="DP94" s="672"/>
      <c r="DQ94" s="672"/>
      <c r="DR94" s="672"/>
      <c r="DS94" s="672"/>
      <c r="DT94" s="672"/>
      <c r="DU94" s="672"/>
      <c r="DV94" s="672"/>
      <c r="DW94" s="672"/>
      <c r="DX94" s="672"/>
      <c r="DY94" s="672"/>
      <c r="DZ94" s="672"/>
      <c r="EA94" s="672"/>
      <c r="EB94" s="672"/>
      <c r="EC94" s="672"/>
      <c r="ED94" s="672"/>
      <c r="EE94" s="672"/>
      <c r="EF94" s="672"/>
      <c r="EG94" s="672"/>
    </row>
    <row r="95" spans="1:137" s="672" customFormat="1" ht="134" customHeight="1" x14ac:dyDescent="0.35">
      <c r="A95" s="716">
        <v>84</v>
      </c>
      <c r="B95" s="671" t="s">
        <v>1086</v>
      </c>
      <c r="C95" s="765" t="s">
        <v>1087</v>
      </c>
      <c r="D95" s="720" t="s">
        <v>192</v>
      </c>
      <c r="E95" s="720" t="s">
        <v>264</v>
      </c>
      <c r="F95" s="669" t="s">
        <v>1094</v>
      </c>
      <c r="G95" s="818" t="s">
        <v>1212</v>
      </c>
      <c r="H95" s="819"/>
      <c r="I95" s="819"/>
      <c r="J95" s="819"/>
      <c r="K95" s="819"/>
      <c r="L95" s="819"/>
      <c r="M95" s="819"/>
      <c r="N95" s="819"/>
      <c r="O95" s="819"/>
      <c r="P95" s="819"/>
      <c r="Q95" s="820"/>
      <c r="R95" s="818" t="s">
        <v>1213</v>
      </c>
      <c r="S95" s="819"/>
      <c r="T95" s="819"/>
      <c r="U95" s="819"/>
      <c r="V95" s="819"/>
      <c r="W95" s="819"/>
      <c r="X95" s="819"/>
      <c r="Y95" s="819"/>
      <c r="Z95" s="819"/>
      <c r="AA95" s="819"/>
      <c r="AB95" s="820"/>
      <c r="AC95" s="668" t="s">
        <v>1508</v>
      </c>
      <c r="AD95" s="786" t="s">
        <v>1434</v>
      </c>
      <c r="BK95" s="787" t="s">
        <v>1631</v>
      </c>
    </row>
    <row r="96" spans="1:137" s="672" customFormat="1" ht="105" customHeight="1" x14ac:dyDescent="0.35">
      <c r="A96" s="716">
        <v>85</v>
      </c>
      <c r="B96" s="671" t="s">
        <v>1086</v>
      </c>
      <c r="C96" s="765" t="s">
        <v>1265</v>
      </c>
      <c r="D96" s="720" t="s">
        <v>192</v>
      </c>
      <c r="E96" s="720" t="s">
        <v>192</v>
      </c>
      <c r="F96" s="669" t="s">
        <v>1094</v>
      </c>
      <c r="G96" s="818" t="s">
        <v>1212</v>
      </c>
      <c r="H96" s="819"/>
      <c r="I96" s="819"/>
      <c r="J96" s="819"/>
      <c r="K96" s="819"/>
      <c r="L96" s="819"/>
      <c r="M96" s="819"/>
      <c r="N96" s="819"/>
      <c r="O96" s="819"/>
      <c r="P96" s="819"/>
      <c r="Q96" s="820"/>
      <c r="R96" s="818" t="s">
        <v>1088</v>
      </c>
      <c r="S96" s="819"/>
      <c r="T96" s="819"/>
      <c r="U96" s="819"/>
      <c r="V96" s="819"/>
      <c r="W96" s="819"/>
      <c r="X96" s="819"/>
      <c r="Y96" s="819"/>
      <c r="Z96" s="819"/>
      <c r="AA96" s="819"/>
      <c r="AB96" s="820"/>
      <c r="AC96" s="668" t="s">
        <v>1345</v>
      </c>
      <c r="AD96" s="786" t="s">
        <v>1435</v>
      </c>
      <c r="BK96" s="787" t="s">
        <v>1563</v>
      </c>
    </row>
    <row r="97" spans="1:137" s="672" customFormat="1" ht="144.5" customHeight="1" x14ac:dyDescent="0.35">
      <c r="A97" s="716">
        <v>86</v>
      </c>
      <c r="B97" s="671" t="s">
        <v>1086</v>
      </c>
      <c r="C97" s="765" t="s">
        <v>1214</v>
      </c>
      <c r="D97" s="720" t="s">
        <v>192</v>
      </c>
      <c r="E97" s="720" t="s">
        <v>264</v>
      </c>
      <c r="F97" s="669" t="s">
        <v>1094</v>
      </c>
      <c r="G97" s="818" t="s">
        <v>1212</v>
      </c>
      <c r="H97" s="819"/>
      <c r="I97" s="819"/>
      <c r="J97" s="819"/>
      <c r="K97" s="819"/>
      <c r="L97" s="819"/>
      <c r="M97" s="819"/>
      <c r="N97" s="819"/>
      <c r="O97" s="819"/>
      <c r="P97" s="819"/>
      <c r="Q97" s="820"/>
      <c r="R97" s="818" t="s">
        <v>1215</v>
      </c>
      <c r="S97" s="819"/>
      <c r="T97" s="819"/>
      <c r="U97" s="819"/>
      <c r="V97" s="819"/>
      <c r="W97" s="819"/>
      <c r="X97" s="819"/>
      <c r="Y97" s="819"/>
      <c r="Z97" s="819"/>
      <c r="AA97" s="819"/>
      <c r="AB97" s="820"/>
      <c r="AC97" s="668" t="s">
        <v>1509</v>
      </c>
      <c r="AD97" s="786" t="s">
        <v>1436</v>
      </c>
      <c r="BK97" s="787" t="s">
        <v>1632</v>
      </c>
    </row>
    <row r="98" spans="1:137" s="672" customFormat="1" ht="140" customHeight="1" x14ac:dyDescent="0.35">
      <c r="A98" s="716">
        <v>87</v>
      </c>
      <c r="B98" s="671" t="s">
        <v>1086</v>
      </c>
      <c r="C98" s="774" t="s">
        <v>1089</v>
      </c>
      <c r="D98" s="720" t="s">
        <v>192</v>
      </c>
      <c r="E98" s="720" t="s">
        <v>264</v>
      </c>
      <c r="F98" s="669" t="s">
        <v>1094</v>
      </c>
      <c r="G98" s="818" t="s">
        <v>1212</v>
      </c>
      <c r="H98" s="819"/>
      <c r="I98" s="819"/>
      <c r="J98" s="819"/>
      <c r="K98" s="819"/>
      <c r="L98" s="819"/>
      <c r="M98" s="819"/>
      <c r="N98" s="819"/>
      <c r="O98" s="819"/>
      <c r="P98" s="819"/>
      <c r="Q98" s="820"/>
      <c r="R98" s="818" t="s">
        <v>1216</v>
      </c>
      <c r="S98" s="819"/>
      <c r="T98" s="819"/>
      <c r="U98" s="819"/>
      <c r="V98" s="819"/>
      <c r="W98" s="819"/>
      <c r="X98" s="819"/>
      <c r="Y98" s="819"/>
      <c r="Z98" s="819"/>
      <c r="AA98" s="819"/>
      <c r="AB98" s="820"/>
      <c r="AC98" s="668" t="s">
        <v>1510</v>
      </c>
      <c r="AD98" s="786" t="s">
        <v>1437</v>
      </c>
      <c r="BK98" s="787" t="s">
        <v>1678</v>
      </c>
    </row>
    <row r="99" spans="1:137" s="672" customFormat="1" ht="109" customHeight="1" x14ac:dyDescent="0.35">
      <c r="A99" s="716">
        <v>88</v>
      </c>
      <c r="B99" s="671" t="s">
        <v>1086</v>
      </c>
      <c r="C99" s="765" t="s">
        <v>1090</v>
      </c>
      <c r="D99" s="720" t="s">
        <v>192</v>
      </c>
      <c r="E99" s="720" t="s">
        <v>192</v>
      </c>
      <c r="F99" s="669" t="s">
        <v>1094</v>
      </c>
      <c r="G99" s="706" t="s">
        <v>1212</v>
      </c>
      <c r="H99" s="721"/>
      <c r="I99" s="721"/>
      <c r="J99" s="721"/>
      <c r="K99" s="721"/>
      <c r="L99" s="721"/>
      <c r="M99" s="721"/>
      <c r="N99" s="721"/>
      <c r="O99" s="721"/>
      <c r="P99" s="721"/>
      <c r="Q99" s="721"/>
      <c r="R99" s="818" t="s">
        <v>1217</v>
      </c>
      <c r="S99" s="819"/>
      <c r="T99" s="819"/>
      <c r="U99" s="819"/>
      <c r="V99" s="819"/>
      <c r="W99" s="819"/>
      <c r="X99" s="819"/>
      <c r="Y99" s="819"/>
      <c r="Z99" s="819"/>
      <c r="AA99" s="819"/>
      <c r="AB99" s="820"/>
      <c r="AC99" s="668" t="s">
        <v>1511</v>
      </c>
      <c r="AD99" s="786" t="s">
        <v>1438</v>
      </c>
      <c r="BK99" s="787" t="s">
        <v>1567</v>
      </c>
    </row>
    <row r="100" spans="1:137" s="672" customFormat="1" ht="109" customHeight="1" x14ac:dyDescent="0.35">
      <c r="A100" s="716">
        <v>89</v>
      </c>
      <c r="B100" s="671" t="s">
        <v>1086</v>
      </c>
      <c r="C100" s="765" t="s">
        <v>1091</v>
      </c>
      <c r="D100" s="720" t="s">
        <v>192</v>
      </c>
      <c r="E100" s="720" t="s">
        <v>192</v>
      </c>
      <c r="F100" s="669" t="s">
        <v>1094</v>
      </c>
      <c r="G100" s="818" t="s">
        <v>1212</v>
      </c>
      <c r="H100" s="819"/>
      <c r="I100" s="819"/>
      <c r="J100" s="819"/>
      <c r="K100" s="819"/>
      <c r="L100" s="819"/>
      <c r="M100" s="819"/>
      <c r="N100" s="819"/>
      <c r="O100" s="819"/>
      <c r="P100" s="819"/>
      <c r="Q100" s="820"/>
      <c r="R100" s="818" t="s">
        <v>1218</v>
      </c>
      <c r="S100" s="819"/>
      <c r="T100" s="819"/>
      <c r="U100" s="819"/>
      <c r="V100" s="819"/>
      <c r="W100" s="819"/>
      <c r="X100" s="819"/>
      <c r="Y100" s="819"/>
      <c r="Z100" s="819"/>
      <c r="AA100" s="819"/>
      <c r="AB100" s="820"/>
      <c r="AC100" s="668" t="s">
        <v>1512</v>
      </c>
      <c r="AD100" s="786" t="s">
        <v>1439</v>
      </c>
      <c r="BK100" s="787" t="s">
        <v>1568</v>
      </c>
    </row>
    <row r="101" spans="1:137" s="9" customFormat="1" ht="130" customHeight="1" x14ac:dyDescent="0.35">
      <c r="A101" s="727">
        <v>90</v>
      </c>
      <c r="B101" s="17" t="s">
        <v>95</v>
      </c>
      <c r="C101" s="767" t="s">
        <v>1346</v>
      </c>
      <c r="D101" s="8" t="str">
        <f>'Matriz de riesgos Inst'!T65</f>
        <v>MODERADO</v>
      </c>
      <c r="E101" s="8" t="str">
        <f>'Matriz de riesgos Inst'!AJ65</f>
        <v>BAJO</v>
      </c>
      <c r="F101" s="660" t="s">
        <v>1094</v>
      </c>
      <c r="G101" s="812" t="s">
        <v>1219</v>
      </c>
      <c r="H101" s="812"/>
      <c r="I101" s="812"/>
      <c r="J101" s="812"/>
      <c r="K101" s="812"/>
      <c r="L101" s="812"/>
      <c r="M101" s="812"/>
      <c r="N101" s="812"/>
      <c r="O101" s="812"/>
      <c r="P101" s="812"/>
      <c r="Q101" s="812"/>
      <c r="R101" s="812" t="s">
        <v>1220</v>
      </c>
      <c r="S101" s="812"/>
      <c r="T101" s="812"/>
      <c r="U101" s="812"/>
      <c r="V101" s="812"/>
      <c r="W101" s="812"/>
      <c r="X101" s="812"/>
      <c r="Y101" s="812"/>
      <c r="Z101" s="812"/>
      <c r="AA101" s="812"/>
      <c r="AB101" s="812"/>
      <c r="AC101" s="659" t="s">
        <v>1378</v>
      </c>
      <c r="AD101" s="786" t="s">
        <v>1440</v>
      </c>
      <c r="AE101" s="672"/>
      <c r="AF101" s="672"/>
      <c r="AG101" s="672"/>
      <c r="AH101" s="672"/>
      <c r="AI101" s="672"/>
      <c r="AJ101" s="672"/>
      <c r="AK101" s="672"/>
      <c r="AL101" s="672"/>
      <c r="AM101" s="672"/>
      <c r="AN101" s="672"/>
      <c r="AO101" s="672"/>
      <c r="AP101" s="672"/>
      <c r="AQ101" s="672"/>
      <c r="AR101" s="672"/>
      <c r="AS101" s="672"/>
      <c r="AT101" s="672"/>
      <c r="AU101" s="672"/>
      <c r="AV101" s="672"/>
      <c r="AW101" s="672"/>
      <c r="AX101" s="672"/>
      <c r="AY101" s="672"/>
      <c r="AZ101" s="672"/>
      <c r="BA101" s="672"/>
      <c r="BB101" s="672"/>
      <c r="BC101" s="672"/>
      <c r="BD101" s="672"/>
      <c r="BE101" s="672"/>
      <c r="BF101" s="672"/>
      <c r="BG101" s="672"/>
      <c r="BH101" s="672"/>
      <c r="BI101" s="672"/>
      <c r="BJ101" s="672"/>
      <c r="BK101" s="800" t="s">
        <v>1679</v>
      </c>
      <c r="BL101" s="672"/>
      <c r="BM101" s="672"/>
      <c r="BN101" s="672"/>
      <c r="BO101" s="672"/>
      <c r="BP101" s="672"/>
      <c r="BQ101" s="672"/>
      <c r="BR101" s="672"/>
      <c r="BS101" s="672"/>
      <c r="BT101" s="672"/>
      <c r="BU101" s="672"/>
      <c r="BV101" s="672"/>
      <c r="BW101" s="672"/>
      <c r="BX101" s="672"/>
      <c r="BY101" s="672"/>
      <c r="BZ101" s="672"/>
      <c r="CA101" s="672"/>
      <c r="CB101" s="672"/>
      <c r="CC101" s="672"/>
      <c r="CD101" s="672"/>
      <c r="CE101" s="672"/>
      <c r="CF101" s="672"/>
      <c r="CG101" s="672"/>
      <c r="CH101" s="672"/>
      <c r="CI101" s="672"/>
      <c r="CJ101" s="672"/>
      <c r="CK101" s="672"/>
      <c r="CL101" s="672"/>
      <c r="CM101" s="672"/>
      <c r="CN101" s="672"/>
      <c r="CO101" s="672"/>
      <c r="CP101" s="672"/>
      <c r="CQ101" s="672"/>
      <c r="CR101" s="672"/>
      <c r="CS101" s="672"/>
      <c r="CT101" s="672"/>
      <c r="CU101" s="672"/>
      <c r="CV101" s="672"/>
      <c r="CW101" s="672"/>
      <c r="CX101" s="672"/>
      <c r="CY101" s="672"/>
      <c r="CZ101" s="672"/>
      <c r="DA101" s="672"/>
      <c r="DB101" s="672"/>
      <c r="DC101" s="672"/>
      <c r="DD101" s="672"/>
      <c r="DE101" s="672"/>
      <c r="DF101" s="672"/>
      <c r="DG101" s="672"/>
      <c r="DH101" s="672"/>
      <c r="DI101" s="672"/>
      <c r="DJ101" s="672"/>
      <c r="DK101" s="672"/>
      <c r="DL101" s="672"/>
      <c r="DM101" s="672"/>
      <c r="DN101" s="672"/>
      <c r="DO101" s="672"/>
      <c r="DP101" s="672"/>
      <c r="DQ101" s="672"/>
      <c r="DR101" s="672"/>
      <c r="DS101" s="672"/>
      <c r="DT101" s="672"/>
      <c r="DU101" s="672"/>
      <c r="DV101" s="672"/>
      <c r="DW101" s="672"/>
      <c r="DX101" s="672"/>
      <c r="DY101" s="672"/>
      <c r="DZ101" s="672"/>
      <c r="EA101" s="672"/>
      <c r="EB101" s="672"/>
      <c r="EC101" s="672"/>
      <c r="ED101" s="672"/>
      <c r="EE101" s="672"/>
      <c r="EF101" s="672"/>
      <c r="EG101" s="672"/>
    </row>
    <row r="102" spans="1:137" s="672" customFormat="1" ht="181.75" customHeight="1" x14ac:dyDescent="0.35">
      <c r="A102" s="716">
        <v>91</v>
      </c>
      <c r="B102" s="671" t="s">
        <v>95</v>
      </c>
      <c r="C102" s="765" t="s">
        <v>1514</v>
      </c>
      <c r="D102" s="720" t="str">
        <f>'Matriz de riesgos Inst'!T70</f>
        <v>ALTO</v>
      </c>
      <c r="E102" s="720" t="s">
        <v>192</v>
      </c>
      <c r="F102" s="669" t="s">
        <v>1094</v>
      </c>
      <c r="G102" s="810" t="s">
        <v>1221</v>
      </c>
      <c r="H102" s="810"/>
      <c r="I102" s="810"/>
      <c r="J102" s="810"/>
      <c r="K102" s="810"/>
      <c r="L102" s="810"/>
      <c r="M102" s="810"/>
      <c r="N102" s="810"/>
      <c r="O102" s="810"/>
      <c r="P102" s="810"/>
      <c r="Q102" s="810"/>
      <c r="R102" s="810" t="s">
        <v>1222</v>
      </c>
      <c r="S102" s="810"/>
      <c r="T102" s="810"/>
      <c r="U102" s="810"/>
      <c r="V102" s="810"/>
      <c r="W102" s="810"/>
      <c r="X102" s="810"/>
      <c r="Y102" s="810"/>
      <c r="Z102" s="810"/>
      <c r="AA102" s="810"/>
      <c r="AB102" s="810"/>
      <c r="AC102" s="668" t="s">
        <v>1513</v>
      </c>
      <c r="AD102" s="786" t="s">
        <v>1441</v>
      </c>
      <c r="BK102" s="786" t="s">
        <v>1680</v>
      </c>
    </row>
    <row r="103" spans="1:137" s="672" customFormat="1" ht="238.75" customHeight="1" x14ac:dyDescent="0.35">
      <c r="A103" s="716">
        <v>92</v>
      </c>
      <c r="B103" s="671" t="s">
        <v>95</v>
      </c>
      <c r="C103" s="765" t="s">
        <v>1564</v>
      </c>
      <c r="D103" s="720" t="str">
        <f>'Matriz de riesgos Inst'!T76</f>
        <v>ALTO</v>
      </c>
      <c r="E103" s="720" t="str">
        <f>'Matriz de riesgos Inst'!AJ76</f>
        <v>MODERADO</v>
      </c>
      <c r="F103" s="669" t="s">
        <v>1094</v>
      </c>
      <c r="G103" s="810" t="s">
        <v>1223</v>
      </c>
      <c r="H103" s="810"/>
      <c r="I103" s="810"/>
      <c r="J103" s="810"/>
      <c r="K103" s="810"/>
      <c r="L103" s="810"/>
      <c r="M103" s="810"/>
      <c r="N103" s="810"/>
      <c r="O103" s="810"/>
      <c r="P103" s="810"/>
      <c r="Q103" s="810"/>
      <c r="R103" s="810" t="s">
        <v>1224</v>
      </c>
      <c r="S103" s="810"/>
      <c r="T103" s="810"/>
      <c r="U103" s="810"/>
      <c r="V103" s="810"/>
      <c r="W103" s="810"/>
      <c r="X103" s="810"/>
      <c r="Y103" s="810"/>
      <c r="Z103" s="810"/>
      <c r="AA103" s="810"/>
      <c r="AB103" s="810"/>
      <c r="AC103" s="668" t="s">
        <v>1515</v>
      </c>
      <c r="AD103" s="786" t="s">
        <v>1516</v>
      </c>
      <c r="BK103" s="787" t="s">
        <v>1681</v>
      </c>
    </row>
    <row r="104" spans="1:137" s="9" customFormat="1" ht="151.5" customHeight="1" x14ac:dyDescent="0.35">
      <c r="A104" s="727">
        <v>93</v>
      </c>
      <c r="B104" s="679" t="s">
        <v>1279</v>
      </c>
      <c r="C104" s="773" t="s">
        <v>1565</v>
      </c>
      <c r="D104" s="680" t="s">
        <v>192</v>
      </c>
      <c r="E104" s="670" t="s">
        <v>264</v>
      </c>
      <c r="F104" s="681" t="s">
        <v>1226</v>
      </c>
      <c r="G104" s="854" t="s">
        <v>1225</v>
      </c>
      <c r="H104" s="854"/>
      <c r="I104" s="854"/>
      <c r="J104" s="854"/>
      <c r="K104" s="854"/>
      <c r="L104" s="854"/>
      <c r="M104" s="854"/>
      <c r="N104" s="854"/>
      <c r="O104" s="854"/>
      <c r="P104" s="854"/>
      <c r="Q104" s="854"/>
      <c r="R104" s="854" t="s">
        <v>1267</v>
      </c>
      <c r="S104" s="854"/>
      <c r="T104" s="854"/>
      <c r="U104" s="854"/>
      <c r="V104" s="854"/>
      <c r="W104" s="854"/>
      <c r="X104" s="854"/>
      <c r="Y104" s="854"/>
      <c r="Z104" s="854"/>
      <c r="AA104" s="854"/>
      <c r="AB104" s="854"/>
      <c r="AC104" s="660" t="s">
        <v>1517</v>
      </c>
      <c r="AD104" s="790" t="s">
        <v>1379</v>
      </c>
      <c r="AE104" s="672"/>
      <c r="AF104" s="672"/>
      <c r="AG104" s="672"/>
      <c r="AH104" s="672"/>
      <c r="AI104" s="672"/>
      <c r="AJ104" s="672"/>
      <c r="AK104" s="672"/>
      <c r="AL104" s="672"/>
      <c r="AM104" s="672"/>
      <c r="AN104" s="672"/>
      <c r="AO104" s="672"/>
      <c r="AP104" s="672"/>
      <c r="AQ104" s="672"/>
      <c r="AR104" s="672"/>
      <c r="AS104" s="672"/>
      <c r="AT104" s="672"/>
      <c r="AU104" s="672"/>
      <c r="AV104" s="672"/>
      <c r="AW104" s="672"/>
      <c r="AX104" s="672"/>
      <c r="AY104" s="672"/>
      <c r="AZ104" s="672"/>
      <c r="BA104" s="672"/>
      <c r="BB104" s="672"/>
      <c r="BC104" s="672"/>
      <c r="BD104" s="672"/>
      <c r="BE104" s="672"/>
      <c r="BF104" s="672"/>
      <c r="BG104" s="672"/>
      <c r="BH104" s="672"/>
      <c r="BI104" s="672"/>
      <c r="BJ104" s="672"/>
      <c r="BK104" s="795" t="s">
        <v>1633</v>
      </c>
      <c r="BL104" s="672"/>
      <c r="BM104" s="672"/>
      <c r="BN104" s="672"/>
      <c r="BO104" s="672"/>
      <c r="BP104" s="672"/>
      <c r="BQ104" s="672"/>
      <c r="BR104" s="672"/>
      <c r="BS104" s="672"/>
      <c r="BT104" s="672"/>
      <c r="BU104" s="672"/>
      <c r="BV104" s="672"/>
      <c r="BW104" s="672"/>
      <c r="BX104" s="672"/>
      <c r="BY104" s="672"/>
      <c r="BZ104" s="672"/>
      <c r="CA104" s="672"/>
      <c r="CB104" s="672"/>
      <c r="CC104" s="672"/>
      <c r="CD104" s="672"/>
      <c r="CE104" s="672"/>
      <c r="CF104" s="672"/>
      <c r="CG104" s="672"/>
      <c r="CH104" s="672"/>
      <c r="CI104" s="672"/>
      <c r="CJ104" s="672"/>
      <c r="CK104" s="672"/>
      <c r="CL104" s="672"/>
      <c r="CM104" s="672"/>
      <c r="CN104" s="672"/>
      <c r="CO104" s="672"/>
      <c r="CP104" s="672"/>
      <c r="CQ104" s="672"/>
      <c r="CR104" s="672"/>
      <c r="CS104" s="672"/>
      <c r="CT104" s="672"/>
      <c r="CU104" s="672"/>
      <c r="CV104" s="672"/>
      <c r="CW104" s="672"/>
      <c r="CX104" s="672"/>
      <c r="CY104" s="672"/>
      <c r="CZ104" s="672"/>
      <c r="DA104" s="672"/>
      <c r="DB104" s="672"/>
      <c r="DC104" s="672"/>
      <c r="DD104" s="672"/>
      <c r="DE104" s="672"/>
      <c r="DF104" s="672"/>
      <c r="DG104" s="672"/>
      <c r="DH104" s="672"/>
      <c r="DI104" s="672"/>
      <c r="DJ104" s="672"/>
      <c r="DK104" s="672"/>
      <c r="DL104" s="672"/>
      <c r="DM104" s="672"/>
      <c r="DN104" s="672"/>
      <c r="DO104" s="672"/>
      <c r="DP104" s="672"/>
      <c r="DQ104" s="672"/>
      <c r="DR104" s="672"/>
      <c r="DS104" s="672"/>
      <c r="DT104" s="672"/>
      <c r="DU104" s="672"/>
      <c r="DV104" s="672"/>
      <c r="DW104" s="672"/>
      <c r="DX104" s="672"/>
      <c r="DY104" s="672"/>
      <c r="DZ104" s="672"/>
      <c r="EA104" s="672"/>
      <c r="EB104" s="672"/>
      <c r="EC104" s="672"/>
      <c r="ED104" s="672"/>
      <c r="EE104" s="672"/>
      <c r="EF104" s="672"/>
      <c r="EG104" s="672"/>
    </row>
    <row r="105" spans="1:137" s="672" customFormat="1" ht="140" customHeight="1" x14ac:dyDescent="0.35">
      <c r="A105" s="730">
        <v>94</v>
      </c>
      <c r="B105" s="673" t="s">
        <v>1562</v>
      </c>
      <c r="C105" s="772" t="s">
        <v>1280</v>
      </c>
      <c r="D105" s="676" t="s">
        <v>559</v>
      </c>
      <c r="E105" s="701" t="s">
        <v>559</v>
      </c>
      <c r="F105" s="675" t="s">
        <v>1282</v>
      </c>
      <c r="G105" s="818" t="s">
        <v>1283</v>
      </c>
      <c r="H105" s="808"/>
      <c r="I105" s="808"/>
      <c r="J105" s="808"/>
      <c r="K105" s="808"/>
      <c r="L105" s="808"/>
      <c r="M105" s="808"/>
      <c r="N105" s="808"/>
      <c r="O105" s="808"/>
      <c r="P105" s="808"/>
      <c r="Q105" s="820"/>
      <c r="R105" s="818" t="s">
        <v>1281</v>
      </c>
      <c r="S105" s="819"/>
      <c r="T105" s="819"/>
      <c r="U105" s="819"/>
      <c r="V105" s="819"/>
      <c r="W105" s="819"/>
      <c r="X105" s="819"/>
      <c r="Y105" s="819"/>
      <c r="Z105" s="819"/>
      <c r="AA105" s="819"/>
      <c r="AB105" s="820"/>
      <c r="AC105" s="669" t="s">
        <v>1368</v>
      </c>
      <c r="AD105" s="790" t="s">
        <v>1449</v>
      </c>
      <c r="BK105" s="795" t="s">
        <v>1682</v>
      </c>
    </row>
    <row r="106" spans="1:137" s="9" customFormat="1" ht="186.5" customHeight="1" x14ac:dyDescent="0.35">
      <c r="A106" s="727">
        <v>95</v>
      </c>
      <c r="B106" s="17" t="s">
        <v>98</v>
      </c>
      <c r="C106" s="767" t="s">
        <v>1286</v>
      </c>
      <c r="D106" s="702" t="s">
        <v>192</v>
      </c>
      <c r="E106" s="702" t="s">
        <v>264</v>
      </c>
      <c r="F106" s="660" t="s">
        <v>1226</v>
      </c>
      <c r="G106" s="812" t="s">
        <v>1227</v>
      </c>
      <c r="H106" s="812"/>
      <c r="I106" s="812"/>
      <c r="J106" s="812"/>
      <c r="K106" s="812"/>
      <c r="L106" s="812"/>
      <c r="M106" s="812"/>
      <c r="N106" s="812"/>
      <c r="O106" s="812"/>
      <c r="P106" s="812"/>
      <c r="Q106" s="812"/>
      <c r="R106" s="812" t="s">
        <v>1238</v>
      </c>
      <c r="S106" s="812"/>
      <c r="T106" s="812"/>
      <c r="U106" s="812"/>
      <c r="V106" s="812"/>
      <c r="W106" s="812"/>
      <c r="X106" s="812"/>
      <c r="Y106" s="812"/>
      <c r="Z106" s="812"/>
      <c r="AA106" s="812"/>
      <c r="AB106" s="812"/>
      <c r="AC106" s="659" t="s">
        <v>1388</v>
      </c>
      <c r="AD106" s="786" t="s">
        <v>1442</v>
      </c>
      <c r="AE106" s="672"/>
      <c r="AF106" s="672"/>
      <c r="AG106" s="672"/>
      <c r="AH106" s="672"/>
      <c r="AI106" s="672"/>
      <c r="AJ106" s="672"/>
      <c r="AK106" s="672"/>
      <c r="AL106" s="672"/>
      <c r="AM106" s="672"/>
      <c r="AN106" s="672"/>
      <c r="AO106" s="672"/>
      <c r="AP106" s="672"/>
      <c r="AQ106" s="672"/>
      <c r="AR106" s="672"/>
      <c r="AS106" s="672"/>
      <c r="AT106" s="672"/>
      <c r="AU106" s="672"/>
      <c r="AV106" s="672"/>
      <c r="AW106" s="672"/>
      <c r="AX106" s="672"/>
      <c r="AY106" s="672"/>
      <c r="AZ106" s="672"/>
      <c r="BA106" s="672"/>
      <c r="BB106" s="672"/>
      <c r="BC106" s="672"/>
      <c r="BD106" s="672"/>
      <c r="BE106" s="672"/>
      <c r="BF106" s="672"/>
      <c r="BG106" s="672"/>
      <c r="BH106" s="672"/>
      <c r="BI106" s="672"/>
      <c r="BJ106" s="672"/>
      <c r="BK106" s="787" t="s">
        <v>1634</v>
      </c>
      <c r="BL106" s="672"/>
      <c r="BM106" s="672"/>
      <c r="BN106" s="672"/>
      <c r="BO106" s="672"/>
      <c r="BP106" s="672"/>
      <c r="BQ106" s="672"/>
      <c r="BR106" s="672"/>
      <c r="BS106" s="672"/>
      <c r="BT106" s="672"/>
      <c r="BU106" s="672"/>
      <c r="BV106" s="672"/>
      <c r="BW106" s="672"/>
      <c r="BX106" s="672"/>
      <c r="BY106" s="672"/>
      <c r="BZ106" s="672"/>
      <c r="CA106" s="672"/>
      <c r="CB106" s="672"/>
      <c r="CC106" s="672"/>
      <c r="CD106" s="672"/>
      <c r="CE106" s="672"/>
      <c r="CF106" s="672"/>
      <c r="CG106" s="672"/>
      <c r="CH106" s="672"/>
      <c r="CI106" s="672"/>
      <c r="CJ106" s="672"/>
      <c r="CK106" s="672"/>
      <c r="CL106" s="672"/>
      <c r="CM106" s="672"/>
      <c r="CN106" s="672"/>
      <c r="CO106" s="672"/>
      <c r="CP106" s="672"/>
      <c r="CQ106" s="672"/>
      <c r="CR106" s="672"/>
      <c r="CS106" s="672"/>
      <c r="CT106" s="672"/>
      <c r="CU106" s="672"/>
      <c r="CV106" s="672"/>
      <c r="CW106" s="672"/>
      <c r="CX106" s="672"/>
      <c r="CY106" s="672"/>
      <c r="CZ106" s="672"/>
      <c r="DA106" s="672"/>
      <c r="DB106" s="672"/>
      <c r="DC106" s="672"/>
      <c r="DD106" s="672"/>
      <c r="DE106" s="672"/>
      <c r="DF106" s="672"/>
      <c r="DG106" s="672"/>
      <c r="DH106" s="672"/>
      <c r="DI106" s="672"/>
      <c r="DJ106" s="672"/>
      <c r="DK106" s="672"/>
      <c r="DL106" s="672"/>
      <c r="DM106" s="672"/>
      <c r="DN106" s="672"/>
      <c r="DO106" s="672"/>
      <c r="DP106" s="672"/>
      <c r="DQ106" s="672"/>
      <c r="DR106" s="672"/>
      <c r="DS106" s="672"/>
      <c r="DT106" s="672"/>
      <c r="DU106" s="672"/>
      <c r="DV106" s="672"/>
      <c r="DW106" s="672"/>
      <c r="DX106" s="672"/>
      <c r="DY106" s="672"/>
      <c r="DZ106" s="672"/>
      <c r="EA106" s="672"/>
      <c r="EB106" s="672"/>
      <c r="EC106" s="672"/>
      <c r="ED106" s="672"/>
      <c r="EE106" s="672"/>
      <c r="EF106" s="672"/>
      <c r="EG106" s="672"/>
    </row>
    <row r="107" spans="1:137" s="672" customFormat="1" ht="88.5" customHeight="1" x14ac:dyDescent="0.35">
      <c r="A107" s="716">
        <v>96</v>
      </c>
      <c r="B107" s="689" t="s">
        <v>98</v>
      </c>
      <c r="C107" s="765" t="s">
        <v>100</v>
      </c>
      <c r="D107" s="720" t="str">
        <f>'Matriz de riesgos Inst'!T87</f>
        <v>MODERADO</v>
      </c>
      <c r="E107" s="720" t="str">
        <f>'Matriz de riesgos Inst'!AJ87</f>
        <v>MODERADO</v>
      </c>
      <c r="F107" s="669" t="s">
        <v>1094</v>
      </c>
      <c r="G107" s="810" t="s">
        <v>1228</v>
      </c>
      <c r="H107" s="810"/>
      <c r="I107" s="810"/>
      <c r="J107" s="810"/>
      <c r="K107" s="810"/>
      <c r="L107" s="810"/>
      <c r="M107" s="810"/>
      <c r="N107" s="810"/>
      <c r="O107" s="810"/>
      <c r="P107" s="810"/>
      <c r="Q107" s="810"/>
      <c r="R107" s="810" t="s">
        <v>1229</v>
      </c>
      <c r="S107" s="810"/>
      <c r="T107" s="810"/>
      <c r="U107" s="810"/>
      <c r="V107" s="810"/>
      <c r="W107" s="810"/>
      <c r="X107" s="810"/>
      <c r="Y107" s="810"/>
      <c r="Z107" s="810"/>
      <c r="AA107" s="810"/>
      <c r="AB107" s="810"/>
      <c r="AC107" s="668" t="s">
        <v>1518</v>
      </c>
      <c r="AD107" s="786" t="s">
        <v>1519</v>
      </c>
      <c r="BK107" s="787" t="s">
        <v>1635</v>
      </c>
    </row>
    <row r="108" spans="1:137" s="9" customFormat="1" ht="103.25" customHeight="1" x14ac:dyDescent="0.35">
      <c r="A108" s="727">
        <v>97</v>
      </c>
      <c r="B108" s="679" t="s">
        <v>98</v>
      </c>
      <c r="C108" s="767" t="s">
        <v>1443</v>
      </c>
      <c r="D108" s="8" t="str">
        <f>'Matriz de riesgos Inst'!T88</f>
        <v>MODERADO</v>
      </c>
      <c r="E108" s="8" t="str">
        <f>'Matriz de riesgos Inst'!AJ88</f>
        <v>BAJO</v>
      </c>
      <c r="F108" s="660" t="s">
        <v>1094</v>
      </c>
      <c r="G108" s="812" t="s">
        <v>1230</v>
      </c>
      <c r="H108" s="812"/>
      <c r="I108" s="812"/>
      <c r="J108" s="812"/>
      <c r="K108" s="812"/>
      <c r="L108" s="812"/>
      <c r="M108" s="812"/>
      <c r="N108" s="812"/>
      <c r="O108" s="812"/>
      <c r="P108" s="812"/>
      <c r="Q108" s="812"/>
      <c r="R108" s="812" t="s">
        <v>1231</v>
      </c>
      <c r="S108" s="812"/>
      <c r="T108" s="812"/>
      <c r="U108" s="812"/>
      <c r="V108" s="812"/>
      <c r="W108" s="812"/>
      <c r="X108" s="812"/>
      <c r="Y108" s="812"/>
      <c r="Z108" s="812"/>
      <c r="AA108" s="812"/>
      <c r="AB108" s="812"/>
      <c r="AC108" s="659" t="s">
        <v>1347</v>
      </c>
      <c r="AD108" s="786" t="s">
        <v>1444</v>
      </c>
      <c r="AE108" s="672"/>
      <c r="AF108" s="672"/>
      <c r="AG108" s="672"/>
      <c r="AH108" s="672"/>
      <c r="AI108" s="672"/>
      <c r="AJ108" s="672"/>
      <c r="AK108" s="672"/>
      <c r="AL108" s="672"/>
      <c r="AM108" s="672"/>
      <c r="AN108" s="672"/>
      <c r="AO108" s="672"/>
      <c r="AP108" s="672"/>
      <c r="AQ108" s="672"/>
      <c r="AR108" s="672"/>
      <c r="AS108" s="672"/>
      <c r="AT108" s="672"/>
      <c r="AU108" s="672"/>
      <c r="AV108" s="672"/>
      <c r="AW108" s="672"/>
      <c r="AX108" s="672"/>
      <c r="AY108" s="672"/>
      <c r="AZ108" s="672"/>
      <c r="BA108" s="672"/>
      <c r="BB108" s="672"/>
      <c r="BC108" s="672"/>
      <c r="BD108" s="672"/>
      <c r="BE108" s="672"/>
      <c r="BF108" s="672"/>
      <c r="BG108" s="672"/>
      <c r="BH108" s="672"/>
      <c r="BI108" s="672"/>
      <c r="BJ108" s="672"/>
      <c r="BK108" s="787" t="s">
        <v>1558</v>
      </c>
      <c r="BL108" s="672"/>
      <c r="BM108" s="672"/>
      <c r="BN108" s="672"/>
      <c r="BO108" s="672"/>
      <c r="BP108" s="672"/>
      <c r="BQ108" s="672"/>
      <c r="BR108" s="672"/>
      <c r="BS108" s="672"/>
      <c r="BT108" s="672"/>
      <c r="BU108" s="672"/>
      <c r="BV108" s="672"/>
      <c r="BW108" s="672"/>
      <c r="BX108" s="672"/>
      <c r="BY108" s="672"/>
      <c r="BZ108" s="672"/>
      <c r="CA108" s="672"/>
      <c r="CB108" s="672"/>
      <c r="CC108" s="672"/>
      <c r="CD108" s="672"/>
      <c r="CE108" s="672"/>
      <c r="CF108" s="672"/>
      <c r="CG108" s="672"/>
      <c r="CH108" s="672"/>
      <c r="CI108" s="672"/>
      <c r="CJ108" s="672"/>
      <c r="CK108" s="672"/>
      <c r="CL108" s="672"/>
      <c r="CM108" s="672"/>
      <c r="CN108" s="672"/>
      <c r="CO108" s="672"/>
      <c r="CP108" s="672"/>
      <c r="CQ108" s="672"/>
      <c r="CR108" s="672"/>
      <c r="CS108" s="672"/>
      <c r="CT108" s="672"/>
      <c r="CU108" s="672"/>
      <c r="CV108" s="672"/>
      <c r="CW108" s="672"/>
      <c r="CX108" s="672"/>
      <c r="CY108" s="672"/>
      <c r="CZ108" s="672"/>
      <c r="DA108" s="672"/>
      <c r="DB108" s="672"/>
      <c r="DC108" s="672"/>
      <c r="DD108" s="672"/>
      <c r="DE108" s="672"/>
      <c r="DF108" s="672"/>
      <c r="DG108" s="672"/>
      <c r="DH108" s="672"/>
      <c r="DI108" s="672"/>
      <c r="DJ108" s="672"/>
      <c r="DK108" s="672"/>
      <c r="DL108" s="672"/>
      <c r="DM108" s="672"/>
      <c r="DN108" s="672"/>
      <c r="DO108" s="672"/>
      <c r="DP108" s="672"/>
      <c r="DQ108" s="672"/>
      <c r="DR108" s="672"/>
      <c r="DS108" s="672"/>
      <c r="DT108" s="672"/>
      <c r="DU108" s="672"/>
      <c r="DV108" s="672"/>
      <c r="DW108" s="672"/>
      <c r="DX108" s="672"/>
      <c r="DY108" s="672"/>
      <c r="DZ108" s="672"/>
      <c r="EA108" s="672"/>
      <c r="EB108" s="672"/>
      <c r="EC108" s="672"/>
      <c r="ED108" s="672"/>
      <c r="EE108" s="672"/>
      <c r="EF108" s="672"/>
      <c r="EG108" s="672"/>
    </row>
    <row r="109" spans="1:137" s="672" customFormat="1" ht="158" customHeight="1" x14ac:dyDescent="0.35">
      <c r="A109" s="716">
        <v>98</v>
      </c>
      <c r="B109" s="671" t="s">
        <v>98</v>
      </c>
      <c r="C109" s="765" t="s">
        <v>1232</v>
      </c>
      <c r="D109" s="720" t="str">
        <f>'Matriz de riesgos Inst'!T91</f>
        <v>MODERADO</v>
      </c>
      <c r="E109" s="720" t="str">
        <f>'Matriz de riesgos Inst'!AJ91</f>
        <v>BAJO</v>
      </c>
      <c r="F109" s="669" t="s">
        <v>1094</v>
      </c>
      <c r="G109" s="810" t="s">
        <v>1233</v>
      </c>
      <c r="H109" s="816"/>
      <c r="I109" s="816"/>
      <c r="J109" s="816"/>
      <c r="K109" s="816"/>
      <c r="L109" s="816"/>
      <c r="M109" s="816"/>
      <c r="N109" s="816"/>
      <c r="O109" s="816"/>
      <c r="P109" s="816"/>
      <c r="Q109" s="816"/>
      <c r="R109" s="810" t="s">
        <v>1234</v>
      </c>
      <c r="S109" s="810"/>
      <c r="T109" s="810"/>
      <c r="U109" s="810"/>
      <c r="V109" s="810"/>
      <c r="W109" s="810"/>
      <c r="X109" s="810"/>
      <c r="Y109" s="810"/>
      <c r="Z109" s="810"/>
      <c r="AA109" s="810"/>
      <c r="AB109" s="810"/>
      <c r="AC109" s="668" t="s">
        <v>1389</v>
      </c>
      <c r="AD109" s="786" t="s">
        <v>1389</v>
      </c>
      <c r="BK109" s="786" t="s">
        <v>1636</v>
      </c>
    </row>
    <row r="110" spans="1:137" s="9" customFormat="1" ht="84.65" customHeight="1" x14ac:dyDescent="0.35">
      <c r="A110" s="727">
        <v>99</v>
      </c>
      <c r="B110" s="17" t="s">
        <v>98</v>
      </c>
      <c r="C110" s="767" t="s">
        <v>1358</v>
      </c>
      <c r="D110" s="8" t="s">
        <v>192</v>
      </c>
      <c r="E110" s="8" t="s">
        <v>264</v>
      </c>
      <c r="F110" s="660" t="s">
        <v>1361</v>
      </c>
      <c r="G110" s="659" t="s">
        <v>1360</v>
      </c>
      <c r="H110" s="666"/>
      <c r="I110" s="666"/>
      <c r="J110" s="666"/>
      <c r="K110" s="666"/>
      <c r="L110" s="666"/>
      <c r="M110" s="666"/>
      <c r="N110" s="666"/>
      <c r="O110" s="666"/>
      <c r="P110" s="666"/>
      <c r="Q110" s="666"/>
      <c r="R110" s="868" t="s">
        <v>1359</v>
      </c>
      <c r="S110" s="879"/>
      <c r="T110" s="879"/>
      <c r="U110" s="879"/>
      <c r="V110" s="879"/>
      <c r="W110" s="879"/>
      <c r="X110" s="880"/>
      <c r="Y110" s="659"/>
      <c r="Z110" s="659"/>
      <c r="AA110" s="659"/>
      <c r="AB110" s="659"/>
      <c r="AC110" s="659" t="s">
        <v>1362</v>
      </c>
      <c r="AD110" s="786" t="s">
        <v>1390</v>
      </c>
      <c r="AE110" s="672"/>
      <c r="AF110" s="672"/>
      <c r="AG110" s="672"/>
      <c r="AH110" s="672"/>
      <c r="AI110" s="672"/>
      <c r="AJ110" s="672"/>
      <c r="AK110" s="672"/>
      <c r="AL110" s="672"/>
      <c r="AM110" s="672"/>
      <c r="AN110" s="672"/>
      <c r="AO110" s="672"/>
      <c r="AP110" s="672"/>
      <c r="AQ110" s="672"/>
      <c r="AR110" s="672"/>
      <c r="AS110" s="672"/>
      <c r="AT110" s="672"/>
      <c r="AU110" s="672"/>
      <c r="AV110" s="672"/>
      <c r="AW110" s="672"/>
      <c r="AX110" s="672"/>
      <c r="AY110" s="672"/>
      <c r="AZ110" s="672"/>
      <c r="BA110" s="672"/>
      <c r="BB110" s="672"/>
      <c r="BC110" s="672"/>
      <c r="BD110" s="672"/>
      <c r="BE110" s="672"/>
      <c r="BF110" s="672"/>
      <c r="BG110" s="672"/>
      <c r="BH110" s="672"/>
      <c r="BI110" s="672"/>
      <c r="BJ110" s="672"/>
      <c r="BK110" s="787" t="s">
        <v>1559</v>
      </c>
      <c r="BL110" s="672"/>
      <c r="BM110" s="672"/>
      <c r="BN110" s="672"/>
      <c r="BO110" s="672"/>
      <c r="BP110" s="672"/>
      <c r="BQ110" s="672"/>
      <c r="BR110" s="672"/>
      <c r="BS110" s="672"/>
      <c r="BT110" s="672"/>
      <c r="BU110" s="672"/>
      <c r="BV110" s="672"/>
      <c r="BW110" s="672"/>
      <c r="BX110" s="672"/>
      <c r="BY110" s="672"/>
      <c r="BZ110" s="672"/>
      <c r="CA110" s="672"/>
      <c r="CB110" s="672"/>
      <c r="CC110" s="672"/>
      <c r="CD110" s="672"/>
      <c r="CE110" s="672"/>
      <c r="CF110" s="672"/>
      <c r="CG110" s="672"/>
      <c r="CH110" s="672"/>
      <c r="CI110" s="672"/>
      <c r="CJ110" s="672"/>
      <c r="CK110" s="672"/>
      <c r="CL110" s="672"/>
      <c r="CM110" s="672"/>
      <c r="CN110" s="672"/>
      <c r="CO110" s="672"/>
      <c r="CP110" s="672"/>
      <c r="CQ110" s="672"/>
      <c r="CR110" s="672"/>
      <c r="CS110" s="672"/>
      <c r="CT110" s="672"/>
      <c r="CU110" s="672"/>
      <c r="CV110" s="672"/>
      <c r="CW110" s="672"/>
      <c r="CX110" s="672"/>
      <c r="CY110" s="672"/>
      <c r="CZ110" s="672"/>
      <c r="DA110" s="672"/>
      <c r="DB110" s="672"/>
      <c r="DC110" s="672"/>
      <c r="DD110" s="672"/>
      <c r="DE110" s="672"/>
      <c r="DF110" s="672"/>
      <c r="DG110" s="672"/>
      <c r="DH110" s="672"/>
      <c r="DI110" s="672"/>
      <c r="DJ110" s="672"/>
      <c r="DK110" s="672"/>
      <c r="DL110" s="672"/>
      <c r="DM110" s="672"/>
      <c r="DN110" s="672"/>
      <c r="DO110" s="672"/>
      <c r="DP110" s="672"/>
      <c r="DQ110" s="672"/>
      <c r="DR110" s="672"/>
      <c r="DS110" s="672"/>
      <c r="DT110" s="672"/>
      <c r="DU110" s="672"/>
      <c r="DV110" s="672"/>
      <c r="DW110" s="672"/>
      <c r="DX110" s="672"/>
      <c r="DY110" s="672"/>
      <c r="DZ110" s="672"/>
      <c r="EA110" s="672"/>
      <c r="EB110" s="672"/>
      <c r="EC110" s="672"/>
      <c r="ED110" s="672"/>
      <c r="EE110" s="672"/>
      <c r="EF110" s="672"/>
      <c r="EG110" s="672"/>
    </row>
    <row r="111" spans="1:137" s="672" customFormat="1" ht="203.4" customHeight="1" x14ac:dyDescent="0.35">
      <c r="A111" s="716">
        <v>100</v>
      </c>
      <c r="B111" s="671" t="s">
        <v>1525</v>
      </c>
      <c r="C111" s="765" t="s">
        <v>1364</v>
      </c>
      <c r="D111" s="720" t="str">
        <f>'Matriz de riesgos Inst'!T77</f>
        <v>MODERADO</v>
      </c>
      <c r="E111" s="720" t="str">
        <f>'Matriz de riesgos Inst'!AJ77</f>
        <v>BAJO</v>
      </c>
      <c r="F111" s="669" t="s">
        <v>1094</v>
      </c>
      <c r="G111" s="810" t="s">
        <v>1235</v>
      </c>
      <c r="H111" s="810"/>
      <c r="I111" s="810"/>
      <c r="J111" s="810"/>
      <c r="K111" s="810"/>
      <c r="L111" s="810"/>
      <c r="M111" s="810"/>
      <c r="N111" s="810"/>
      <c r="O111" s="810"/>
      <c r="P111" s="810"/>
      <c r="Q111" s="810"/>
      <c r="R111" s="810" t="s">
        <v>1236</v>
      </c>
      <c r="S111" s="810"/>
      <c r="T111" s="810"/>
      <c r="U111" s="810"/>
      <c r="V111" s="810"/>
      <c r="W111" s="810"/>
      <c r="X111" s="810"/>
      <c r="Y111" s="810"/>
      <c r="Z111" s="810"/>
      <c r="AA111" s="810"/>
      <c r="AB111" s="810"/>
      <c r="AC111" s="753" t="s">
        <v>1391</v>
      </c>
      <c r="AD111" s="786" t="s">
        <v>1445</v>
      </c>
      <c r="BK111" s="787" t="s">
        <v>1637</v>
      </c>
    </row>
    <row r="112" spans="1:137" s="9" customFormat="1" ht="78.650000000000006" customHeight="1" x14ac:dyDescent="0.35">
      <c r="A112" s="727">
        <v>101</v>
      </c>
      <c r="B112" s="17" t="s">
        <v>1525</v>
      </c>
      <c r="C112" s="767" t="s">
        <v>1376</v>
      </c>
      <c r="D112" s="8" t="s">
        <v>264</v>
      </c>
      <c r="E112" s="8" t="s">
        <v>264</v>
      </c>
      <c r="F112" s="660" t="s">
        <v>1094</v>
      </c>
      <c r="G112" s="812" t="s">
        <v>1287</v>
      </c>
      <c r="H112" s="812"/>
      <c r="I112" s="812"/>
      <c r="J112" s="812"/>
      <c r="K112" s="812"/>
      <c r="L112" s="812"/>
      <c r="M112" s="812"/>
      <c r="N112" s="812"/>
      <c r="O112" s="812"/>
      <c r="P112" s="812"/>
      <c r="Q112" s="812"/>
      <c r="R112" s="812" t="s">
        <v>1288</v>
      </c>
      <c r="S112" s="812"/>
      <c r="T112" s="812"/>
      <c r="U112" s="812"/>
      <c r="V112" s="812"/>
      <c r="W112" s="812"/>
      <c r="X112" s="812"/>
      <c r="Y112" s="812"/>
      <c r="Z112" s="812"/>
      <c r="AA112" s="812"/>
      <c r="AB112" s="812"/>
      <c r="AC112" s="659" t="s">
        <v>1521</v>
      </c>
      <c r="AD112" s="786" t="s">
        <v>1520</v>
      </c>
      <c r="AE112" s="672"/>
      <c r="AF112" s="672"/>
      <c r="AG112" s="672"/>
      <c r="AH112" s="672"/>
      <c r="AI112" s="672"/>
      <c r="AJ112" s="672"/>
      <c r="AK112" s="672"/>
      <c r="AL112" s="672"/>
      <c r="AM112" s="672"/>
      <c r="AN112" s="672"/>
      <c r="AO112" s="672"/>
      <c r="AP112" s="672"/>
      <c r="AQ112" s="672"/>
      <c r="AR112" s="672"/>
      <c r="AS112" s="672"/>
      <c r="AT112" s="672"/>
      <c r="AU112" s="672"/>
      <c r="AV112" s="672"/>
      <c r="AW112" s="672"/>
      <c r="AX112" s="672"/>
      <c r="AY112" s="672"/>
      <c r="AZ112" s="672"/>
      <c r="BA112" s="672"/>
      <c r="BB112" s="672"/>
      <c r="BC112" s="672"/>
      <c r="BD112" s="672"/>
      <c r="BE112" s="672"/>
      <c r="BF112" s="672"/>
      <c r="BG112" s="672"/>
      <c r="BH112" s="672"/>
      <c r="BI112" s="672"/>
      <c r="BJ112" s="672"/>
      <c r="BK112" s="786" t="s">
        <v>1638</v>
      </c>
      <c r="BL112" s="672"/>
      <c r="BM112" s="672"/>
      <c r="BN112" s="672"/>
      <c r="BO112" s="672"/>
      <c r="BP112" s="672"/>
      <c r="BQ112" s="672"/>
      <c r="BR112" s="672"/>
      <c r="BS112" s="672"/>
      <c r="BT112" s="672"/>
      <c r="BU112" s="672"/>
      <c r="BV112" s="672"/>
      <c r="BW112" s="672"/>
      <c r="BX112" s="672"/>
      <c r="BY112" s="672"/>
      <c r="BZ112" s="672"/>
      <c r="CA112" s="672"/>
      <c r="CB112" s="672"/>
      <c r="CC112" s="672"/>
      <c r="CD112" s="672"/>
      <c r="CE112" s="672"/>
      <c r="CF112" s="672"/>
      <c r="CG112" s="672"/>
      <c r="CH112" s="672"/>
      <c r="CI112" s="672"/>
      <c r="CJ112" s="672"/>
      <c r="CK112" s="672"/>
      <c r="CL112" s="672"/>
      <c r="CM112" s="672"/>
      <c r="CN112" s="672"/>
      <c r="CO112" s="672"/>
      <c r="CP112" s="672"/>
      <c r="CQ112" s="672"/>
      <c r="CR112" s="672"/>
      <c r="CS112" s="672"/>
      <c r="CT112" s="672"/>
      <c r="CU112" s="672"/>
      <c r="CV112" s="672"/>
      <c r="CW112" s="672"/>
      <c r="CX112" s="672"/>
      <c r="CY112" s="672"/>
      <c r="CZ112" s="672"/>
      <c r="DA112" s="672"/>
      <c r="DB112" s="672"/>
      <c r="DC112" s="672"/>
      <c r="DD112" s="672"/>
      <c r="DE112" s="672"/>
      <c r="DF112" s="672"/>
      <c r="DG112" s="672"/>
      <c r="DH112" s="672"/>
      <c r="DI112" s="672"/>
      <c r="DJ112" s="672"/>
      <c r="DK112" s="672"/>
      <c r="DL112" s="672"/>
      <c r="DM112" s="672"/>
      <c r="DN112" s="672"/>
      <c r="DO112" s="672"/>
      <c r="DP112" s="672"/>
      <c r="DQ112" s="672"/>
      <c r="DR112" s="672"/>
      <c r="DS112" s="672"/>
      <c r="DT112" s="672"/>
      <c r="DU112" s="672"/>
      <c r="DV112" s="672"/>
      <c r="DW112" s="672"/>
      <c r="DX112" s="672"/>
      <c r="DY112" s="672"/>
      <c r="DZ112" s="672"/>
      <c r="EA112" s="672"/>
      <c r="EB112" s="672"/>
      <c r="EC112" s="672"/>
      <c r="ED112" s="672"/>
      <c r="EE112" s="672"/>
      <c r="EF112" s="672"/>
      <c r="EG112" s="672"/>
    </row>
    <row r="113" spans="1:137" s="672" customFormat="1" ht="242.4" customHeight="1" x14ac:dyDescent="0.35">
      <c r="A113" s="716">
        <v>103</v>
      </c>
      <c r="B113" s="686" t="s">
        <v>104</v>
      </c>
      <c r="C113" s="768" t="s">
        <v>1363</v>
      </c>
      <c r="D113" s="718" t="str">
        <f>'Matriz de riesgos Inst'!T83</f>
        <v>MODERADO</v>
      </c>
      <c r="E113" s="718" t="str">
        <f>'Matriz de riesgos Inst'!AJ83</f>
        <v>BAJO</v>
      </c>
      <c r="F113" s="719" t="s">
        <v>1094</v>
      </c>
      <c r="G113" s="856" t="s">
        <v>1237</v>
      </c>
      <c r="H113" s="856"/>
      <c r="I113" s="856"/>
      <c r="J113" s="856"/>
      <c r="K113" s="856"/>
      <c r="L113" s="856"/>
      <c r="M113" s="856"/>
      <c r="N113" s="856"/>
      <c r="O113" s="856"/>
      <c r="P113" s="856"/>
      <c r="Q113" s="856"/>
      <c r="R113" s="856" t="s">
        <v>1084</v>
      </c>
      <c r="S113" s="856"/>
      <c r="T113" s="856"/>
      <c r="U113" s="856"/>
      <c r="V113" s="856"/>
      <c r="W113" s="856"/>
      <c r="X113" s="856"/>
      <c r="Y113" s="856"/>
      <c r="Z113" s="856"/>
      <c r="AA113" s="856"/>
      <c r="AB113" s="856"/>
      <c r="AC113" s="668" t="s">
        <v>1348</v>
      </c>
      <c r="AD113" s="786" t="s">
        <v>1522</v>
      </c>
      <c r="BK113" s="787" t="s">
        <v>1639</v>
      </c>
    </row>
    <row r="114" spans="1:137" s="9" customFormat="1" ht="130.5" customHeight="1" x14ac:dyDescent="0.35">
      <c r="A114" s="727">
        <v>104</v>
      </c>
      <c r="B114" s="662" t="s">
        <v>104</v>
      </c>
      <c r="C114" s="769" t="s">
        <v>1349</v>
      </c>
      <c r="D114" s="663" t="s">
        <v>264</v>
      </c>
      <c r="E114" s="663" t="s">
        <v>264</v>
      </c>
      <c r="F114" s="664" t="s">
        <v>1350</v>
      </c>
      <c r="G114" s="684" t="s">
        <v>1289</v>
      </c>
      <c r="H114" s="691"/>
      <c r="I114" s="691"/>
      <c r="J114" s="691"/>
      <c r="K114" s="691"/>
      <c r="L114" s="691"/>
      <c r="M114" s="691"/>
      <c r="N114" s="691"/>
      <c r="O114" s="691"/>
      <c r="P114" s="691"/>
      <c r="Q114" s="692"/>
      <c r="R114" s="887" t="s">
        <v>1351</v>
      </c>
      <c r="S114" s="888"/>
      <c r="T114" s="888"/>
      <c r="U114" s="888"/>
      <c r="V114" s="888"/>
      <c r="W114" s="888"/>
      <c r="X114" s="888"/>
      <c r="Y114" s="691"/>
      <c r="Z114" s="691"/>
      <c r="AA114" s="691"/>
      <c r="AB114" s="692"/>
      <c r="AC114" s="659" t="s">
        <v>1352</v>
      </c>
      <c r="AD114" s="786" t="s">
        <v>1446</v>
      </c>
      <c r="AE114" s="672"/>
      <c r="AF114" s="672"/>
      <c r="AG114" s="672"/>
      <c r="AH114" s="672"/>
      <c r="AI114" s="672"/>
      <c r="AJ114" s="672"/>
      <c r="AK114" s="672"/>
      <c r="AL114" s="672"/>
      <c r="AM114" s="672"/>
      <c r="AN114" s="672"/>
      <c r="AO114" s="672"/>
      <c r="AP114" s="672"/>
      <c r="AQ114" s="672"/>
      <c r="AR114" s="672"/>
      <c r="AS114" s="672"/>
      <c r="AT114" s="672"/>
      <c r="AU114" s="672"/>
      <c r="AV114" s="672"/>
      <c r="AW114" s="672"/>
      <c r="AX114" s="672"/>
      <c r="AY114" s="672"/>
      <c r="AZ114" s="672"/>
      <c r="BA114" s="672"/>
      <c r="BB114" s="672"/>
      <c r="BC114" s="672"/>
      <c r="BD114" s="672"/>
      <c r="BE114" s="672"/>
      <c r="BF114" s="672"/>
      <c r="BG114" s="672"/>
      <c r="BH114" s="672"/>
      <c r="BI114" s="672"/>
      <c r="BJ114" s="672"/>
      <c r="BK114" s="787" t="s">
        <v>1640</v>
      </c>
      <c r="BL114" s="672"/>
      <c r="BM114" s="672"/>
      <c r="BN114" s="672"/>
      <c r="BO114" s="672"/>
      <c r="BP114" s="672"/>
      <c r="BQ114" s="672"/>
      <c r="BR114" s="672"/>
      <c r="BS114" s="672"/>
      <c r="BT114" s="672"/>
      <c r="BU114" s="672"/>
      <c r="BV114" s="672"/>
      <c r="BW114" s="672"/>
      <c r="BX114" s="672"/>
      <c r="BY114" s="672"/>
      <c r="BZ114" s="672"/>
      <c r="CA114" s="672"/>
      <c r="CB114" s="672"/>
      <c r="CC114" s="672"/>
      <c r="CD114" s="672"/>
      <c r="CE114" s="672"/>
      <c r="CF114" s="672"/>
      <c r="CG114" s="672"/>
      <c r="CH114" s="672"/>
      <c r="CI114" s="672"/>
      <c r="CJ114" s="672"/>
      <c r="CK114" s="672"/>
      <c r="CL114" s="672"/>
      <c r="CM114" s="672"/>
      <c r="CN114" s="672"/>
      <c r="CO114" s="672"/>
      <c r="CP114" s="672"/>
      <c r="CQ114" s="672"/>
      <c r="CR114" s="672"/>
      <c r="CS114" s="672"/>
      <c r="CT114" s="672"/>
      <c r="CU114" s="672"/>
      <c r="CV114" s="672"/>
      <c r="CW114" s="672"/>
      <c r="CX114" s="672"/>
      <c r="CY114" s="672"/>
      <c r="CZ114" s="672"/>
      <c r="DA114" s="672"/>
      <c r="DB114" s="672"/>
      <c r="DC114" s="672"/>
      <c r="DD114" s="672"/>
      <c r="DE114" s="672"/>
      <c r="DF114" s="672"/>
      <c r="DG114" s="672"/>
      <c r="DH114" s="672"/>
      <c r="DI114" s="672"/>
      <c r="DJ114" s="672"/>
      <c r="DK114" s="672"/>
      <c r="DL114" s="672"/>
      <c r="DM114" s="672"/>
      <c r="DN114" s="672"/>
      <c r="DO114" s="672"/>
      <c r="DP114" s="672"/>
      <c r="DQ114" s="672"/>
      <c r="DR114" s="672"/>
      <c r="DS114" s="672"/>
      <c r="DT114" s="672"/>
      <c r="DU114" s="672"/>
      <c r="DV114" s="672"/>
      <c r="DW114" s="672"/>
      <c r="DX114" s="672"/>
      <c r="DY114" s="672"/>
      <c r="DZ114" s="672"/>
      <c r="EA114" s="672"/>
      <c r="EB114" s="672"/>
      <c r="EC114" s="672"/>
      <c r="ED114" s="672"/>
      <c r="EE114" s="672"/>
      <c r="EF114" s="672"/>
      <c r="EG114" s="672"/>
    </row>
    <row r="115" spans="1:137" s="666" customFormat="1" ht="180.5" customHeight="1" x14ac:dyDescent="0.35">
      <c r="A115" s="727" t="s">
        <v>1387</v>
      </c>
      <c r="B115" s="17" t="s">
        <v>1025</v>
      </c>
      <c r="C115" s="17" t="s">
        <v>1242</v>
      </c>
      <c r="D115" s="695" t="s">
        <v>264</v>
      </c>
      <c r="E115" s="695" t="s">
        <v>264</v>
      </c>
      <c r="F115" s="659" t="s">
        <v>1094</v>
      </c>
      <c r="G115" s="821" t="s">
        <v>1240</v>
      </c>
      <c r="H115" s="877"/>
      <c r="I115" s="877"/>
      <c r="J115" s="877"/>
      <c r="K115" s="877"/>
      <c r="L115" s="877"/>
      <c r="M115" s="877"/>
      <c r="N115" s="877"/>
      <c r="O115" s="877"/>
      <c r="P115" s="877"/>
      <c r="Q115" s="878"/>
      <c r="R115" s="821" t="s">
        <v>1241</v>
      </c>
      <c r="S115" s="877"/>
      <c r="T115" s="877"/>
      <c r="U115" s="877"/>
      <c r="V115" s="877"/>
      <c r="W115" s="877"/>
      <c r="X115" s="877"/>
      <c r="Y115" s="877"/>
      <c r="Z115" s="877"/>
      <c r="AA115" s="877"/>
      <c r="AB115" s="878"/>
      <c r="AC115" s="659" t="s">
        <v>1523</v>
      </c>
      <c r="AD115" s="786" t="s">
        <v>1523</v>
      </c>
      <c r="AE115" s="801"/>
      <c r="AF115" s="802"/>
      <c r="AG115" s="802"/>
      <c r="AH115" s="802"/>
      <c r="AI115" s="802"/>
      <c r="AJ115" s="802"/>
      <c r="AK115" s="802"/>
      <c r="AL115" s="802"/>
      <c r="AM115" s="802"/>
      <c r="AN115" s="802"/>
      <c r="AO115" s="802"/>
      <c r="AP115" s="802"/>
      <c r="AQ115" s="802"/>
      <c r="AR115" s="802"/>
      <c r="AS115" s="802"/>
      <c r="AT115" s="802"/>
      <c r="AU115" s="802"/>
      <c r="AV115" s="802"/>
      <c r="AW115" s="802"/>
      <c r="AX115" s="802"/>
      <c r="AY115" s="802"/>
      <c r="AZ115" s="802"/>
      <c r="BA115" s="802"/>
      <c r="BB115" s="802"/>
      <c r="BC115" s="802"/>
      <c r="BD115" s="802"/>
      <c r="BE115" s="802"/>
      <c r="BF115" s="803"/>
      <c r="BG115" s="791"/>
      <c r="BH115" s="791"/>
      <c r="BI115" s="791"/>
      <c r="BJ115" s="791"/>
      <c r="BK115" s="787" t="s">
        <v>1651</v>
      </c>
      <c r="BL115" s="788"/>
      <c r="BM115" s="788"/>
      <c r="BN115" s="788"/>
      <c r="BO115" s="788"/>
      <c r="BP115" s="788"/>
      <c r="BQ115" s="788"/>
      <c r="BR115" s="788"/>
      <c r="BS115" s="788"/>
      <c r="BT115" s="788"/>
      <c r="BU115" s="788"/>
      <c r="BV115" s="788"/>
      <c r="BW115" s="788"/>
      <c r="BX115" s="788"/>
      <c r="BY115" s="788"/>
      <c r="BZ115" s="788"/>
      <c r="CA115" s="788"/>
      <c r="CB115" s="788"/>
      <c r="CC115" s="788"/>
      <c r="CD115" s="788"/>
      <c r="CE115" s="788"/>
      <c r="CF115" s="788"/>
      <c r="CG115" s="788"/>
      <c r="CH115" s="788"/>
      <c r="CI115" s="788"/>
      <c r="CJ115" s="788"/>
      <c r="CK115" s="788"/>
      <c r="CL115" s="788"/>
      <c r="CM115" s="788"/>
      <c r="CN115" s="788"/>
      <c r="CO115" s="788"/>
      <c r="CP115" s="788"/>
      <c r="CQ115" s="788"/>
      <c r="CR115" s="788"/>
      <c r="CS115" s="788"/>
      <c r="CT115" s="788"/>
      <c r="CU115" s="788"/>
      <c r="CV115" s="788"/>
      <c r="CW115" s="788"/>
      <c r="CX115" s="789"/>
      <c r="CY115" s="791"/>
      <c r="CZ115" s="791"/>
      <c r="DA115" s="791"/>
      <c r="DB115" s="791"/>
      <c r="DC115" s="791"/>
      <c r="DD115" s="791"/>
      <c r="DE115" s="801"/>
      <c r="DF115" s="802"/>
      <c r="DG115" s="802"/>
      <c r="DH115" s="802"/>
      <c r="DI115" s="802"/>
      <c r="DJ115" s="802"/>
      <c r="DK115" s="802"/>
      <c r="DL115" s="802"/>
      <c r="DM115" s="802"/>
      <c r="DN115" s="802"/>
      <c r="DO115" s="802"/>
      <c r="DP115" s="802"/>
      <c r="DQ115" s="802"/>
      <c r="DR115" s="802"/>
      <c r="DS115" s="802"/>
      <c r="DT115" s="802"/>
      <c r="DU115" s="802"/>
      <c r="DV115" s="802"/>
      <c r="DW115" s="802"/>
      <c r="DX115" s="802"/>
      <c r="DY115" s="802"/>
      <c r="DZ115" s="802"/>
      <c r="EA115" s="802"/>
      <c r="EB115" s="802"/>
      <c r="EC115" s="802"/>
      <c r="ED115" s="802"/>
      <c r="EE115" s="802"/>
      <c r="EF115" s="803"/>
      <c r="EG115" s="755"/>
    </row>
    <row r="116" spans="1:137" s="750" customFormat="1" ht="250.25" customHeight="1" x14ac:dyDescent="0.35">
      <c r="A116" s="747">
        <v>106</v>
      </c>
      <c r="B116" s="671" t="s">
        <v>1025</v>
      </c>
      <c r="C116" s="671" t="s">
        <v>1243</v>
      </c>
      <c r="D116" s="748" t="s">
        <v>192</v>
      </c>
      <c r="E116" s="749" t="s">
        <v>264</v>
      </c>
      <c r="F116" s="669" t="s">
        <v>1094</v>
      </c>
      <c r="G116" s="813" t="s">
        <v>1244</v>
      </c>
      <c r="H116" s="828"/>
      <c r="I116" s="828"/>
      <c r="J116" s="828"/>
      <c r="K116" s="828"/>
      <c r="L116" s="828"/>
      <c r="M116" s="828"/>
      <c r="N116" s="828"/>
      <c r="O116" s="828"/>
      <c r="P116" s="828"/>
      <c r="Q116" s="829"/>
      <c r="R116" s="818" t="s">
        <v>1245</v>
      </c>
      <c r="S116" s="875"/>
      <c r="T116" s="875"/>
      <c r="U116" s="875"/>
      <c r="V116" s="875"/>
      <c r="W116" s="875"/>
      <c r="X116" s="875"/>
      <c r="Y116" s="875"/>
      <c r="Z116" s="875"/>
      <c r="AA116" s="875"/>
      <c r="AB116" s="876"/>
      <c r="AC116" s="668" t="s">
        <v>1353</v>
      </c>
      <c r="AD116" s="786" t="s">
        <v>1557</v>
      </c>
      <c r="AE116" s="754"/>
      <c r="AF116" s="754"/>
      <c r="AG116" s="754"/>
      <c r="AH116" s="754"/>
      <c r="AI116" s="754"/>
      <c r="AJ116" s="754"/>
      <c r="AK116" s="754"/>
      <c r="AL116" s="754"/>
      <c r="AM116" s="754"/>
      <c r="AN116" s="754"/>
      <c r="AO116" s="754"/>
      <c r="AP116" s="754"/>
      <c r="AQ116" s="754"/>
      <c r="AR116" s="754"/>
      <c r="AS116" s="754"/>
      <c r="AT116" s="754"/>
      <c r="AU116" s="754"/>
      <c r="AV116" s="754"/>
      <c r="AW116" s="754"/>
      <c r="AX116" s="754"/>
      <c r="AY116" s="754"/>
      <c r="AZ116" s="754"/>
      <c r="BA116" s="754"/>
      <c r="BB116" s="754"/>
      <c r="BC116" s="754"/>
      <c r="BD116" s="754"/>
      <c r="BE116" s="754"/>
      <c r="BF116" s="754"/>
      <c r="BG116" s="754"/>
      <c r="BH116" s="754"/>
      <c r="BI116" s="754"/>
      <c r="BJ116" s="754"/>
      <c r="BK116" s="821" t="s">
        <v>1641</v>
      </c>
      <c r="BL116" s="903"/>
      <c r="BM116" s="903"/>
      <c r="BN116" s="903"/>
      <c r="BO116" s="903"/>
      <c r="BP116" s="903"/>
      <c r="BQ116" s="903"/>
      <c r="BR116" s="903"/>
      <c r="BS116" s="903"/>
      <c r="BT116" s="903"/>
      <c r="BU116" s="903"/>
      <c r="BV116" s="903"/>
      <c r="BW116" s="903"/>
      <c r="BX116" s="903"/>
      <c r="BY116" s="903"/>
      <c r="BZ116" s="903"/>
      <c r="CA116" s="903"/>
      <c r="CB116" s="903"/>
      <c r="CC116" s="903"/>
      <c r="CD116" s="903"/>
      <c r="CE116" s="903"/>
      <c r="CF116" s="903"/>
      <c r="CG116" s="903"/>
      <c r="CH116" s="903"/>
      <c r="CI116" s="903"/>
      <c r="CJ116" s="903"/>
      <c r="CK116" s="903"/>
      <c r="CL116" s="903"/>
      <c r="CM116" s="903"/>
      <c r="CN116" s="903"/>
      <c r="CO116" s="903"/>
      <c r="CP116" s="903"/>
      <c r="CQ116" s="903"/>
      <c r="CR116" s="903"/>
      <c r="CS116" s="903"/>
      <c r="CT116" s="903"/>
      <c r="CU116" s="903"/>
      <c r="CV116" s="903"/>
      <c r="CW116" s="903"/>
      <c r="CX116" s="904"/>
      <c r="CY116" s="754"/>
      <c r="CZ116" s="754"/>
      <c r="DA116" s="754"/>
      <c r="DB116" s="754"/>
      <c r="DC116" s="754"/>
      <c r="DD116" s="754"/>
      <c r="DE116" s="804"/>
      <c r="DF116" s="805"/>
      <c r="DG116" s="805"/>
      <c r="DH116" s="805"/>
      <c r="DI116" s="805"/>
      <c r="DJ116" s="805"/>
      <c r="DK116" s="805"/>
      <c r="DL116" s="805"/>
      <c r="DM116" s="805"/>
      <c r="DN116" s="805"/>
      <c r="DO116" s="805"/>
      <c r="DP116" s="805"/>
      <c r="DQ116" s="805"/>
      <c r="DR116" s="805"/>
      <c r="DS116" s="805"/>
      <c r="DT116" s="805"/>
      <c r="DU116" s="805"/>
      <c r="DV116" s="805"/>
      <c r="DW116" s="805"/>
      <c r="DX116" s="805"/>
      <c r="DY116" s="805"/>
      <c r="DZ116" s="805"/>
      <c r="EA116" s="805"/>
      <c r="EB116" s="805"/>
      <c r="EC116" s="806"/>
      <c r="ED116" s="754"/>
      <c r="EE116" s="754"/>
      <c r="EF116" s="754"/>
      <c r="EG116" s="754"/>
    </row>
    <row r="117" spans="1:137" s="665" customFormat="1" ht="121" customHeight="1" x14ac:dyDescent="0.35">
      <c r="A117" s="713">
        <v>107</v>
      </c>
      <c r="B117" s="17" t="s">
        <v>1025</v>
      </c>
      <c r="C117" s="770" t="s">
        <v>1246</v>
      </c>
      <c r="D117" s="746" t="s">
        <v>264</v>
      </c>
      <c r="E117" s="746" t="s">
        <v>264</v>
      </c>
      <c r="F117" s="660" t="s">
        <v>1094</v>
      </c>
      <c r="G117" s="821" t="s">
        <v>1247</v>
      </c>
      <c r="H117" s="822"/>
      <c r="I117" s="822"/>
      <c r="J117" s="822"/>
      <c r="K117" s="822"/>
      <c r="L117" s="822"/>
      <c r="M117" s="822"/>
      <c r="N117" s="822"/>
      <c r="O117" s="822"/>
      <c r="P117" s="822"/>
      <c r="Q117" s="823"/>
      <c r="R117" s="821" t="s">
        <v>1248</v>
      </c>
      <c r="S117" s="877"/>
      <c r="T117" s="877"/>
      <c r="U117" s="877"/>
      <c r="V117" s="877"/>
      <c r="W117" s="877"/>
      <c r="X117" s="877"/>
      <c r="Y117" s="877"/>
      <c r="Z117" s="877"/>
      <c r="AA117" s="877"/>
      <c r="AB117" s="878"/>
      <c r="AC117" s="659" t="s">
        <v>1447</v>
      </c>
      <c r="AD117" s="790" t="s">
        <v>1447</v>
      </c>
      <c r="AE117" s="754"/>
      <c r="AF117" s="754"/>
      <c r="AG117" s="754"/>
      <c r="AH117" s="754"/>
      <c r="AI117" s="754"/>
      <c r="AJ117" s="754"/>
      <c r="AK117" s="754"/>
      <c r="AL117" s="754"/>
      <c r="AM117" s="754"/>
      <c r="AN117" s="754"/>
      <c r="AO117" s="754"/>
      <c r="AP117" s="754"/>
      <c r="AQ117" s="754"/>
      <c r="AR117" s="754"/>
      <c r="AS117" s="754"/>
      <c r="AT117" s="754"/>
      <c r="AU117" s="754"/>
      <c r="AV117" s="754"/>
      <c r="AW117" s="754"/>
      <c r="AX117" s="754"/>
      <c r="AY117" s="754"/>
      <c r="AZ117" s="754"/>
      <c r="BA117" s="754"/>
      <c r="BB117" s="754"/>
      <c r="BC117" s="754"/>
      <c r="BD117" s="754"/>
      <c r="BE117" s="754"/>
      <c r="BF117" s="754"/>
      <c r="BG117" s="754"/>
      <c r="BH117" s="900" t="s">
        <v>1555</v>
      </c>
      <c r="BI117" s="901"/>
      <c r="BJ117" s="901"/>
      <c r="BK117" s="901"/>
      <c r="BL117" s="901"/>
      <c r="BM117" s="901"/>
      <c r="BN117" s="901"/>
      <c r="BO117" s="901"/>
      <c r="BP117" s="901"/>
      <c r="BQ117" s="901"/>
      <c r="BR117" s="901"/>
      <c r="BS117" s="901"/>
      <c r="BT117" s="901"/>
      <c r="BU117" s="901"/>
      <c r="BV117" s="901"/>
      <c r="BW117" s="901"/>
      <c r="BX117" s="901"/>
      <c r="BY117" s="901"/>
      <c r="BZ117" s="901"/>
      <c r="CA117" s="901"/>
      <c r="CB117" s="901"/>
      <c r="CC117" s="901"/>
      <c r="CD117" s="901"/>
      <c r="CE117" s="901"/>
      <c r="CF117" s="901"/>
      <c r="CG117" s="901"/>
      <c r="CH117" s="901"/>
      <c r="CI117" s="901"/>
      <c r="CJ117" s="901"/>
      <c r="CK117" s="901"/>
      <c r="CL117" s="901"/>
      <c r="CM117" s="901"/>
      <c r="CN117" s="901"/>
      <c r="CO117" s="901"/>
      <c r="CP117" s="901"/>
      <c r="CQ117" s="901"/>
      <c r="CR117" s="901"/>
      <c r="CS117" s="901"/>
      <c r="CT117" s="901"/>
      <c r="CU117" s="901"/>
      <c r="CV117" s="901"/>
      <c r="CW117" s="901"/>
      <c r="CX117" s="902"/>
      <c r="CY117" s="754"/>
      <c r="CZ117" s="754"/>
      <c r="DA117" s="754"/>
      <c r="DB117" s="754"/>
      <c r="DC117" s="754"/>
      <c r="DD117" s="754"/>
      <c r="DE117" s="804"/>
      <c r="DF117" s="805"/>
      <c r="DG117" s="805"/>
      <c r="DH117" s="805"/>
      <c r="DI117" s="805"/>
      <c r="DJ117" s="805"/>
      <c r="DK117" s="805"/>
      <c r="DL117" s="805"/>
      <c r="DM117" s="805"/>
      <c r="DN117" s="805"/>
      <c r="DO117" s="805"/>
      <c r="DP117" s="805"/>
      <c r="DQ117" s="805"/>
      <c r="DR117" s="805"/>
      <c r="DS117" s="805"/>
      <c r="DT117" s="805"/>
      <c r="DU117" s="805"/>
      <c r="DV117" s="805"/>
      <c r="DW117" s="805"/>
      <c r="DX117" s="805"/>
      <c r="DY117" s="805"/>
      <c r="DZ117" s="805"/>
      <c r="EA117" s="805"/>
      <c r="EB117" s="805"/>
      <c r="EC117" s="805"/>
      <c r="ED117" s="805"/>
      <c r="EE117" s="806"/>
      <c r="EF117" s="754"/>
      <c r="EG117" s="754"/>
    </row>
    <row r="118" spans="1:137" s="666" customFormat="1" ht="108" customHeight="1" x14ac:dyDescent="0.35">
      <c r="A118" s="727">
        <v>108</v>
      </c>
      <c r="B118" s="17" t="s">
        <v>1025</v>
      </c>
      <c r="C118" s="17" t="s">
        <v>1249</v>
      </c>
      <c r="D118" s="695" t="s">
        <v>264</v>
      </c>
      <c r="E118" s="695" t="s">
        <v>264</v>
      </c>
      <c r="F118" s="660" t="s">
        <v>1094</v>
      </c>
      <c r="G118" s="821" t="s">
        <v>1250</v>
      </c>
      <c r="H118" s="822"/>
      <c r="I118" s="822"/>
      <c r="J118" s="822"/>
      <c r="K118" s="822"/>
      <c r="L118" s="822"/>
      <c r="M118" s="822"/>
      <c r="N118" s="822"/>
      <c r="O118" s="822"/>
      <c r="P118" s="822"/>
      <c r="Q118" s="823"/>
      <c r="R118" s="821" t="s">
        <v>1251</v>
      </c>
      <c r="S118" s="822"/>
      <c r="T118" s="822"/>
      <c r="U118" s="822"/>
      <c r="V118" s="822"/>
      <c r="W118" s="822"/>
      <c r="X118" s="822"/>
      <c r="Y118" s="822"/>
      <c r="Z118" s="822"/>
      <c r="AA118" s="822"/>
      <c r="AB118" s="823"/>
      <c r="AC118" s="659" t="s">
        <v>1448</v>
      </c>
      <c r="AD118" s="810" t="s">
        <v>1448</v>
      </c>
      <c r="AE118" s="810"/>
      <c r="AF118" s="810"/>
      <c r="AG118" s="810"/>
      <c r="AH118" s="810"/>
      <c r="AI118" s="810"/>
      <c r="AJ118" s="810"/>
      <c r="AK118" s="810"/>
      <c r="AL118" s="810"/>
      <c r="AM118" s="810"/>
      <c r="AN118" s="810"/>
      <c r="AO118" s="810"/>
      <c r="AP118" s="810"/>
      <c r="AQ118" s="810"/>
      <c r="AR118" s="810"/>
      <c r="AS118" s="810"/>
      <c r="AT118" s="810"/>
      <c r="AU118" s="810"/>
      <c r="AV118" s="810"/>
      <c r="AW118" s="810"/>
      <c r="AX118" s="810"/>
      <c r="AY118" s="810"/>
      <c r="AZ118" s="810"/>
      <c r="BA118" s="810"/>
      <c r="BB118" s="810"/>
      <c r="BC118" s="810"/>
      <c r="BD118" s="810"/>
      <c r="BE118" s="827" t="s">
        <v>1556</v>
      </c>
      <c r="BF118" s="827"/>
      <c r="BG118" s="827"/>
      <c r="BH118" s="827"/>
      <c r="BI118" s="827"/>
      <c r="BJ118" s="827"/>
      <c r="BK118" s="827"/>
      <c r="BL118" s="827"/>
      <c r="BM118" s="827"/>
      <c r="BN118" s="827"/>
      <c r="BO118" s="827"/>
      <c r="BP118" s="827"/>
      <c r="BQ118" s="827"/>
      <c r="BR118" s="827"/>
      <c r="BS118" s="827"/>
      <c r="BT118" s="827"/>
      <c r="BU118" s="827"/>
      <c r="BV118" s="827"/>
      <c r="BW118" s="827"/>
      <c r="BX118" s="827"/>
      <c r="BY118" s="827"/>
      <c r="BZ118" s="827"/>
      <c r="CA118" s="827"/>
      <c r="CB118" s="827"/>
      <c r="CC118" s="827"/>
      <c r="CD118" s="827"/>
      <c r="CE118" s="827"/>
      <c r="CF118" s="827"/>
      <c r="CG118" s="827"/>
      <c r="CH118" s="827"/>
      <c r="CI118" s="827"/>
      <c r="CJ118" s="827"/>
      <c r="CK118" s="827"/>
      <c r="CL118" s="827"/>
      <c r="CM118" s="827"/>
      <c r="CN118" s="827"/>
      <c r="CO118" s="827"/>
      <c r="CP118" s="827"/>
      <c r="CQ118" s="827"/>
      <c r="CR118" s="827"/>
      <c r="CS118" s="827"/>
      <c r="CT118" s="827"/>
      <c r="CU118" s="827"/>
      <c r="CV118" s="827"/>
      <c r="CW118" s="791"/>
      <c r="CX118" s="791"/>
      <c r="CY118" s="791"/>
      <c r="CZ118" s="791"/>
      <c r="DA118" s="791"/>
      <c r="DB118" s="791"/>
      <c r="DC118" s="791"/>
      <c r="DD118" s="791"/>
      <c r="DE118" s="807"/>
      <c r="DF118" s="808"/>
      <c r="DG118" s="808"/>
      <c r="DH118" s="808"/>
      <c r="DI118" s="808"/>
      <c r="DJ118" s="808"/>
      <c r="DK118" s="808"/>
      <c r="DL118" s="808"/>
      <c r="DM118" s="808"/>
      <c r="DN118" s="808"/>
      <c r="DO118" s="808"/>
      <c r="DP118" s="808"/>
      <c r="DQ118" s="808"/>
      <c r="DR118" s="808"/>
      <c r="DS118" s="808"/>
      <c r="DT118" s="808"/>
      <c r="DU118" s="808"/>
      <c r="DV118" s="808"/>
      <c r="DW118" s="808"/>
      <c r="DX118" s="808"/>
      <c r="DY118" s="808"/>
      <c r="DZ118" s="808"/>
      <c r="EA118" s="808"/>
      <c r="EB118" s="808"/>
      <c r="EC118" s="809"/>
      <c r="ED118" s="791"/>
      <c r="EE118" s="791"/>
      <c r="EF118" s="791"/>
      <c r="EG118" s="755"/>
    </row>
    <row r="119" spans="1:137" s="722" customFormat="1" ht="137" customHeight="1" x14ac:dyDescent="0.35">
      <c r="A119" s="716">
        <v>109</v>
      </c>
      <c r="B119" s="671" t="s">
        <v>1025</v>
      </c>
      <c r="C119" s="671" t="s">
        <v>1252</v>
      </c>
      <c r="D119" s="752" t="s">
        <v>192</v>
      </c>
      <c r="E119" s="752" t="s">
        <v>1375</v>
      </c>
      <c r="F119" s="668" t="s">
        <v>1094</v>
      </c>
      <c r="G119" s="813" t="s">
        <v>1253</v>
      </c>
      <c r="H119" s="814"/>
      <c r="I119" s="814"/>
      <c r="J119" s="814"/>
      <c r="K119" s="814"/>
      <c r="L119" s="814"/>
      <c r="M119" s="814"/>
      <c r="N119" s="814"/>
      <c r="O119" s="814"/>
      <c r="P119" s="814"/>
      <c r="Q119" s="815"/>
      <c r="R119" s="818" t="s">
        <v>1254</v>
      </c>
      <c r="S119" s="875"/>
      <c r="T119" s="875"/>
      <c r="U119" s="875"/>
      <c r="V119" s="875"/>
      <c r="W119" s="875"/>
      <c r="X119" s="875"/>
      <c r="Y119" s="875"/>
      <c r="Z119" s="875"/>
      <c r="AA119" s="875"/>
      <c r="AB119" s="876"/>
      <c r="AC119" s="668" t="s">
        <v>1524</v>
      </c>
      <c r="AD119" s="813" t="s">
        <v>1561</v>
      </c>
      <c r="AE119" s="814"/>
      <c r="AF119" s="814"/>
      <c r="AG119" s="814"/>
      <c r="AH119" s="814"/>
      <c r="AI119" s="814"/>
      <c r="AJ119" s="814"/>
      <c r="AK119" s="814"/>
      <c r="AL119" s="814"/>
      <c r="AM119" s="814"/>
      <c r="AN119" s="814"/>
      <c r="AO119" s="814"/>
      <c r="AP119" s="814"/>
      <c r="AQ119" s="814"/>
      <c r="AR119" s="814"/>
      <c r="AS119" s="814"/>
      <c r="AT119" s="814"/>
      <c r="AU119" s="814"/>
      <c r="AV119" s="814"/>
      <c r="AW119" s="814"/>
      <c r="AX119" s="814"/>
      <c r="AY119" s="814"/>
      <c r="AZ119" s="814"/>
      <c r="BA119" s="814"/>
      <c r="BB119" s="814"/>
      <c r="BC119" s="814"/>
      <c r="BD119" s="814"/>
      <c r="BE119" s="814"/>
      <c r="BF119" s="814"/>
      <c r="BG119" s="814"/>
      <c r="BH119" s="814"/>
      <c r="BI119" s="814"/>
      <c r="BJ119" s="815"/>
      <c r="BK119" s="818" t="s">
        <v>1560</v>
      </c>
      <c r="BL119" s="819"/>
      <c r="BM119" s="819"/>
      <c r="BN119" s="819"/>
      <c r="BO119" s="819"/>
      <c r="BP119" s="819"/>
      <c r="BQ119" s="819"/>
      <c r="BR119" s="819"/>
      <c r="BS119" s="819"/>
      <c r="BT119" s="819"/>
      <c r="BU119" s="819"/>
      <c r="BV119" s="819"/>
      <c r="BW119" s="819"/>
      <c r="BX119" s="819"/>
      <c r="BY119" s="819"/>
      <c r="BZ119" s="819"/>
      <c r="CA119" s="819"/>
      <c r="CB119" s="819"/>
      <c r="CC119" s="819"/>
      <c r="CD119" s="819"/>
      <c r="CE119" s="819"/>
      <c r="CF119" s="819"/>
      <c r="CG119" s="819"/>
      <c r="CH119" s="819"/>
      <c r="CI119" s="819"/>
      <c r="CJ119" s="819"/>
      <c r="CK119" s="819"/>
      <c r="CL119" s="819"/>
      <c r="CM119" s="819"/>
      <c r="CN119" s="819"/>
      <c r="CO119" s="819"/>
      <c r="CP119" s="819"/>
      <c r="CQ119" s="819"/>
      <c r="CR119" s="819"/>
      <c r="CS119" s="819"/>
      <c r="CT119" s="819"/>
      <c r="CU119" s="819"/>
      <c r="CV119" s="819"/>
      <c r="CW119" s="819"/>
      <c r="CX119" s="820"/>
      <c r="CY119" s="801"/>
      <c r="CZ119" s="802"/>
      <c r="DA119" s="802"/>
      <c r="DB119" s="802"/>
      <c r="DC119" s="802"/>
      <c r="DD119" s="802"/>
      <c r="DE119" s="802"/>
      <c r="DF119" s="802"/>
      <c r="DG119" s="802"/>
      <c r="DH119" s="802"/>
      <c r="DI119" s="802"/>
      <c r="DJ119" s="802"/>
      <c r="DK119" s="802"/>
      <c r="DL119" s="802"/>
      <c r="DM119" s="802"/>
      <c r="DN119" s="802"/>
      <c r="DO119" s="802"/>
      <c r="DP119" s="802"/>
      <c r="DQ119" s="802"/>
      <c r="DR119" s="802"/>
      <c r="DS119" s="802"/>
      <c r="DT119" s="802"/>
      <c r="DU119" s="802"/>
      <c r="DV119" s="802"/>
      <c r="DW119" s="802"/>
      <c r="DX119" s="802"/>
      <c r="DY119" s="802"/>
      <c r="DZ119" s="802"/>
      <c r="EA119" s="802"/>
      <c r="EB119" s="802"/>
      <c r="EC119" s="803"/>
      <c r="ED119" s="791"/>
      <c r="EE119" s="791"/>
      <c r="EF119" s="791"/>
      <c r="EG119" s="755"/>
    </row>
    <row r="120" spans="1:137" s="666" customFormat="1" ht="103" customHeight="1" x14ac:dyDescent="0.35">
      <c r="A120" s="727">
        <v>110</v>
      </c>
      <c r="B120" s="17" t="s">
        <v>1025</v>
      </c>
      <c r="C120" s="17" t="s">
        <v>1255</v>
      </c>
      <c r="D120" s="751" t="s">
        <v>192</v>
      </c>
      <c r="E120" s="695" t="s">
        <v>264</v>
      </c>
      <c r="F120" s="660" t="s">
        <v>1094</v>
      </c>
      <c r="G120" s="821" t="s">
        <v>1256</v>
      </c>
      <c r="H120" s="822"/>
      <c r="I120" s="822"/>
      <c r="J120" s="822"/>
      <c r="K120" s="822"/>
      <c r="L120" s="822"/>
      <c r="M120" s="822"/>
      <c r="N120" s="822"/>
      <c r="O120" s="822"/>
      <c r="P120" s="822"/>
      <c r="Q120" s="823"/>
      <c r="R120" s="821" t="s">
        <v>1257</v>
      </c>
      <c r="S120" s="822"/>
      <c r="T120" s="822"/>
      <c r="U120" s="822"/>
      <c r="V120" s="822"/>
      <c r="W120" s="822"/>
      <c r="X120" s="822"/>
      <c r="Y120" s="822"/>
      <c r="Z120" s="822"/>
      <c r="AA120" s="822"/>
      <c r="AB120" s="823"/>
      <c r="AC120" s="659" t="s">
        <v>1354</v>
      </c>
      <c r="AD120" s="813" t="s">
        <v>1354</v>
      </c>
      <c r="AE120" s="872"/>
      <c r="AF120" s="872"/>
      <c r="AG120" s="872"/>
      <c r="AH120" s="872"/>
      <c r="AI120" s="872"/>
      <c r="AJ120" s="872"/>
      <c r="AK120" s="872"/>
      <c r="AL120" s="872"/>
      <c r="AM120" s="872"/>
      <c r="AN120" s="872"/>
      <c r="AO120" s="872"/>
      <c r="AP120" s="872"/>
      <c r="AQ120" s="872"/>
      <c r="AR120" s="872"/>
      <c r="AS120" s="872"/>
      <c r="AT120" s="872"/>
      <c r="AU120" s="872"/>
      <c r="AV120" s="872"/>
      <c r="AW120" s="872"/>
      <c r="AX120" s="872"/>
      <c r="AY120" s="872"/>
      <c r="AZ120" s="872"/>
      <c r="BA120" s="872"/>
      <c r="BB120" s="872"/>
      <c r="BC120" s="872"/>
      <c r="BD120" s="872"/>
      <c r="BE120" s="872"/>
      <c r="BF120" s="872"/>
      <c r="BG120" s="872"/>
      <c r="BH120" s="872"/>
      <c r="BI120" s="872"/>
      <c r="BJ120" s="889"/>
      <c r="BK120" s="821" t="s">
        <v>1642</v>
      </c>
      <c r="BL120" s="898"/>
      <c r="BM120" s="898"/>
      <c r="BN120" s="898"/>
      <c r="BO120" s="898"/>
      <c r="BP120" s="898"/>
      <c r="BQ120" s="898"/>
      <c r="BR120" s="898"/>
      <c r="BS120" s="898"/>
      <c r="BT120" s="898"/>
      <c r="BU120" s="898"/>
      <c r="BV120" s="898"/>
      <c r="BW120" s="898"/>
      <c r="BX120" s="898"/>
      <c r="BY120" s="898"/>
      <c r="BZ120" s="898"/>
      <c r="CA120" s="898"/>
      <c r="CB120" s="898"/>
      <c r="CC120" s="898"/>
      <c r="CD120" s="898"/>
      <c r="CE120" s="898"/>
      <c r="CF120" s="898"/>
      <c r="CG120" s="898"/>
      <c r="CH120" s="898"/>
      <c r="CI120" s="898"/>
      <c r="CJ120" s="898"/>
      <c r="CK120" s="898"/>
      <c r="CL120" s="898"/>
      <c r="CM120" s="898"/>
      <c r="CN120" s="898"/>
      <c r="CO120" s="898"/>
      <c r="CP120" s="898"/>
      <c r="CQ120" s="898"/>
      <c r="CR120" s="898"/>
      <c r="CS120" s="898"/>
      <c r="CT120" s="898"/>
      <c r="CU120" s="898"/>
      <c r="CV120" s="899"/>
      <c r="CW120" s="791"/>
      <c r="CX120" s="791"/>
      <c r="CY120" s="801"/>
      <c r="CZ120" s="802"/>
      <c r="DA120" s="802"/>
      <c r="DB120" s="802"/>
      <c r="DC120" s="802"/>
      <c r="DD120" s="802"/>
      <c r="DE120" s="802"/>
      <c r="DF120" s="802"/>
      <c r="DG120" s="802"/>
      <c r="DH120" s="802"/>
      <c r="DI120" s="802"/>
      <c r="DJ120" s="802"/>
      <c r="DK120" s="802"/>
      <c r="DL120" s="802"/>
      <c r="DM120" s="802"/>
      <c r="DN120" s="802"/>
      <c r="DO120" s="802"/>
      <c r="DP120" s="802"/>
      <c r="DQ120" s="802"/>
      <c r="DR120" s="802"/>
      <c r="DS120" s="802"/>
      <c r="DT120" s="802"/>
      <c r="DU120" s="802"/>
      <c r="DV120" s="802"/>
      <c r="DW120" s="802"/>
      <c r="DX120" s="802"/>
      <c r="DY120" s="802"/>
      <c r="DZ120" s="802"/>
      <c r="EA120" s="802"/>
      <c r="EB120" s="802"/>
      <c r="EC120" s="802"/>
      <c r="ED120" s="803"/>
      <c r="EE120" s="791"/>
      <c r="EF120" s="791"/>
      <c r="EG120" s="755"/>
    </row>
    <row r="121" spans="1:137" s="9" customFormat="1" ht="1.5" hidden="1" customHeight="1" x14ac:dyDescent="0.35">
      <c r="A121" s="682"/>
      <c r="B121" s="693"/>
      <c r="C121" s="661"/>
      <c r="D121" s="696"/>
      <c r="E121" s="696"/>
      <c r="F121" s="694"/>
      <c r="H121" s="10"/>
      <c r="I121" s="10"/>
      <c r="J121" s="10"/>
      <c r="K121" s="10"/>
      <c r="L121" s="10"/>
      <c r="M121" s="10"/>
      <c r="O121" s="10"/>
      <c r="P121" s="10"/>
      <c r="Q121" s="10"/>
      <c r="R121" s="661"/>
      <c r="S121" s="697"/>
      <c r="T121" s="697"/>
      <c r="U121" s="697"/>
      <c r="V121" s="697"/>
      <c r="W121" s="697"/>
      <c r="X121" s="697"/>
      <c r="Y121" s="10"/>
      <c r="Z121" s="10"/>
      <c r="AA121" s="10"/>
      <c r="AB121" s="10"/>
      <c r="AC121" s="698"/>
      <c r="AD121" s="661"/>
      <c r="AE121" s="699"/>
      <c r="AF121" s="699"/>
      <c r="AG121" s="699"/>
      <c r="AH121" s="699"/>
      <c r="AI121" s="699"/>
      <c r="AJ121" s="699"/>
      <c r="AK121" s="699"/>
      <c r="AL121" s="699"/>
      <c r="AM121" s="699"/>
      <c r="AN121" s="699"/>
      <c r="AO121" s="699"/>
      <c r="AP121" s="699"/>
      <c r="AQ121" s="699"/>
      <c r="AR121" s="699"/>
      <c r="AS121" s="699"/>
      <c r="AT121" s="699"/>
      <c r="AU121" s="699"/>
      <c r="AV121" s="699"/>
      <c r="AW121" s="699"/>
      <c r="AX121" s="699"/>
      <c r="AY121" s="699"/>
      <c r="AZ121" s="699"/>
      <c r="BA121" s="699"/>
      <c r="BB121" s="699"/>
      <c r="BC121" s="699"/>
      <c r="BD121" s="699"/>
      <c r="BE121" s="699"/>
      <c r="BF121" s="699"/>
      <c r="BG121" s="699"/>
      <c r="BH121" s="699"/>
      <c r="BI121" s="699"/>
      <c r="BJ121" s="699"/>
      <c r="BK121" s="661"/>
    </row>
    <row r="122" spans="1:137" ht="77.25" customHeight="1" x14ac:dyDescent="0.35"/>
  </sheetData>
  <autoFilter ref="B11:Q120"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244">
    <mergeCell ref="DE22:EG22"/>
    <mergeCell ref="DE117:EE117"/>
    <mergeCell ref="R64:AB64"/>
    <mergeCell ref="R41:AB41"/>
    <mergeCell ref="AD29:BG29"/>
    <mergeCell ref="BW14:DB14"/>
    <mergeCell ref="CT29:EG29"/>
    <mergeCell ref="CY120:ED120"/>
    <mergeCell ref="CY119:EC119"/>
    <mergeCell ref="DE85:EC85"/>
    <mergeCell ref="DE14:EF14"/>
    <mergeCell ref="DE16:EC16"/>
    <mergeCell ref="AE14:BV14"/>
    <mergeCell ref="BH29:CR29"/>
    <mergeCell ref="AD119:BJ119"/>
    <mergeCell ref="AD120:BJ120"/>
    <mergeCell ref="BK85:DD85"/>
    <mergeCell ref="BK120:CV120"/>
    <mergeCell ref="BK119:CX119"/>
    <mergeCell ref="BH117:CX117"/>
    <mergeCell ref="BK116:CX116"/>
    <mergeCell ref="BM16:CG16"/>
    <mergeCell ref="BE118:CV118"/>
    <mergeCell ref="AE115:BF115"/>
    <mergeCell ref="AD118:BD118"/>
    <mergeCell ref="R78:AB78"/>
    <mergeCell ref="R79:AB79"/>
    <mergeCell ref="R80:AB80"/>
    <mergeCell ref="R69:AB69"/>
    <mergeCell ref="R70:AB70"/>
    <mergeCell ref="R74:AB74"/>
    <mergeCell ref="R75:AB75"/>
    <mergeCell ref="R65:AB65"/>
    <mergeCell ref="R66:AB66"/>
    <mergeCell ref="R67:AB67"/>
    <mergeCell ref="R68:AB68"/>
    <mergeCell ref="R97:AB97"/>
    <mergeCell ref="R98:AB98"/>
    <mergeCell ref="R99:AB99"/>
    <mergeCell ref="R100:AB100"/>
    <mergeCell ref="R81:AB81"/>
    <mergeCell ref="R82:AB82"/>
    <mergeCell ref="R83:AB83"/>
    <mergeCell ref="R84:AB84"/>
    <mergeCell ref="R85:AB85"/>
    <mergeCell ref="R21:X21"/>
    <mergeCell ref="N21:Q21"/>
    <mergeCell ref="N43:Q43"/>
    <mergeCell ref="R44:X44"/>
    <mergeCell ref="R117:AB117"/>
    <mergeCell ref="G117:Q117"/>
    <mergeCell ref="R114:X114"/>
    <mergeCell ref="R90:AB90"/>
    <mergeCell ref="R91:AB91"/>
    <mergeCell ref="R92:AB92"/>
    <mergeCell ref="R93:AB93"/>
    <mergeCell ref="R101:AB101"/>
    <mergeCell ref="R86:AB86"/>
    <mergeCell ref="R87:AB87"/>
    <mergeCell ref="R88:AB88"/>
    <mergeCell ref="R89:AB89"/>
    <mergeCell ref="R95:AB95"/>
    <mergeCell ref="R94:AB94"/>
    <mergeCell ref="R96:AB96"/>
    <mergeCell ref="R76:AB76"/>
    <mergeCell ref="R77:AB77"/>
    <mergeCell ref="R71:AB71"/>
    <mergeCell ref="R72:X72"/>
    <mergeCell ref="R73:X73"/>
    <mergeCell ref="G118:Q118"/>
    <mergeCell ref="R118:AB118"/>
    <mergeCell ref="G119:Q119"/>
    <mergeCell ref="R119:AB119"/>
    <mergeCell ref="G120:Q120"/>
    <mergeCell ref="R120:AB120"/>
    <mergeCell ref="R102:AB102"/>
    <mergeCell ref="R103:AB103"/>
    <mergeCell ref="R106:AB106"/>
    <mergeCell ref="R107:AB107"/>
    <mergeCell ref="R108:AB108"/>
    <mergeCell ref="R105:AB105"/>
    <mergeCell ref="R116:AB116"/>
    <mergeCell ref="G116:Q116"/>
    <mergeCell ref="G105:Q105"/>
    <mergeCell ref="G104:Q104"/>
    <mergeCell ref="R104:AB104"/>
    <mergeCell ref="R109:AB109"/>
    <mergeCell ref="R111:AB111"/>
    <mergeCell ref="R112:AB112"/>
    <mergeCell ref="G115:Q115"/>
    <mergeCell ref="R115:AB115"/>
    <mergeCell ref="R113:AB113"/>
    <mergeCell ref="R110:X110"/>
    <mergeCell ref="R42:AB42"/>
    <mergeCell ref="R48:AB48"/>
    <mergeCell ref="R43:AB43"/>
    <mergeCell ref="R45:X45"/>
    <mergeCell ref="R46:X46"/>
    <mergeCell ref="R54:AB54"/>
    <mergeCell ref="R55:AB55"/>
    <mergeCell ref="R59:AB59"/>
    <mergeCell ref="R60:AB60"/>
    <mergeCell ref="R61:AB61"/>
    <mergeCell ref="R62:AB62"/>
    <mergeCell ref="R63:AB63"/>
    <mergeCell ref="R56:AB56"/>
    <mergeCell ref="R57:AB57"/>
    <mergeCell ref="R58:AB58"/>
    <mergeCell ref="R49:AB49"/>
    <mergeCell ref="R50:AB50"/>
    <mergeCell ref="R51:AB51"/>
    <mergeCell ref="R52:AB52"/>
    <mergeCell ref="R53:AB53"/>
    <mergeCell ref="R36:AB36"/>
    <mergeCell ref="R37:AB37"/>
    <mergeCell ref="R38:AB38"/>
    <mergeCell ref="R39:AB39"/>
    <mergeCell ref="R31:AB31"/>
    <mergeCell ref="R32:AB32"/>
    <mergeCell ref="R33:AB33"/>
    <mergeCell ref="R35:AB35"/>
    <mergeCell ref="R40:AB40"/>
    <mergeCell ref="R34:X34"/>
    <mergeCell ref="R27:AB27"/>
    <mergeCell ref="R28:AB28"/>
    <mergeCell ref="R29:AB29"/>
    <mergeCell ref="R30:AB30"/>
    <mergeCell ref="R22:AB22"/>
    <mergeCell ref="R23:AB23"/>
    <mergeCell ref="R24:AB24"/>
    <mergeCell ref="R25:AB25"/>
    <mergeCell ref="R26:AB26"/>
    <mergeCell ref="R15:AB15"/>
    <mergeCell ref="R16:AB16"/>
    <mergeCell ref="R17:AB17"/>
    <mergeCell ref="R18:AB18"/>
    <mergeCell ref="R20:AB20"/>
    <mergeCell ref="R11:AB11"/>
    <mergeCell ref="R12:AB12"/>
    <mergeCell ref="R13:AB13"/>
    <mergeCell ref="R14:AB14"/>
    <mergeCell ref="R19:X19"/>
    <mergeCell ref="G87:Q87"/>
    <mergeCell ref="G88:Q88"/>
    <mergeCell ref="G89:Q89"/>
    <mergeCell ref="G90:Q90"/>
    <mergeCell ref="G113:Q113"/>
    <mergeCell ref="G91:Q91"/>
    <mergeCell ref="G92:Q92"/>
    <mergeCell ref="G108:Q108"/>
    <mergeCell ref="G109:Q109"/>
    <mergeCell ref="G111:Q111"/>
    <mergeCell ref="G112:Q112"/>
    <mergeCell ref="G101:Q101"/>
    <mergeCell ref="G102:Q102"/>
    <mergeCell ref="G103:Q103"/>
    <mergeCell ref="G106:Q106"/>
    <mergeCell ref="G107:Q107"/>
    <mergeCell ref="G93:Q93"/>
    <mergeCell ref="G100:Q100"/>
    <mergeCell ref="G98:Q98"/>
    <mergeCell ref="G97:Q97"/>
    <mergeCell ref="G96:Q96"/>
    <mergeCell ref="G95:Q95"/>
    <mergeCell ref="G94:Q94"/>
    <mergeCell ref="G86:Q86"/>
    <mergeCell ref="G77:Q77"/>
    <mergeCell ref="G78:Q78"/>
    <mergeCell ref="G79:Q79"/>
    <mergeCell ref="G80:Q80"/>
    <mergeCell ref="G81:Q81"/>
    <mergeCell ref="G82:Q82"/>
    <mergeCell ref="G83:Q83"/>
    <mergeCell ref="G84:Q84"/>
    <mergeCell ref="G85:Q85"/>
    <mergeCell ref="B2:B8"/>
    <mergeCell ref="G31:Q31"/>
    <mergeCell ref="G18:Q18"/>
    <mergeCell ref="G28:Q28"/>
    <mergeCell ref="G29:Q29"/>
    <mergeCell ref="G30:Q30"/>
    <mergeCell ref="G12:Q12"/>
    <mergeCell ref="G13:Q13"/>
    <mergeCell ref="G14:Q14"/>
    <mergeCell ref="G15:Q15"/>
    <mergeCell ref="G17:Q17"/>
    <mergeCell ref="B10:B11"/>
    <mergeCell ref="M3:N3"/>
    <mergeCell ref="Q2:Q7"/>
    <mergeCell ref="M7:N7"/>
    <mergeCell ref="C2:H8"/>
    <mergeCell ref="D10:Q10"/>
    <mergeCell ref="C10:C11"/>
    <mergeCell ref="G11:Q11"/>
    <mergeCell ref="G19:Q19"/>
    <mergeCell ref="G16:Q16"/>
    <mergeCell ref="G20:Q20"/>
    <mergeCell ref="G22:Q22"/>
    <mergeCell ref="G23:Q23"/>
    <mergeCell ref="G75:Q75"/>
    <mergeCell ref="G76:Q76"/>
    <mergeCell ref="M5:N5"/>
    <mergeCell ref="G51:Q51"/>
    <mergeCell ref="G39:Q39"/>
    <mergeCell ref="G40:Q40"/>
    <mergeCell ref="G32:Q32"/>
    <mergeCell ref="G33:Q33"/>
    <mergeCell ref="G35:Q35"/>
    <mergeCell ref="G36:Q36"/>
    <mergeCell ref="G24:Q24"/>
    <mergeCell ref="G25:Q25"/>
    <mergeCell ref="G26:Q26"/>
    <mergeCell ref="G27:Q27"/>
    <mergeCell ref="G37:Q37"/>
    <mergeCell ref="G38:Q38"/>
    <mergeCell ref="G65:Q65"/>
    <mergeCell ref="G66:Q66"/>
    <mergeCell ref="G67:Q67"/>
    <mergeCell ref="G68:Q68"/>
    <mergeCell ref="G69:Q69"/>
    <mergeCell ref="DE115:EF115"/>
    <mergeCell ref="DE116:EC116"/>
    <mergeCell ref="DE118:EC118"/>
    <mergeCell ref="G52:Q52"/>
    <mergeCell ref="G53:Q53"/>
    <mergeCell ref="G54:Q54"/>
    <mergeCell ref="G41:Q41"/>
    <mergeCell ref="G42:Q42"/>
    <mergeCell ref="G48:Q48"/>
    <mergeCell ref="G49:Q49"/>
    <mergeCell ref="G50:Q50"/>
    <mergeCell ref="G61:Q61"/>
    <mergeCell ref="G62:Q62"/>
    <mergeCell ref="G63:Q63"/>
    <mergeCell ref="G64:Q64"/>
    <mergeCell ref="G55:Q55"/>
    <mergeCell ref="G56:Q56"/>
    <mergeCell ref="G57:Q57"/>
    <mergeCell ref="G58:Q58"/>
    <mergeCell ref="G59:Q59"/>
    <mergeCell ref="G60:Q60"/>
    <mergeCell ref="G70:Q70"/>
    <mergeCell ref="G71:Q71"/>
    <mergeCell ref="G74:Q74"/>
  </mergeCells>
  <phoneticPr fontId="73" type="noConversion"/>
  <conditionalFormatting sqref="D12 D101:D105 D36:D90">
    <cfRule type="cellIs" dxfId="257" priority="10" operator="equal">
      <formula>"ALTO"</formula>
    </cfRule>
  </conditionalFormatting>
  <conditionalFormatting sqref="D12:D21 D22:E114">
    <cfRule type="cellIs" dxfId="256" priority="63" operator="equal">
      <formula>"MODERADO"</formula>
    </cfRule>
  </conditionalFormatting>
  <conditionalFormatting sqref="D14">
    <cfRule type="cellIs" dxfId="255" priority="9" operator="equal">
      <formula>"ALTO"</formula>
    </cfRule>
  </conditionalFormatting>
  <conditionalFormatting sqref="D16">
    <cfRule type="cellIs" dxfId="254" priority="8" operator="equal">
      <formula>"ALTO"</formula>
    </cfRule>
  </conditionalFormatting>
  <conditionalFormatting sqref="D12:E114">
    <cfRule type="cellIs" dxfId="253" priority="3" operator="equal">
      <formula>"BAJO"</formula>
    </cfRule>
  </conditionalFormatting>
  <conditionalFormatting sqref="E12:E16">
    <cfRule type="cellIs" dxfId="252" priority="5" operator="equal">
      <formula>"MODERADO"</formula>
    </cfRule>
  </conditionalFormatting>
  <conditionalFormatting sqref="E17:E21">
    <cfRule type="cellIs" dxfId="251" priority="2" operator="equal">
      <formula>"MODERADO"</formula>
    </cfRule>
  </conditionalFormatting>
  <conditionalFormatting sqref="E82">
    <cfRule type="cellIs" dxfId="250" priority="1" operator="equal">
      <formula>"ALTO"</formula>
    </cfRule>
  </conditionalFormatting>
  <conditionalFormatting sqref="E102">
    <cfRule type="cellIs" dxfId="249" priority="4" operator="equal">
      <formula>"ALTO"</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82"/>
  <sheetViews>
    <sheetView topLeftCell="G1" zoomScale="106" zoomScaleNormal="106" workbookViewId="0">
      <selection activeCell="O95" sqref="O95"/>
    </sheetView>
  </sheetViews>
  <sheetFormatPr baseColWidth="10" defaultRowHeight="14.5" x14ac:dyDescent="0.35"/>
  <cols>
    <col min="1" max="1" width="58.453125" customWidth="1"/>
    <col min="2" max="2" width="18.54296875" customWidth="1"/>
    <col min="3" max="3" width="24" customWidth="1"/>
    <col min="4" max="4" width="15.36328125" customWidth="1"/>
    <col min="5" max="5" width="16.453125" customWidth="1"/>
    <col min="6" max="6" width="12.54296875" customWidth="1"/>
    <col min="7" max="7" width="11.6328125" customWidth="1"/>
    <col min="8" max="8" width="38.54296875" bestFit="1" customWidth="1"/>
    <col min="9" max="9" width="21.453125" customWidth="1"/>
    <col min="10" max="10" width="11.6328125" customWidth="1"/>
    <col min="11" max="11" width="24.54296875" customWidth="1"/>
    <col min="12" max="12" width="30.6328125" bestFit="1" customWidth="1"/>
    <col min="13" max="13" width="11.6328125" customWidth="1"/>
    <col min="14" max="14" width="33.90625" bestFit="1" customWidth="1"/>
    <col min="15" max="15" width="31.90625" bestFit="1" customWidth="1"/>
    <col min="16" max="16" width="11.6328125" bestFit="1" customWidth="1"/>
    <col min="17" max="17" width="22.6328125" bestFit="1" customWidth="1"/>
    <col min="18" max="18" width="6" customWidth="1"/>
    <col min="19" max="19" width="11.6328125" bestFit="1" customWidth="1"/>
    <col min="20" max="20" width="25.90625" bestFit="1" customWidth="1"/>
    <col min="21" max="21" width="21.54296875" bestFit="1" customWidth="1"/>
    <col min="22" max="22" width="24.6328125" bestFit="1" customWidth="1"/>
    <col min="23" max="23" width="29" bestFit="1" customWidth="1"/>
    <col min="24" max="24" width="11.6328125" bestFit="1" customWidth="1"/>
    <col min="25" max="25" width="32.08984375" bestFit="1" customWidth="1"/>
    <col min="26" max="26" width="19.6328125" bestFit="1" customWidth="1"/>
    <col min="27" max="27" width="6" customWidth="1"/>
    <col min="28" max="28" width="11.6328125" bestFit="1" customWidth="1"/>
    <col min="29" max="29" width="22.90625" bestFit="1" customWidth="1"/>
    <col min="30" max="30" width="39.36328125" bestFit="1" customWidth="1"/>
    <col min="31" max="31" width="11.6328125" bestFit="1" customWidth="1"/>
    <col min="32" max="32" width="42.453125" bestFit="1" customWidth="1"/>
    <col min="33" max="33" width="32.54296875" bestFit="1" customWidth="1"/>
    <col min="34" max="34" width="11.6328125" bestFit="1" customWidth="1"/>
    <col min="35" max="35" width="35.6328125" bestFit="1" customWidth="1"/>
    <col min="36" max="36" width="7.08984375" customWidth="1"/>
    <col min="37" max="37" width="11.6328125" bestFit="1" customWidth="1"/>
    <col min="38" max="38" width="10.08984375" customWidth="1"/>
    <col min="39" max="39" width="13.54296875" bestFit="1" customWidth="1"/>
    <col min="40" max="40" width="6" customWidth="1"/>
    <col min="41" max="41" width="11.6328125" bestFit="1" customWidth="1"/>
    <col min="42" max="42" width="16.6328125" bestFit="1" customWidth="1"/>
    <col min="43" max="43" width="12.453125" bestFit="1" customWidth="1"/>
  </cols>
  <sheetData>
    <row r="3" spans="1:17" ht="56" x14ac:dyDescent="0.35">
      <c r="A3" s="536" t="s">
        <v>132</v>
      </c>
      <c r="B3" s="13" t="s">
        <v>876</v>
      </c>
      <c r="C3" s="539" t="s">
        <v>881</v>
      </c>
      <c r="P3" t="s">
        <v>132</v>
      </c>
      <c r="Q3" t="s">
        <v>881</v>
      </c>
    </row>
    <row r="4" spans="1:17" x14ac:dyDescent="0.35">
      <c r="A4" s="537" t="s">
        <v>8</v>
      </c>
      <c r="B4" s="540">
        <v>8</v>
      </c>
      <c r="C4" s="543">
        <f>GETPIVOTDATA("RIESGO IDENTIFICADO",$A$3,"PROCESO","CONSULTA EXTERNA")/GETPIVOTDATA("RIESGO IDENTIFICADO",$A$3)</f>
        <v>8.8888888888888892E-2</v>
      </c>
      <c r="P4" t="s">
        <v>8</v>
      </c>
      <c r="Q4" s="544">
        <v>8.8888888888888892E-2</v>
      </c>
    </row>
    <row r="5" spans="1:17" x14ac:dyDescent="0.35">
      <c r="A5" s="537" t="s">
        <v>20</v>
      </c>
      <c r="B5" s="540">
        <v>8</v>
      </c>
      <c r="C5" s="543">
        <f>GETPIVOTDATA("RIESGO IDENTIFICADO",$A$3,"PROCESO","DIRECCIONAMIENTO ESTRATEGICO")/GETPIVOTDATA("RIESGO IDENTIFICADO",$A$3)</f>
        <v>8.8888888888888892E-2</v>
      </c>
      <c r="P5" t="s">
        <v>20</v>
      </c>
      <c r="Q5" s="544">
        <v>8.8888888888888892E-2</v>
      </c>
    </row>
    <row r="6" spans="1:17" x14ac:dyDescent="0.35">
      <c r="A6" s="537" t="s">
        <v>47</v>
      </c>
      <c r="B6" s="540">
        <v>4</v>
      </c>
      <c r="C6" s="543">
        <f>GETPIVOTDATA("RIESGO IDENTIFICADO",$A$3,"PROCESO","DOCENCIA SERVICIO")/GETPIVOTDATA("RIESGO IDENTIFICADO",$A$3)</f>
        <v>4.4444444444444446E-2</v>
      </c>
      <c r="P6" t="s">
        <v>47</v>
      </c>
      <c r="Q6" s="544">
        <v>4.4444444444444446E-2</v>
      </c>
    </row>
    <row r="7" spans="1:17" x14ac:dyDescent="0.35">
      <c r="A7" s="537" t="s">
        <v>95</v>
      </c>
      <c r="B7" s="540">
        <v>3</v>
      </c>
      <c r="C7" s="543">
        <f>GETPIVOTDATA("RIESGO IDENTIFICADO",$A$3,"PROCESO","GESTION DE LA INFORMACION")/GETPIVOTDATA("RIESGO IDENTIFICADO",$A$3)</f>
        <v>3.3333333333333333E-2</v>
      </c>
      <c r="P7" t="s">
        <v>95</v>
      </c>
      <c r="Q7" s="544">
        <v>3.3333333333333333E-2</v>
      </c>
    </row>
    <row r="8" spans="1:17" x14ac:dyDescent="0.35">
      <c r="A8" s="537" t="s">
        <v>104</v>
      </c>
      <c r="B8" s="540">
        <v>5</v>
      </c>
      <c r="C8" s="543">
        <f>GETPIVOTDATA("RIESGO IDENTIFICADO",$A$3,"PROCESO","GESTIÓN DEL AMBIENTE FISICO")/GETPIVOTDATA("RIESGO IDENTIFICADO",$A$3)</f>
        <v>5.5555555555555552E-2</v>
      </c>
      <c r="P8" t="s">
        <v>104</v>
      </c>
      <c r="Q8" s="544">
        <v>5.5555555555555552E-2</v>
      </c>
    </row>
    <row r="9" spans="1:17" x14ac:dyDescent="0.35">
      <c r="A9" s="537" t="s">
        <v>35</v>
      </c>
      <c r="B9" s="540">
        <v>10</v>
      </c>
      <c r="C9" s="543">
        <f>GETPIVOTDATA("RIESGO IDENTIFICADO",$A$3,"PROCESO","GESTION FINANCIERA")/GETPIVOTDATA("RIESGO IDENTIFICADO",$A$3)</f>
        <v>0.1111111111111111</v>
      </c>
      <c r="P9" t="s">
        <v>35</v>
      </c>
      <c r="Q9" s="544">
        <v>0.1111111111111111</v>
      </c>
    </row>
    <row r="10" spans="1:17" x14ac:dyDescent="0.35">
      <c r="A10" s="537" t="s">
        <v>98</v>
      </c>
      <c r="B10" s="540">
        <v>5</v>
      </c>
      <c r="C10" s="543">
        <f>GETPIVOTDATA("RIESGO IDENTIFICADO",$A$3,"PROCESO","GESTIÓN LOGISTICA")/GETPIVOTDATA("RIESGO IDENTIFICADO",$A$3)</f>
        <v>5.5555555555555552E-2</v>
      </c>
      <c r="P10" t="s">
        <v>98</v>
      </c>
      <c r="Q10" s="544">
        <v>5.5555555555555552E-2</v>
      </c>
    </row>
    <row r="11" spans="1:17" x14ac:dyDescent="0.35">
      <c r="A11" s="537" t="s">
        <v>21</v>
      </c>
      <c r="B11" s="540">
        <v>11</v>
      </c>
      <c r="C11" s="543">
        <f>GETPIVOTDATA("RIESGO IDENTIFICADO",$A$3,"PROCESO","GESTION TALENTO HUMANO")/GETPIVOTDATA("RIESGO IDENTIFICADO",$A$3)</f>
        <v>0.12222222222222222</v>
      </c>
      <c r="P11" t="s">
        <v>21</v>
      </c>
      <c r="Q11" s="544">
        <v>0.12222222222222222</v>
      </c>
    </row>
    <row r="12" spans="1:17" x14ac:dyDescent="0.35">
      <c r="A12" s="537" t="s">
        <v>72</v>
      </c>
      <c r="B12" s="540">
        <v>12</v>
      </c>
      <c r="C12" s="543">
        <f>GETPIVOTDATA("RIESGO IDENTIFICADO",$A$3,"PROCESO","HOSPITALIZACION")/GETPIVOTDATA("RIESGO IDENTIFICADO",$A$3)</f>
        <v>0.13333333333333333</v>
      </c>
      <c r="P12" t="s">
        <v>72</v>
      </c>
      <c r="Q12" s="544">
        <v>0.13333333333333333</v>
      </c>
    </row>
    <row r="13" spans="1:17" x14ac:dyDescent="0.35">
      <c r="A13" s="537" t="s">
        <v>86</v>
      </c>
      <c r="B13" s="540">
        <v>6</v>
      </c>
      <c r="C13" s="543">
        <f>GETPIVOTDATA("RIESGO IDENTIFICADO",$A$3,"PROCESO","INTERVENCION SOCIAL Y COMUNITARIA")/GETPIVOTDATA("RIESGO IDENTIFICADO",$A$3)</f>
        <v>6.6666666666666666E-2</v>
      </c>
      <c r="P13" t="s">
        <v>86</v>
      </c>
      <c r="Q13" s="544">
        <v>6.6666666666666666E-2</v>
      </c>
    </row>
    <row r="14" spans="1:17" x14ac:dyDescent="0.35">
      <c r="A14" s="537" t="s">
        <v>10</v>
      </c>
      <c r="B14" s="540">
        <v>3</v>
      </c>
      <c r="C14" s="543">
        <f>GETPIVOTDATA("RIESGO IDENTIFICADO",$A$3,"PROCESO","MERCADEO Y COMUNICACIONES")/GETPIVOTDATA("RIESGO IDENTIFICADO",$A$3)</f>
        <v>3.3333333333333333E-2</v>
      </c>
      <c r="P14" s="545" t="s">
        <v>10</v>
      </c>
      <c r="Q14" s="546">
        <v>3.3333333333333333E-2</v>
      </c>
    </row>
    <row r="15" spans="1:17" x14ac:dyDescent="0.35">
      <c r="A15" s="537" t="s">
        <v>110</v>
      </c>
      <c r="B15" s="540">
        <v>3</v>
      </c>
      <c r="C15" s="543">
        <f>GETPIVOTDATA("RIESGO IDENTIFICADO",$A$3,"PROCESO","SIAU")/GETPIVOTDATA("RIESGO IDENTIFICADO",$A$3)</f>
        <v>3.3333333333333333E-2</v>
      </c>
      <c r="P15" s="545" t="s">
        <v>110</v>
      </c>
      <c r="Q15" s="546">
        <v>3.3333333333333333E-2</v>
      </c>
    </row>
    <row r="16" spans="1:17" x14ac:dyDescent="0.35">
      <c r="A16" s="537" t="s">
        <v>9</v>
      </c>
      <c r="B16" s="540">
        <v>12</v>
      </c>
      <c r="C16" s="543">
        <f>GETPIVOTDATA("RIESGO IDENTIFICADO",$A$3,"PROCESO","URGENCIAS")/GETPIVOTDATA("RIESGO IDENTIFICADO",$A$3)</f>
        <v>0.13333333333333333</v>
      </c>
      <c r="P16" s="545" t="s">
        <v>9</v>
      </c>
      <c r="Q16" s="546">
        <v>0.13333333333333333</v>
      </c>
    </row>
    <row r="17" spans="1:5" x14ac:dyDescent="0.35">
      <c r="A17" s="537" t="s">
        <v>875</v>
      </c>
      <c r="B17" s="538">
        <v>90</v>
      </c>
    </row>
    <row r="19" spans="1:5" x14ac:dyDescent="0.35">
      <c r="B19" s="909" t="s">
        <v>879</v>
      </c>
      <c r="C19" s="910"/>
      <c r="D19" s="910"/>
      <c r="E19" s="911"/>
    </row>
    <row r="20" spans="1:5" hidden="1" x14ac:dyDescent="0.35">
      <c r="A20" s="542" t="s">
        <v>877</v>
      </c>
      <c r="B20" s="542" t="s">
        <v>879</v>
      </c>
      <c r="C20" s="538"/>
      <c r="D20" s="538"/>
      <c r="E20" s="538"/>
    </row>
    <row r="21" spans="1:5" x14ac:dyDescent="0.35">
      <c r="A21" s="536" t="s">
        <v>132</v>
      </c>
      <c r="B21" s="540" t="s">
        <v>559</v>
      </c>
      <c r="C21" s="540" t="s">
        <v>264</v>
      </c>
      <c r="D21" s="540" t="s">
        <v>192</v>
      </c>
      <c r="E21" s="538" t="s">
        <v>875</v>
      </c>
    </row>
    <row r="22" spans="1:5" x14ac:dyDescent="0.35">
      <c r="A22" s="537" t="s">
        <v>8</v>
      </c>
      <c r="B22" s="540"/>
      <c r="C22" s="540">
        <v>4</v>
      </c>
      <c r="D22" s="540">
        <v>4</v>
      </c>
      <c r="E22" s="540">
        <v>8</v>
      </c>
    </row>
    <row r="23" spans="1:5" x14ac:dyDescent="0.35">
      <c r="A23" s="537" t="s">
        <v>20</v>
      </c>
      <c r="B23" s="540">
        <v>3</v>
      </c>
      <c r="C23" s="540">
        <v>3</v>
      </c>
      <c r="D23" s="540">
        <v>2</v>
      </c>
      <c r="E23" s="540">
        <v>8</v>
      </c>
    </row>
    <row r="24" spans="1:5" x14ac:dyDescent="0.35">
      <c r="A24" s="537" t="s">
        <v>47</v>
      </c>
      <c r="B24" s="540"/>
      <c r="C24" s="540">
        <v>1</v>
      </c>
      <c r="D24" s="540">
        <v>3</v>
      </c>
      <c r="E24" s="540">
        <v>4</v>
      </c>
    </row>
    <row r="25" spans="1:5" x14ac:dyDescent="0.35">
      <c r="A25" s="537" t="s">
        <v>95</v>
      </c>
      <c r="B25" s="540">
        <v>2</v>
      </c>
      <c r="C25" s="540"/>
      <c r="D25" s="540">
        <v>1</v>
      </c>
      <c r="E25" s="540">
        <v>3</v>
      </c>
    </row>
    <row r="26" spans="1:5" x14ac:dyDescent="0.35">
      <c r="A26" s="537" t="s">
        <v>104</v>
      </c>
      <c r="B26" s="540"/>
      <c r="C26" s="540">
        <v>2</v>
      </c>
      <c r="D26" s="540">
        <v>3</v>
      </c>
      <c r="E26" s="540">
        <v>5</v>
      </c>
    </row>
    <row r="27" spans="1:5" x14ac:dyDescent="0.35">
      <c r="A27" s="537" t="s">
        <v>35</v>
      </c>
      <c r="B27" s="540">
        <v>5</v>
      </c>
      <c r="C27" s="540">
        <v>2</v>
      </c>
      <c r="D27" s="540">
        <v>3</v>
      </c>
      <c r="E27" s="540">
        <v>10</v>
      </c>
    </row>
    <row r="28" spans="1:5" x14ac:dyDescent="0.35">
      <c r="A28" s="537" t="s">
        <v>98</v>
      </c>
      <c r="B28" s="540"/>
      <c r="C28" s="540"/>
      <c r="D28" s="540">
        <v>5</v>
      </c>
      <c r="E28" s="540">
        <v>5</v>
      </c>
    </row>
    <row r="29" spans="1:5" x14ac:dyDescent="0.35">
      <c r="A29" s="537" t="s">
        <v>21</v>
      </c>
      <c r="B29" s="540"/>
      <c r="C29" s="540">
        <v>9</v>
      </c>
      <c r="D29" s="540">
        <v>2</v>
      </c>
      <c r="E29" s="540">
        <v>11</v>
      </c>
    </row>
    <row r="30" spans="1:5" x14ac:dyDescent="0.35">
      <c r="A30" s="537" t="s">
        <v>72</v>
      </c>
      <c r="B30" s="540">
        <v>6</v>
      </c>
      <c r="C30" s="540">
        <v>2</v>
      </c>
      <c r="D30" s="540">
        <v>4</v>
      </c>
      <c r="E30" s="540">
        <v>12</v>
      </c>
    </row>
    <row r="31" spans="1:5" x14ac:dyDescent="0.35">
      <c r="A31" s="537" t="s">
        <v>86</v>
      </c>
      <c r="B31" s="540"/>
      <c r="C31" s="540">
        <v>4</v>
      </c>
      <c r="D31" s="540">
        <v>2</v>
      </c>
      <c r="E31" s="540">
        <v>6</v>
      </c>
    </row>
    <row r="32" spans="1:5" x14ac:dyDescent="0.35">
      <c r="A32" s="537" t="s">
        <v>10</v>
      </c>
      <c r="B32" s="540"/>
      <c r="C32" s="540">
        <v>1</v>
      </c>
      <c r="D32" s="540">
        <v>2</v>
      </c>
      <c r="E32" s="540">
        <v>3</v>
      </c>
    </row>
    <row r="33" spans="1:5" x14ac:dyDescent="0.35">
      <c r="A33" s="537" t="s">
        <v>110</v>
      </c>
      <c r="B33" s="540"/>
      <c r="C33" s="540">
        <v>2</v>
      </c>
      <c r="D33" s="540">
        <v>1</v>
      </c>
      <c r="E33" s="540">
        <v>3</v>
      </c>
    </row>
    <row r="34" spans="1:5" x14ac:dyDescent="0.35">
      <c r="A34" s="537" t="s">
        <v>9</v>
      </c>
      <c r="B34" s="540">
        <v>1</v>
      </c>
      <c r="C34" s="540">
        <v>2</v>
      </c>
      <c r="D34" s="540">
        <v>9</v>
      </c>
      <c r="E34" s="540">
        <v>12</v>
      </c>
    </row>
    <row r="35" spans="1:5" x14ac:dyDescent="0.35">
      <c r="A35" s="537" t="s">
        <v>875</v>
      </c>
      <c r="B35" s="538">
        <v>17</v>
      </c>
      <c r="C35" s="538">
        <v>32</v>
      </c>
      <c r="D35" s="538">
        <v>41</v>
      </c>
      <c r="E35" s="538">
        <v>90</v>
      </c>
    </row>
    <row r="36" spans="1:5" x14ac:dyDescent="0.35">
      <c r="A36" s="537"/>
      <c r="B36" s="538"/>
      <c r="C36" s="538"/>
      <c r="D36" s="538"/>
      <c r="E36" s="538"/>
    </row>
    <row r="37" spans="1:5" x14ac:dyDescent="0.35">
      <c r="A37" s="537"/>
      <c r="B37" s="538"/>
      <c r="C37" s="538"/>
      <c r="D37" s="538"/>
      <c r="E37" s="538"/>
    </row>
    <row r="40" spans="1:5" x14ac:dyDescent="0.35">
      <c r="B40" s="905" t="s">
        <v>882</v>
      </c>
      <c r="C40" s="905"/>
      <c r="D40" s="905"/>
      <c r="E40" s="905"/>
    </row>
    <row r="41" spans="1:5" hidden="1" x14ac:dyDescent="0.35">
      <c r="A41" s="548" t="s">
        <v>880</v>
      </c>
      <c r="B41" s="548" t="s">
        <v>878</v>
      </c>
    </row>
    <row r="42" spans="1:5" x14ac:dyDescent="0.35">
      <c r="A42" s="549" t="s">
        <v>132</v>
      </c>
      <c r="B42" s="540" t="s">
        <v>559</v>
      </c>
      <c r="C42" s="540" t="s">
        <v>264</v>
      </c>
      <c r="D42" s="540" t="s">
        <v>192</v>
      </c>
      <c r="E42" s="540" t="s">
        <v>875</v>
      </c>
    </row>
    <row r="43" spans="1:5" x14ac:dyDescent="0.35">
      <c r="A43" s="550" t="s">
        <v>8</v>
      </c>
      <c r="B43" s="540"/>
      <c r="C43" s="540">
        <v>7</v>
      </c>
      <c r="D43" s="540">
        <v>1</v>
      </c>
      <c r="E43" s="540">
        <v>8</v>
      </c>
    </row>
    <row r="44" spans="1:5" x14ac:dyDescent="0.35">
      <c r="A44" s="550" t="s">
        <v>20</v>
      </c>
      <c r="B44" s="540"/>
      <c r="C44" s="540">
        <v>3</v>
      </c>
      <c r="D44" s="540">
        <v>5</v>
      </c>
      <c r="E44" s="540">
        <v>8</v>
      </c>
    </row>
    <row r="45" spans="1:5" x14ac:dyDescent="0.35">
      <c r="A45" s="550" t="s">
        <v>47</v>
      </c>
      <c r="B45" s="540"/>
      <c r="C45" s="540">
        <v>4</v>
      </c>
      <c r="D45" s="540"/>
      <c r="E45" s="540">
        <v>4</v>
      </c>
    </row>
    <row r="46" spans="1:5" x14ac:dyDescent="0.35">
      <c r="A46" s="550" t="s">
        <v>95</v>
      </c>
      <c r="B46" s="540">
        <v>1</v>
      </c>
      <c r="C46" s="540">
        <v>1</v>
      </c>
      <c r="D46" s="540">
        <v>1</v>
      </c>
      <c r="E46" s="540">
        <v>3</v>
      </c>
    </row>
    <row r="47" spans="1:5" x14ac:dyDescent="0.35">
      <c r="A47" s="550" t="s">
        <v>104</v>
      </c>
      <c r="B47" s="540"/>
      <c r="C47" s="540">
        <v>4</v>
      </c>
      <c r="D47" s="540">
        <v>1</v>
      </c>
      <c r="E47" s="540">
        <v>5</v>
      </c>
    </row>
    <row r="48" spans="1:5" x14ac:dyDescent="0.35">
      <c r="A48" s="550" t="s">
        <v>35</v>
      </c>
      <c r="B48" s="540"/>
      <c r="C48" s="540">
        <v>2</v>
      </c>
      <c r="D48" s="540">
        <v>8</v>
      </c>
      <c r="E48" s="540">
        <v>10</v>
      </c>
    </row>
    <row r="49" spans="1:5" x14ac:dyDescent="0.35">
      <c r="A49" s="550" t="s">
        <v>98</v>
      </c>
      <c r="B49" s="540"/>
      <c r="C49" s="540">
        <v>4</v>
      </c>
      <c r="D49" s="540">
        <v>1</v>
      </c>
      <c r="E49" s="540">
        <v>5</v>
      </c>
    </row>
    <row r="50" spans="1:5" x14ac:dyDescent="0.35">
      <c r="A50" s="550" t="s">
        <v>21</v>
      </c>
      <c r="B50" s="540"/>
      <c r="C50" s="540">
        <v>10</v>
      </c>
      <c r="D50" s="540">
        <v>1</v>
      </c>
      <c r="E50" s="540">
        <v>11</v>
      </c>
    </row>
    <row r="51" spans="1:5" x14ac:dyDescent="0.35">
      <c r="A51" s="550" t="s">
        <v>72</v>
      </c>
      <c r="B51" s="540"/>
      <c r="C51" s="540">
        <v>4</v>
      </c>
      <c r="D51" s="540">
        <v>8</v>
      </c>
      <c r="E51" s="540">
        <v>12</v>
      </c>
    </row>
    <row r="52" spans="1:5" x14ac:dyDescent="0.35">
      <c r="A52" s="550" t="s">
        <v>86</v>
      </c>
      <c r="B52" s="540"/>
      <c r="C52" s="540">
        <v>6</v>
      </c>
      <c r="D52" s="540"/>
      <c r="E52" s="540">
        <v>6</v>
      </c>
    </row>
    <row r="53" spans="1:5" x14ac:dyDescent="0.35">
      <c r="A53" s="550" t="s">
        <v>10</v>
      </c>
      <c r="B53" s="540"/>
      <c r="C53" s="540">
        <v>2</v>
      </c>
      <c r="D53" s="540">
        <v>1</v>
      </c>
      <c r="E53" s="540">
        <v>3</v>
      </c>
    </row>
    <row r="54" spans="1:5" x14ac:dyDescent="0.35">
      <c r="A54" s="550" t="s">
        <v>110</v>
      </c>
      <c r="B54" s="540"/>
      <c r="C54" s="540">
        <v>2</v>
      </c>
      <c r="D54" s="540">
        <v>1</v>
      </c>
      <c r="E54" s="540">
        <v>3</v>
      </c>
    </row>
    <row r="55" spans="1:5" x14ac:dyDescent="0.35">
      <c r="A55" s="550" t="s">
        <v>9</v>
      </c>
      <c r="B55" s="540"/>
      <c r="C55" s="540">
        <v>9</v>
      </c>
      <c r="D55" s="540">
        <v>3</v>
      </c>
      <c r="E55" s="540">
        <v>12</v>
      </c>
    </row>
    <row r="56" spans="1:5" x14ac:dyDescent="0.35">
      <c r="A56" s="540" t="s">
        <v>875</v>
      </c>
      <c r="B56" s="540">
        <v>1</v>
      </c>
      <c r="C56" s="540">
        <v>58</v>
      </c>
      <c r="D56" s="540">
        <v>31</v>
      </c>
      <c r="E56" s="540">
        <v>90</v>
      </c>
    </row>
    <row r="60" spans="1:5" x14ac:dyDescent="0.35">
      <c r="B60" s="906" t="s">
        <v>888</v>
      </c>
      <c r="C60" s="907"/>
      <c r="D60" s="908"/>
    </row>
    <row r="61" spans="1:5" x14ac:dyDescent="0.35">
      <c r="B61" s="551" t="s">
        <v>885</v>
      </c>
      <c r="C61" s="551" t="s">
        <v>886</v>
      </c>
      <c r="D61" s="551" t="s">
        <v>887</v>
      </c>
    </row>
    <row r="62" spans="1:5" x14ac:dyDescent="0.35">
      <c r="A62" s="541" t="s">
        <v>884</v>
      </c>
      <c r="B62" s="547">
        <v>17</v>
      </c>
      <c r="C62" s="547">
        <v>41</v>
      </c>
      <c r="D62" s="547">
        <v>32</v>
      </c>
    </row>
    <row r="63" spans="1:5" x14ac:dyDescent="0.35">
      <c r="A63" s="541" t="s">
        <v>883</v>
      </c>
      <c r="B63" s="541">
        <v>1</v>
      </c>
      <c r="C63" s="541">
        <v>31</v>
      </c>
      <c r="D63" s="541">
        <v>58</v>
      </c>
    </row>
    <row r="78" spans="1:5" x14ac:dyDescent="0.35">
      <c r="A78" s="587"/>
      <c r="B78" s="587"/>
      <c r="C78" s="587"/>
      <c r="D78" s="587"/>
      <c r="E78" s="587"/>
    </row>
    <row r="79" spans="1:5" x14ac:dyDescent="0.35">
      <c r="A79" s="587"/>
      <c r="B79" s="905" t="s">
        <v>892</v>
      </c>
      <c r="C79" s="905"/>
      <c r="D79" s="905"/>
      <c r="E79" s="905"/>
    </row>
    <row r="80" spans="1:5" ht="42" x14ac:dyDescent="0.35">
      <c r="A80" s="541" t="s">
        <v>893</v>
      </c>
      <c r="B80" s="551" t="s">
        <v>896</v>
      </c>
      <c r="C80" s="551" t="s">
        <v>897</v>
      </c>
      <c r="D80" s="551" t="s">
        <v>890</v>
      </c>
      <c r="E80" s="551" t="s">
        <v>891</v>
      </c>
    </row>
    <row r="81" spans="1:5" x14ac:dyDescent="0.35">
      <c r="A81" s="541" t="s">
        <v>894</v>
      </c>
      <c r="B81" s="588">
        <v>66</v>
      </c>
      <c r="C81" s="588">
        <v>57</v>
      </c>
      <c r="D81" s="588">
        <v>4</v>
      </c>
      <c r="E81" s="588">
        <v>5</v>
      </c>
    </row>
    <row r="82" spans="1:5" x14ac:dyDescent="0.35">
      <c r="A82" s="541" t="s">
        <v>895</v>
      </c>
      <c r="B82" s="588">
        <v>77</v>
      </c>
      <c r="C82" s="588">
        <v>70</v>
      </c>
      <c r="D82" s="588">
        <v>7</v>
      </c>
      <c r="E82" s="588"/>
    </row>
  </sheetData>
  <mergeCells count="4">
    <mergeCell ref="B40:E40"/>
    <mergeCell ref="B60:D60"/>
    <mergeCell ref="B79:E79"/>
    <mergeCell ref="B19:E19"/>
  </mergeCell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ColWidth="11.453125" defaultRowHeight="14" x14ac:dyDescent="0.3"/>
  <cols>
    <col min="1" max="3" width="11.453125" style="18"/>
    <col min="4" max="42" width="11.453125" style="18" customWidth="1"/>
    <col min="43" max="16384" width="11.453125" style="18"/>
  </cols>
  <sheetData>
    <row r="1" spans="1:42" ht="14.25" customHeight="1" x14ac:dyDescent="0.3">
      <c r="B1" s="915"/>
      <c r="C1" s="916"/>
      <c r="D1" s="916"/>
      <c r="E1" s="916"/>
      <c r="F1" s="917"/>
      <c r="G1" s="924" t="s">
        <v>123</v>
      </c>
      <c r="H1" s="925"/>
      <c r="I1" s="925"/>
      <c r="J1" s="925"/>
      <c r="K1" s="925"/>
      <c r="L1" s="925"/>
      <c r="M1" s="925"/>
      <c r="N1" s="925"/>
      <c r="O1" s="925"/>
      <c r="P1" s="925"/>
      <c r="Q1" s="925"/>
      <c r="R1" s="925"/>
      <c r="S1" s="925"/>
      <c r="T1" s="925"/>
      <c r="U1" s="925"/>
      <c r="V1" s="925"/>
      <c r="W1" s="925"/>
      <c r="X1" s="925"/>
      <c r="Y1" s="925"/>
      <c r="Z1" s="925"/>
      <c r="AA1" s="925"/>
      <c r="AB1" s="925"/>
      <c r="AC1" s="925"/>
      <c r="AD1" s="925"/>
      <c r="AE1" s="925"/>
      <c r="AF1" s="925"/>
      <c r="AG1" s="925"/>
      <c r="AH1" s="925"/>
      <c r="AI1" s="925"/>
      <c r="AJ1" s="925"/>
      <c r="AK1" s="926"/>
      <c r="AL1" s="933" t="s">
        <v>2</v>
      </c>
      <c r="AM1" s="934"/>
      <c r="AN1" s="934"/>
      <c r="AO1" s="935" t="s">
        <v>124</v>
      </c>
      <c r="AP1" s="935"/>
    </row>
    <row r="2" spans="1:42" ht="26.25" customHeight="1" x14ac:dyDescent="0.3">
      <c r="B2" s="918"/>
      <c r="C2" s="919"/>
      <c r="D2" s="919"/>
      <c r="E2" s="919"/>
      <c r="F2" s="920"/>
      <c r="G2" s="927"/>
      <c r="H2" s="928"/>
      <c r="I2" s="928"/>
      <c r="J2" s="928"/>
      <c r="K2" s="928"/>
      <c r="L2" s="928"/>
      <c r="M2" s="928"/>
      <c r="N2" s="928"/>
      <c r="O2" s="928"/>
      <c r="P2" s="928"/>
      <c r="Q2" s="928"/>
      <c r="R2" s="928"/>
      <c r="S2" s="928"/>
      <c r="T2" s="928"/>
      <c r="U2" s="928"/>
      <c r="V2" s="928"/>
      <c r="W2" s="928"/>
      <c r="X2" s="928"/>
      <c r="Y2" s="928"/>
      <c r="Z2" s="928"/>
      <c r="AA2" s="928"/>
      <c r="AB2" s="928"/>
      <c r="AC2" s="928"/>
      <c r="AD2" s="928"/>
      <c r="AE2" s="928"/>
      <c r="AF2" s="928"/>
      <c r="AG2" s="928"/>
      <c r="AH2" s="928"/>
      <c r="AI2" s="928"/>
      <c r="AJ2" s="928"/>
      <c r="AK2" s="929"/>
      <c r="AL2" s="933"/>
      <c r="AM2" s="934"/>
      <c r="AN2" s="934"/>
      <c r="AO2" s="935"/>
      <c r="AP2" s="935"/>
    </row>
    <row r="3" spans="1:42" ht="9.75" customHeight="1" x14ac:dyDescent="0.3">
      <c r="B3" s="918"/>
      <c r="C3" s="919"/>
      <c r="D3" s="919"/>
      <c r="E3" s="919"/>
      <c r="F3" s="920"/>
      <c r="G3" s="927"/>
      <c r="H3" s="928"/>
      <c r="I3" s="928"/>
      <c r="J3" s="928"/>
      <c r="K3" s="928"/>
      <c r="L3" s="928"/>
      <c r="M3" s="928"/>
      <c r="N3" s="928"/>
      <c r="O3" s="928"/>
      <c r="P3" s="928"/>
      <c r="Q3" s="928"/>
      <c r="R3" s="928"/>
      <c r="S3" s="928"/>
      <c r="T3" s="928"/>
      <c r="U3" s="928"/>
      <c r="V3" s="928"/>
      <c r="W3" s="928"/>
      <c r="X3" s="928"/>
      <c r="Y3" s="928"/>
      <c r="Z3" s="928"/>
      <c r="AA3" s="928"/>
      <c r="AB3" s="928"/>
      <c r="AC3" s="928"/>
      <c r="AD3" s="928"/>
      <c r="AE3" s="928"/>
      <c r="AF3" s="928"/>
      <c r="AG3" s="928"/>
      <c r="AH3" s="928"/>
      <c r="AI3" s="928"/>
      <c r="AJ3" s="928"/>
      <c r="AK3" s="929"/>
      <c r="AL3" s="19"/>
      <c r="AM3" s="19"/>
      <c r="AN3" s="20"/>
      <c r="AO3" s="21"/>
      <c r="AP3" s="19"/>
    </row>
    <row r="4" spans="1:42" ht="27.75" customHeight="1" x14ac:dyDescent="0.3">
      <c r="B4" s="918"/>
      <c r="C4" s="919"/>
      <c r="D4" s="919"/>
      <c r="E4" s="919"/>
      <c r="F4" s="920"/>
      <c r="G4" s="927"/>
      <c r="H4" s="928"/>
      <c r="I4" s="928"/>
      <c r="J4" s="928"/>
      <c r="K4" s="928"/>
      <c r="L4" s="928"/>
      <c r="M4" s="928"/>
      <c r="N4" s="928"/>
      <c r="O4" s="928"/>
      <c r="P4" s="928"/>
      <c r="Q4" s="928"/>
      <c r="R4" s="928"/>
      <c r="S4" s="928"/>
      <c r="T4" s="928"/>
      <c r="U4" s="928"/>
      <c r="V4" s="928"/>
      <c r="W4" s="928"/>
      <c r="X4" s="928"/>
      <c r="Y4" s="928"/>
      <c r="Z4" s="928"/>
      <c r="AA4" s="928"/>
      <c r="AB4" s="928"/>
      <c r="AC4" s="928"/>
      <c r="AD4" s="928"/>
      <c r="AE4" s="928"/>
      <c r="AF4" s="928"/>
      <c r="AG4" s="928"/>
      <c r="AH4" s="928"/>
      <c r="AI4" s="928"/>
      <c r="AJ4" s="928"/>
      <c r="AK4" s="929"/>
      <c r="AL4" s="936" t="s">
        <v>1</v>
      </c>
      <c r="AM4" s="937"/>
      <c r="AN4" s="937"/>
      <c r="AO4" s="938" t="s">
        <v>125</v>
      </c>
      <c r="AP4" s="938"/>
    </row>
    <row r="5" spans="1:42" ht="7.5" customHeight="1" x14ac:dyDescent="0.3">
      <c r="B5" s="918"/>
      <c r="C5" s="919"/>
      <c r="D5" s="919"/>
      <c r="E5" s="919"/>
      <c r="F5" s="920"/>
      <c r="G5" s="927"/>
      <c r="H5" s="928"/>
      <c r="I5" s="928"/>
      <c r="J5" s="928"/>
      <c r="K5" s="928"/>
      <c r="L5" s="928"/>
      <c r="M5" s="928"/>
      <c r="N5" s="928"/>
      <c r="O5" s="928"/>
      <c r="P5" s="928"/>
      <c r="Q5" s="928"/>
      <c r="R5" s="928"/>
      <c r="S5" s="928"/>
      <c r="T5" s="928"/>
      <c r="U5" s="928"/>
      <c r="V5" s="928"/>
      <c r="W5" s="928"/>
      <c r="X5" s="928"/>
      <c r="Y5" s="928"/>
      <c r="Z5" s="928"/>
      <c r="AA5" s="928"/>
      <c r="AB5" s="928"/>
      <c r="AC5" s="928"/>
      <c r="AD5" s="928"/>
      <c r="AE5" s="928"/>
      <c r="AF5" s="928"/>
      <c r="AG5" s="928"/>
      <c r="AH5" s="928"/>
      <c r="AI5" s="928"/>
      <c r="AJ5" s="928"/>
      <c r="AK5" s="929"/>
      <c r="AL5" s="19"/>
      <c r="AM5" s="19"/>
      <c r="AN5" s="20"/>
      <c r="AO5" s="22"/>
      <c r="AP5" s="19"/>
    </row>
    <row r="6" spans="1:42" ht="32.25" customHeight="1" x14ac:dyDescent="0.3">
      <c r="B6" s="921"/>
      <c r="C6" s="922"/>
      <c r="D6" s="922"/>
      <c r="E6" s="922"/>
      <c r="F6" s="923"/>
      <c r="G6" s="930"/>
      <c r="H6" s="931"/>
      <c r="I6" s="931"/>
      <c r="J6" s="931"/>
      <c r="K6" s="931"/>
      <c r="L6" s="931"/>
      <c r="M6" s="931"/>
      <c r="N6" s="931"/>
      <c r="O6" s="931"/>
      <c r="P6" s="931"/>
      <c r="Q6" s="931"/>
      <c r="R6" s="931"/>
      <c r="S6" s="931"/>
      <c r="T6" s="931"/>
      <c r="U6" s="931"/>
      <c r="V6" s="931"/>
      <c r="W6" s="931"/>
      <c r="X6" s="931"/>
      <c r="Y6" s="931"/>
      <c r="Z6" s="931"/>
      <c r="AA6" s="931"/>
      <c r="AB6" s="931"/>
      <c r="AC6" s="931"/>
      <c r="AD6" s="931"/>
      <c r="AE6" s="931"/>
      <c r="AF6" s="931"/>
      <c r="AG6" s="931"/>
      <c r="AH6" s="931"/>
      <c r="AI6" s="931"/>
      <c r="AJ6" s="931"/>
      <c r="AK6" s="932"/>
      <c r="AL6" s="939" t="s">
        <v>0</v>
      </c>
      <c r="AM6" s="940"/>
      <c r="AN6" s="940"/>
      <c r="AO6" s="938" t="s">
        <v>126</v>
      </c>
      <c r="AP6" s="938"/>
    </row>
    <row r="11" spans="1:42" hidden="1" x14ac:dyDescent="0.3">
      <c r="B11" s="953" t="s">
        <v>127</v>
      </c>
      <c r="C11" s="954"/>
      <c r="D11" s="954"/>
      <c r="E11" s="954"/>
      <c r="F11" s="954"/>
      <c r="G11" s="954"/>
      <c r="H11" s="954"/>
      <c r="I11" s="954"/>
      <c r="J11" s="954"/>
      <c r="K11" s="954"/>
      <c r="L11" s="955"/>
      <c r="M11" s="956" t="s">
        <v>128</v>
      </c>
      <c r="N11" s="957"/>
      <c r="O11" s="957"/>
      <c r="P11" s="957"/>
      <c r="Q11" s="957"/>
      <c r="R11" s="957"/>
      <c r="S11" s="957"/>
      <c r="T11" s="958"/>
      <c r="U11" s="959" t="s">
        <v>129</v>
      </c>
      <c r="V11" s="960"/>
      <c r="W11" s="960"/>
      <c r="X11" s="960"/>
      <c r="Y11" s="960"/>
      <c r="Z11" s="960"/>
      <c r="AA11" s="960"/>
      <c r="AB11" s="960"/>
      <c r="AC11" s="325"/>
      <c r="AD11" s="325"/>
      <c r="AE11" s="961" t="s">
        <v>130</v>
      </c>
      <c r="AF11" s="962"/>
      <c r="AG11" s="962"/>
      <c r="AH11" s="962"/>
      <c r="AI11" s="962"/>
      <c r="AJ11" s="963"/>
      <c r="AK11" s="912" t="s">
        <v>131</v>
      </c>
      <c r="AL11" s="913"/>
      <c r="AM11" s="913"/>
      <c r="AN11" s="913"/>
      <c r="AO11" s="913"/>
      <c r="AP11" s="914"/>
    </row>
    <row r="12" spans="1:42" ht="16.5" customHeight="1" x14ac:dyDescent="0.3">
      <c r="A12" s="552" t="s">
        <v>5</v>
      </c>
      <c r="B12" s="552" t="s">
        <v>133</v>
      </c>
      <c r="C12" s="553" t="s">
        <v>561</v>
      </c>
      <c r="D12" s="554" t="s">
        <v>135</v>
      </c>
      <c r="E12" s="554" t="s">
        <v>136</v>
      </c>
      <c r="F12" s="554" t="s">
        <v>137</v>
      </c>
      <c r="G12" s="554" t="s">
        <v>138</v>
      </c>
      <c r="H12" s="555" t="s">
        <v>139</v>
      </c>
      <c r="I12" s="555" t="s">
        <v>140</v>
      </c>
      <c r="J12" s="555" t="s">
        <v>162</v>
      </c>
      <c r="K12" s="555" t="s">
        <v>141</v>
      </c>
      <c r="L12" s="554" t="s">
        <v>142</v>
      </c>
      <c r="M12" s="556" t="s">
        <v>562</v>
      </c>
      <c r="N12" s="557"/>
      <c r="O12" s="558" t="s">
        <v>145</v>
      </c>
      <c r="P12" s="559" t="s">
        <v>146</v>
      </c>
      <c r="Q12" s="560" t="s">
        <v>147</v>
      </c>
      <c r="R12" s="561"/>
      <c r="S12" s="558" t="s">
        <v>145</v>
      </c>
      <c r="T12" s="559" t="s">
        <v>148</v>
      </c>
      <c r="U12" s="562" t="s">
        <v>149</v>
      </c>
      <c r="V12" s="563" t="s">
        <v>150</v>
      </c>
      <c r="W12" s="564" t="s">
        <v>151</v>
      </c>
      <c r="X12" s="565" t="s">
        <v>152</v>
      </c>
      <c r="Y12" s="565"/>
      <c r="Z12" s="565"/>
      <c r="AA12" s="565"/>
      <c r="AB12" s="565"/>
      <c r="AC12" s="565"/>
      <c r="AD12" s="326"/>
      <c r="AE12" s="566"/>
      <c r="AF12" s="567" t="s">
        <v>153</v>
      </c>
      <c r="AG12" s="566" t="s">
        <v>145</v>
      </c>
      <c r="AH12" s="567" t="s">
        <v>154</v>
      </c>
      <c r="AI12" s="566" t="s">
        <v>145</v>
      </c>
      <c r="AJ12" s="568" t="s">
        <v>155</v>
      </c>
      <c r="AK12" s="569" t="s">
        <v>156</v>
      </c>
      <c r="AL12" s="569" t="s">
        <v>157</v>
      </c>
      <c r="AM12" s="569" t="s">
        <v>158</v>
      </c>
      <c r="AN12" s="569" t="s">
        <v>159</v>
      </c>
      <c r="AO12" s="570" t="s">
        <v>160</v>
      </c>
      <c r="AP12" s="569" t="s">
        <v>161</v>
      </c>
    </row>
    <row r="13" spans="1:42" ht="67.5" hidden="1" x14ac:dyDescent="0.3">
      <c r="A13" s="571"/>
      <c r="B13" s="571"/>
      <c r="C13" s="572"/>
      <c r="D13" s="571"/>
      <c r="E13" s="571"/>
      <c r="F13" s="554"/>
      <c r="G13" s="573"/>
      <c r="H13" s="574"/>
      <c r="I13" s="574"/>
      <c r="J13" s="574"/>
      <c r="K13" s="574"/>
      <c r="L13" s="554"/>
      <c r="M13" s="575"/>
      <c r="N13" s="576"/>
      <c r="O13" s="577"/>
      <c r="P13" s="577"/>
      <c r="Q13" s="578"/>
      <c r="R13" s="579"/>
      <c r="S13" s="577"/>
      <c r="T13" s="577"/>
      <c r="U13" s="580"/>
      <c r="V13" s="581"/>
      <c r="W13" s="582"/>
      <c r="X13" s="327" t="s">
        <v>163</v>
      </c>
      <c r="Y13" s="327" t="s">
        <v>164</v>
      </c>
      <c r="Z13" s="327" t="s">
        <v>165</v>
      </c>
      <c r="AA13" s="327" t="s">
        <v>166</v>
      </c>
      <c r="AB13" s="327" t="s">
        <v>167</v>
      </c>
      <c r="AC13" s="327" t="s">
        <v>168</v>
      </c>
      <c r="AD13" s="328"/>
      <c r="AE13" s="583"/>
      <c r="AF13" s="584"/>
      <c r="AG13" s="583"/>
      <c r="AH13" s="584"/>
      <c r="AI13" s="583"/>
      <c r="AJ13" s="585"/>
      <c r="AK13" s="569"/>
      <c r="AL13" s="569"/>
      <c r="AM13" s="569"/>
      <c r="AN13" s="569"/>
      <c r="AO13" s="586"/>
      <c r="AP13" s="569"/>
    </row>
    <row r="14" spans="1:42" ht="310" x14ac:dyDescent="0.3">
      <c r="A14" s="941" t="s">
        <v>9</v>
      </c>
      <c r="B14" s="941">
        <v>1</v>
      </c>
      <c r="C14" s="944" t="s">
        <v>563</v>
      </c>
      <c r="D14" s="947" t="s">
        <v>564</v>
      </c>
      <c r="E14" s="950" t="s">
        <v>565</v>
      </c>
      <c r="F14" s="944" t="s">
        <v>499</v>
      </c>
      <c r="G14" s="970" t="s">
        <v>566</v>
      </c>
      <c r="H14" s="973" t="s">
        <v>567</v>
      </c>
      <c r="I14" s="976" t="s">
        <v>567</v>
      </c>
      <c r="J14" s="979" t="s">
        <v>197</v>
      </c>
      <c r="K14" s="979" t="s">
        <v>542</v>
      </c>
      <c r="L14" s="151" t="s">
        <v>239</v>
      </c>
      <c r="M14" s="329">
        <v>1</v>
      </c>
      <c r="N14" s="338" t="s">
        <v>872</v>
      </c>
      <c r="O14" s="339">
        <v>0.4</v>
      </c>
      <c r="P14" s="964" t="s">
        <v>457</v>
      </c>
      <c r="Q14" s="340">
        <v>2</v>
      </c>
      <c r="R14" s="341" t="str">
        <f t="shared" ref="R14" si="0">IF(Q14=1,"LEVE",IF(Q14=2,"MENOR",IF(Q14=3,"MODERADO",IF(Q14=4,"MAYOR",IF(Q14=5,"CATASTROFICO","")))))</f>
        <v>MENOR</v>
      </c>
      <c r="S14" s="339">
        <f t="shared" ref="S14" si="1">IF(R14="","",IF(R14="LEVE",0.2,IF(R14="MENOR",0.4,IF(R14="MODERADO",0.6,IF(R14="MAYOR",0.8,IF(R14="CATASTRÓFICO",1,))))))</f>
        <v>0.4</v>
      </c>
      <c r="T14" s="342" t="str">
        <f t="shared" ref="T14" si="2">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53">
        <v>1</v>
      </c>
      <c r="V14" s="300" t="s">
        <v>568</v>
      </c>
      <c r="W14" s="335" t="str">
        <f t="shared" ref="W14:W25" si="3">IF(OR(X14="Preventivo",X14="Detectivo"),"Probabilidad",IF(X14="Correctivo","Impacto",""))</f>
        <v>Probabilidad</v>
      </c>
      <c r="X14" s="177" t="s">
        <v>189</v>
      </c>
      <c r="Y14" s="177" t="s">
        <v>180</v>
      </c>
      <c r="Z14" s="226" t="str">
        <f t="shared" ref="Z14:Z77" si="4">IF(AND(X14="Preventivo",Y14="Automático"),"50%",IF(AND(X14="Preventivo",Y14="Manual"),"40%",IF(AND(X14="Detectivo",Y14="Automático"),"40%",IF(AND(X14="Detectivo",Y14="Manual"),"30%",IF(AND(X14="Correctivo",Y14="Automático"),"35%",IF(AND(X14="Correctivo",Y14="Manual"),"25%",""))))))</f>
        <v>40%</v>
      </c>
      <c r="AA14" s="177" t="s">
        <v>181</v>
      </c>
      <c r="AB14" s="177" t="s">
        <v>182</v>
      </c>
      <c r="AC14" s="177" t="s">
        <v>183</v>
      </c>
      <c r="AD14" s="336"/>
      <c r="AE14" s="248">
        <f>IFERROR(IF(W14="Probabilidad",(O14-(+O14*Z14)),IF(W14="Impacto",O14,"")),"")</f>
        <v>0.24</v>
      </c>
      <c r="AF14" s="221" t="str">
        <f>IFERROR(IF(AE14="","",IF(AE14&lt;=0.2,"IMPROBABLE",IF(AE14&lt;=0.4,"RARA VEZ",IF(AE14&lt;=0.6,"PROBABLE",IF(AE14&lt;=0.8,"CASI SEGURO","INMINENTE"))))),"")</f>
        <v>RARA VEZ</v>
      </c>
      <c r="AG14" s="226">
        <f t="shared" ref="AG14:AG24" si="5">+AE14</f>
        <v>0.24</v>
      </c>
      <c r="AH14" s="330" t="str">
        <f>R14</f>
        <v>MENOR</v>
      </c>
      <c r="AI14" s="226">
        <f t="shared" ref="AI14:AI28" si="6">IFERROR(IF(W14="Impacto",(S14-(+S14*Z14)),IF(W14="Probabilidad",S14,"")),"")</f>
        <v>0.4</v>
      </c>
      <c r="AJ14" s="224" t="s">
        <v>264</v>
      </c>
      <c r="AK14" s="944" t="s">
        <v>242</v>
      </c>
      <c r="AL14" s="950" t="s">
        <v>569</v>
      </c>
      <c r="AM14" s="950" t="s">
        <v>570</v>
      </c>
      <c r="AN14" s="967">
        <v>44713</v>
      </c>
      <c r="AO14" s="300" t="s">
        <v>571</v>
      </c>
      <c r="AP14" s="941" t="s">
        <v>187</v>
      </c>
    </row>
    <row r="15" spans="1:42" ht="248" x14ac:dyDescent="0.3">
      <c r="A15" s="942"/>
      <c r="B15" s="942"/>
      <c r="C15" s="945"/>
      <c r="D15" s="948"/>
      <c r="E15" s="951"/>
      <c r="F15" s="945"/>
      <c r="G15" s="971"/>
      <c r="H15" s="974"/>
      <c r="I15" s="977"/>
      <c r="J15" s="980"/>
      <c r="K15" s="980"/>
      <c r="L15" s="140"/>
      <c r="M15" s="337">
        <v>2</v>
      </c>
      <c r="N15" s="338" t="str">
        <f>IF(M15=0,"",IF(M15&lt;=1,"IMPROBABLE",IF(M15&lt;=2,"RARA VEZ",IF(M15&lt;=3,"PROBABLE",IF(M15&lt;=4,"CASI SEGURA","INMINENTE")))))</f>
        <v>RARA VEZ</v>
      </c>
      <c r="O15" s="339">
        <f>IF(N15="","",IF(N15="IMPROBABLE",0.2,IF(N15="RARA VEZ",0.4,IF(N15="PROBABLE",0.6,IF(N15="CASI SEGURO",0.8,IF(N15="INMINENTE",1,))))))</f>
        <v>0.4</v>
      </c>
      <c r="P15" s="965"/>
      <c r="Q15" s="340">
        <v>2</v>
      </c>
      <c r="R15" s="341" t="str">
        <f t="shared" ref="R15:R19" si="7">IF(Q15=1,"LEVE",IF(Q15=2,"MENOR",IF(Q15=3,"MODERADO",IF(Q15=4,"MAYOR",IF(Q15=5,"CATASTROFICO","")))))</f>
        <v>MENOR</v>
      </c>
      <c r="S15" s="339">
        <f t="shared" ref="S15:S19" si="8">IF(R15="","",IF(R15="LEVE",0.2,IF(R15="MENOR",0.4,IF(R15="MODERADO",0.6,IF(R15="MAYOR",0.8,IF(R15="CATASTRÓFICO",1,))))))</f>
        <v>0.4</v>
      </c>
      <c r="T15" s="342" t="str">
        <f t="shared" ref="T15:T25" si="9">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6">
        <v>2</v>
      </c>
      <c r="V15" s="284" t="s">
        <v>572</v>
      </c>
      <c r="W15" s="146" t="str">
        <f t="shared" si="3"/>
        <v>Probabilidad</v>
      </c>
      <c r="X15" s="147" t="s">
        <v>189</v>
      </c>
      <c r="Y15" s="147" t="s">
        <v>180</v>
      </c>
      <c r="Z15" s="148" t="str">
        <f t="shared" si="4"/>
        <v>40%</v>
      </c>
      <c r="AA15" s="147" t="s">
        <v>181</v>
      </c>
      <c r="AB15" s="147" t="s">
        <v>182</v>
      </c>
      <c r="AC15" s="147" t="s">
        <v>183</v>
      </c>
      <c r="AD15" s="287">
        <f t="shared" ref="AD15:AD17" si="10">IF(ISBLANK(V15),0,Z15*AE14)</f>
        <v>9.6000000000000002E-2</v>
      </c>
      <c r="AE15" s="287">
        <f t="shared" ref="AE15:AE17" si="11">AE14-AD15</f>
        <v>0.14399999999999999</v>
      </c>
      <c r="AF15" s="143" t="str">
        <f t="shared" ref="AF15:AF21" si="12">IFERROR(IF(AE15="","",IF(AE15&lt;=0.2,"IMPROBABLE",IF(AE15&lt;=0.4,"RARA VEZ",IF(AE15&lt;=0.6,"PROBABLE",IF(AE15&lt;=0.8,"CASI SEGURO","INMINENTE"))))),"")</f>
        <v>IMPROBABLE</v>
      </c>
      <c r="AG15" s="148">
        <f t="shared" si="5"/>
        <v>0.14399999999999999</v>
      </c>
      <c r="AH15" s="338" t="str">
        <f t="shared" ref="AH15:AH21" si="13">R15</f>
        <v>MENOR</v>
      </c>
      <c r="AI15" s="148">
        <f t="shared" si="6"/>
        <v>0.4</v>
      </c>
      <c r="AJ15" s="150" t="s">
        <v>264</v>
      </c>
      <c r="AK15" s="945"/>
      <c r="AL15" s="951"/>
      <c r="AM15" s="951"/>
      <c r="AN15" s="968"/>
      <c r="AO15" s="343" t="s">
        <v>573</v>
      </c>
      <c r="AP15" s="942"/>
    </row>
    <row r="16" spans="1:42" ht="403" x14ac:dyDescent="0.3">
      <c r="A16" s="942"/>
      <c r="B16" s="942"/>
      <c r="C16" s="945"/>
      <c r="D16" s="948"/>
      <c r="E16" s="951"/>
      <c r="F16" s="945"/>
      <c r="G16" s="971"/>
      <c r="H16" s="974"/>
      <c r="I16" s="977"/>
      <c r="J16" s="980"/>
      <c r="K16" s="980"/>
      <c r="L16" s="140"/>
      <c r="M16" s="337">
        <v>3</v>
      </c>
      <c r="N16" s="338" t="str">
        <f>IF(M16=0,"",IF(M16&lt;=1,"IMPROBABLE",IF(M16&lt;=2,"RARA VEZ",IF(M16&lt;=3,"PROBABLE",IF(M16&lt;=4,"CASI SEGURA","INMINENTE")))))</f>
        <v>PROBABLE</v>
      </c>
      <c r="O16" s="339">
        <f>IF(N16="","",IF(N16="IMPROBABLE",0.2,IF(N16="RARA VEZ",0.4,IF(N16="PROBABLE",0.6,IF(N16="CASI SEGURO",0.8,IF(N16="INMINENTE",1,))))))</f>
        <v>0.6</v>
      </c>
      <c r="P16" s="965"/>
      <c r="Q16" s="340">
        <v>2</v>
      </c>
      <c r="R16" s="341" t="str">
        <f t="shared" si="7"/>
        <v>MENOR</v>
      </c>
      <c r="S16" s="339">
        <f t="shared" si="8"/>
        <v>0.4</v>
      </c>
      <c r="T16" s="342" t="s">
        <v>264</v>
      </c>
      <c r="U16" s="146">
        <v>3</v>
      </c>
      <c r="V16" s="284" t="s">
        <v>574</v>
      </c>
      <c r="W16" s="146" t="str">
        <f t="shared" si="3"/>
        <v>Probabilidad</v>
      </c>
      <c r="X16" s="147" t="s">
        <v>189</v>
      </c>
      <c r="Y16" s="147" t="s">
        <v>180</v>
      </c>
      <c r="Z16" s="148" t="str">
        <f t="shared" si="4"/>
        <v>40%</v>
      </c>
      <c r="AA16" s="147" t="s">
        <v>181</v>
      </c>
      <c r="AB16" s="147" t="s">
        <v>182</v>
      </c>
      <c r="AC16" s="147" t="s">
        <v>183</v>
      </c>
      <c r="AD16" s="287">
        <f t="shared" si="10"/>
        <v>5.7599999999999998E-2</v>
      </c>
      <c r="AE16" s="287">
        <f t="shared" si="11"/>
        <v>8.6399999999999991E-2</v>
      </c>
      <c r="AF16" s="143" t="str">
        <f t="shared" si="12"/>
        <v>IMPROBABLE</v>
      </c>
      <c r="AG16" s="148">
        <f t="shared" si="5"/>
        <v>8.6399999999999991E-2</v>
      </c>
      <c r="AH16" s="338" t="str">
        <f t="shared" si="13"/>
        <v>MENOR</v>
      </c>
      <c r="AI16" s="148">
        <f t="shared" si="6"/>
        <v>0.4</v>
      </c>
      <c r="AJ16" s="150" t="s">
        <v>264</v>
      </c>
      <c r="AK16" s="945"/>
      <c r="AL16" s="951"/>
      <c r="AM16" s="951"/>
      <c r="AN16" s="968"/>
      <c r="AO16" s="343" t="s">
        <v>575</v>
      </c>
      <c r="AP16" s="942"/>
    </row>
    <row r="17" spans="1:42" ht="248" x14ac:dyDescent="0.3">
      <c r="A17" s="943"/>
      <c r="B17" s="943"/>
      <c r="C17" s="946"/>
      <c r="D17" s="949"/>
      <c r="E17" s="952"/>
      <c r="F17" s="946"/>
      <c r="G17" s="972"/>
      <c r="H17" s="975"/>
      <c r="I17" s="978"/>
      <c r="J17" s="981"/>
      <c r="K17" s="981"/>
      <c r="L17" s="140"/>
      <c r="M17" s="337">
        <v>4</v>
      </c>
      <c r="N17" s="535" t="str">
        <f>IF(M17=0,"",IF(M17&lt;=1,"IMPROBABLE",IF(M17&lt;=2,"RARA VEZ",IF(M17&lt;=3,"PROBABLE",IF(M17&lt;=4,"CASI SEGURA","INMINENTE")))))</f>
        <v>CASI SEGURA</v>
      </c>
      <c r="O17" s="339">
        <f>IF(N17="","",IF(N17="IMPROBABLE",0.2,IF(N17="RARA VEZ",0.4,IF(N17="PROBABLE",0.6,IF(N17="CASI SEGURO",0.8,IF(N17="INMINENTE",1,))))))</f>
        <v>0</v>
      </c>
      <c r="P17" s="966"/>
      <c r="Q17" s="340">
        <v>2</v>
      </c>
      <c r="R17" s="341" t="str">
        <f t="shared" si="7"/>
        <v>MENOR</v>
      </c>
      <c r="S17" s="339">
        <f t="shared" si="8"/>
        <v>0.4</v>
      </c>
      <c r="T17" s="342" t="s">
        <v>264</v>
      </c>
      <c r="U17" s="146">
        <v>4</v>
      </c>
      <c r="V17" s="119" t="s">
        <v>576</v>
      </c>
      <c r="W17" s="146" t="str">
        <f t="shared" si="3"/>
        <v>Probabilidad</v>
      </c>
      <c r="X17" s="147" t="s">
        <v>189</v>
      </c>
      <c r="Y17" s="147" t="s">
        <v>180</v>
      </c>
      <c r="Z17" s="148" t="str">
        <f t="shared" si="4"/>
        <v>40%</v>
      </c>
      <c r="AA17" s="147" t="s">
        <v>181</v>
      </c>
      <c r="AB17" s="147" t="s">
        <v>182</v>
      </c>
      <c r="AC17" s="147" t="s">
        <v>183</v>
      </c>
      <c r="AD17" s="287">
        <f t="shared" si="10"/>
        <v>3.456E-2</v>
      </c>
      <c r="AE17" s="287">
        <f t="shared" si="11"/>
        <v>5.183999999999999E-2</v>
      </c>
      <c r="AF17" s="143" t="str">
        <f t="shared" si="12"/>
        <v>IMPROBABLE</v>
      </c>
      <c r="AG17" s="148">
        <f t="shared" si="5"/>
        <v>5.183999999999999E-2</v>
      </c>
      <c r="AH17" s="338" t="str">
        <f t="shared" si="13"/>
        <v>MENOR</v>
      </c>
      <c r="AI17" s="148">
        <f t="shared" si="6"/>
        <v>0.4</v>
      </c>
      <c r="AJ17" s="150" t="s">
        <v>264</v>
      </c>
      <c r="AK17" s="946"/>
      <c r="AL17" s="952"/>
      <c r="AM17" s="952"/>
      <c r="AN17" s="969"/>
      <c r="AO17" s="343" t="s">
        <v>577</v>
      </c>
      <c r="AP17" s="943"/>
    </row>
    <row r="18" spans="1:42" ht="248" x14ac:dyDescent="0.3">
      <c r="A18" s="138" t="s">
        <v>9</v>
      </c>
      <c r="B18" s="138">
        <v>2</v>
      </c>
      <c r="C18" s="114" t="s">
        <v>578</v>
      </c>
      <c r="D18" s="344" t="s">
        <v>579</v>
      </c>
      <c r="E18" s="344" t="s">
        <v>580</v>
      </c>
      <c r="F18" s="114" t="s">
        <v>499</v>
      </c>
      <c r="G18" s="315" t="s">
        <v>52</v>
      </c>
      <c r="H18" s="140" t="s">
        <v>567</v>
      </c>
      <c r="I18" s="345" t="s">
        <v>567</v>
      </c>
      <c r="J18" s="346" t="s">
        <v>197</v>
      </c>
      <c r="K18" s="315" t="s">
        <v>581</v>
      </c>
      <c r="L18" s="140"/>
      <c r="M18" s="337">
        <v>2</v>
      </c>
      <c r="N18" s="338" t="str">
        <f>IF(M18=0,"",IF(M18&lt;=1,"IMPROBABLE",IF(M18&lt;=2,"RARA VEZ",IF(M18&lt;=3,"PROBABLE",IF(M18&lt;=4,"CASI SEGURA","INMINENTE")))))</f>
        <v>RARA VEZ</v>
      </c>
      <c r="O18" s="347">
        <v>0.4</v>
      </c>
      <c r="P18" s="348" t="s">
        <v>582</v>
      </c>
      <c r="Q18" s="340">
        <v>3</v>
      </c>
      <c r="R18" s="349" t="str">
        <f t="shared" si="7"/>
        <v>MODERADO</v>
      </c>
      <c r="S18" s="347">
        <f t="shared" si="8"/>
        <v>0.6</v>
      </c>
      <c r="T18" s="350" t="str">
        <f t="shared" si="9"/>
        <v>MODERADO</v>
      </c>
      <c r="U18" s="146">
        <v>1</v>
      </c>
      <c r="V18" s="351" t="s">
        <v>583</v>
      </c>
      <c r="W18" s="166" t="str">
        <f t="shared" si="3"/>
        <v>Probabilidad</v>
      </c>
      <c r="X18" s="147" t="s">
        <v>189</v>
      </c>
      <c r="Y18" s="147" t="s">
        <v>180</v>
      </c>
      <c r="Z18" s="148" t="str">
        <f t="shared" si="4"/>
        <v>40%</v>
      </c>
      <c r="AA18" s="147" t="s">
        <v>181</v>
      </c>
      <c r="AB18" s="147" t="s">
        <v>182</v>
      </c>
      <c r="AC18" s="147" t="s">
        <v>183</v>
      </c>
      <c r="AD18" s="352"/>
      <c r="AE18" s="149">
        <f>IFERROR(IF(W18="Probabilidad",(O18-(+O18*Z18)),IF(W18="Impacto",O18,"")),"")</f>
        <v>0.24</v>
      </c>
      <c r="AF18" s="143" t="str">
        <f t="shared" si="12"/>
        <v>RARA VEZ</v>
      </c>
      <c r="AG18" s="148">
        <f t="shared" si="5"/>
        <v>0.24</v>
      </c>
      <c r="AH18" s="338" t="str">
        <f t="shared" si="13"/>
        <v>MODERADO</v>
      </c>
      <c r="AI18" s="148">
        <f t="shared" si="6"/>
        <v>0.6</v>
      </c>
      <c r="AJ18" s="150" t="s">
        <v>264</v>
      </c>
      <c r="AK18" s="114" t="s">
        <v>242</v>
      </c>
      <c r="AL18" s="353"/>
      <c r="AM18" s="353"/>
      <c r="AN18" s="354"/>
      <c r="AO18" s="344" t="s">
        <v>584</v>
      </c>
      <c r="AP18" s="256" t="s">
        <v>187</v>
      </c>
    </row>
    <row r="19" spans="1:42" ht="186" x14ac:dyDescent="0.3">
      <c r="A19" s="982" t="s">
        <v>9</v>
      </c>
      <c r="B19" s="982">
        <v>3</v>
      </c>
      <c r="C19" s="944" t="s">
        <v>585</v>
      </c>
      <c r="D19" s="944" t="s">
        <v>586</v>
      </c>
      <c r="E19" s="944" t="s">
        <v>587</v>
      </c>
      <c r="F19" s="944" t="s">
        <v>499</v>
      </c>
      <c r="G19" s="944" t="s">
        <v>54</v>
      </c>
      <c r="H19" s="973" t="s">
        <v>567</v>
      </c>
      <c r="I19" s="976" t="s">
        <v>567</v>
      </c>
      <c r="J19" s="979" t="s">
        <v>197</v>
      </c>
      <c r="K19" s="970" t="s">
        <v>581</v>
      </c>
      <c r="L19" s="355" t="s">
        <v>588</v>
      </c>
      <c r="M19" s="356">
        <v>3</v>
      </c>
      <c r="N19" s="357" t="str">
        <f t="shared" ref="N19:N53" si="14">IF(M19=0,"",IF(M19&lt;=1,"IMPROBABLE",IF(M19&lt;=2,"RARA VEZ",IF(M19&lt;=3,"PROBABLE",IF(M19&lt;=4,"CASI SEGURO","INMINENTE")))))</f>
        <v>PROBABLE</v>
      </c>
      <c r="O19" s="347">
        <f>IF(N19="","",IF(N19="IMPROBABLE",0.2,IF(N19="RARA VEZ",0.4,IF(N19="PROBABLE",0.6,IF(N19="CASI SEGURO",0.8,IF(N19="INMINENTE",1,))))))</f>
        <v>0.6</v>
      </c>
      <c r="P19" s="964" t="s">
        <v>319</v>
      </c>
      <c r="Q19" s="358">
        <v>1</v>
      </c>
      <c r="R19" s="349" t="str">
        <f t="shared" si="7"/>
        <v>LEVE</v>
      </c>
      <c r="S19" s="347">
        <f t="shared" si="8"/>
        <v>0.2</v>
      </c>
      <c r="T19" s="350" t="s">
        <v>192</v>
      </c>
      <c r="U19" s="335">
        <v>1</v>
      </c>
      <c r="V19" s="133" t="s">
        <v>589</v>
      </c>
      <c r="W19" s="335" t="str">
        <f t="shared" si="3"/>
        <v>Probabilidad</v>
      </c>
      <c r="X19" s="359" t="s">
        <v>189</v>
      </c>
      <c r="Y19" s="359" t="s">
        <v>180</v>
      </c>
      <c r="Z19" s="360" t="str">
        <f t="shared" si="4"/>
        <v>40%</v>
      </c>
      <c r="AA19" s="359" t="s">
        <v>181</v>
      </c>
      <c r="AB19" s="359" t="s">
        <v>182</v>
      </c>
      <c r="AC19" s="359" t="s">
        <v>183</v>
      </c>
      <c r="AD19" s="361"/>
      <c r="AE19" s="362">
        <f>IFERROR(IF(W19="Probabilidad",(O19-(+O19*Z19)),IF(W19="Impacto",O19,"")),"")</f>
        <v>0.36</v>
      </c>
      <c r="AF19" s="363" t="str">
        <f t="shared" si="12"/>
        <v>RARA VEZ</v>
      </c>
      <c r="AG19" s="360">
        <f t="shared" si="5"/>
        <v>0.36</v>
      </c>
      <c r="AH19" s="363" t="str">
        <f t="shared" si="13"/>
        <v>LEVE</v>
      </c>
      <c r="AI19" s="360">
        <f t="shared" si="6"/>
        <v>0.2</v>
      </c>
      <c r="AJ19" s="350" t="str">
        <f t="shared" ref="AJ19:AJ24" si="15">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5" t="s">
        <v>184</v>
      </c>
      <c r="AL19" s="344" t="s">
        <v>590</v>
      </c>
      <c r="AM19" s="364" t="s">
        <v>570</v>
      </c>
      <c r="AN19" s="365">
        <v>44714</v>
      </c>
      <c r="AO19" s="344" t="s">
        <v>591</v>
      </c>
      <c r="AP19" s="256" t="s">
        <v>187</v>
      </c>
    </row>
    <row r="20" spans="1:42" ht="356.5" x14ac:dyDescent="0.3">
      <c r="A20" s="983"/>
      <c r="B20" s="983"/>
      <c r="C20" s="945"/>
      <c r="D20" s="945"/>
      <c r="E20" s="945"/>
      <c r="F20" s="945"/>
      <c r="G20" s="945"/>
      <c r="H20" s="974"/>
      <c r="I20" s="977"/>
      <c r="J20" s="980"/>
      <c r="K20" s="971"/>
      <c r="L20" s="366"/>
      <c r="M20" s="337">
        <v>3</v>
      </c>
      <c r="N20" s="338" t="str">
        <f t="shared" si="14"/>
        <v>PROBABLE</v>
      </c>
      <c r="O20" s="339">
        <f>IF(N20="","",IF(N20="IMPROBABLE",0.2,IF(N20="RARA VEZ",0.4,IF(N20="PROBABLE",0.6,IF(N20="CASI SEGURO",0.8,IF(N20="INMINENTE",1,))))))</f>
        <v>0.6</v>
      </c>
      <c r="P20" s="965"/>
      <c r="Q20" s="340">
        <v>2</v>
      </c>
      <c r="R20" s="341" t="str">
        <f>IF(Q20=1,"LEVE",IF(Q20=2,"MENOR",IF(Q20=3,"MODERADO",IF(Q20=4,"MAYOR",IF(Q20=5,"CATASTROFICO","")))))</f>
        <v>MENOR</v>
      </c>
      <c r="S20" s="339">
        <f>IF(R20="","",IF(R20="LEVE",0.2,IF(R20="MENOR",0.4,IF(R20="MODERADO",0.6,IF(R20="MAYOR",0.8,IF(R20="CATASTRÓFICO",1,))))))</f>
        <v>0.4</v>
      </c>
      <c r="T20" s="342" t="str">
        <f t="shared" si="9"/>
        <v>MODERADO</v>
      </c>
      <c r="U20" s="146">
        <v>2</v>
      </c>
      <c r="V20" s="200" t="s">
        <v>592</v>
      </c>
      <c r="W20" s="146" t="str">
        <f t="shared" si="3"/>
        <v>Probabilidad</v>
      </c>
      <c r="X20" s="147" t="s">
        <v>189</v>
      </c>
      <c r="Y20" s="147" t="s">
        <v>180</v>
      </c>
      <c r="Z20" s="148" t="str">
        <f t="shared" si="4"/>
        <v>40%</v>
      </c>
      <c r="AA20" s="147" t="s">
        <v>181</v>
      </c>
      <c r="AB20" s="147" t="s">
        <v>182</v>
      </c>
      <c r="AC20" s="147" t="s">
        <v>183</v>
      </c>
      <c r="AD20" s="287">
        <f t="shared" ref="AD20:AD21" si="16">IF(ISBLANK(V20),0,Z20*AE19)</f>
        <v>0.14399999999999999</v>
      </c>
      <c r="AE20" s="287">
        <f t="shared" ref="AE20:AE21" si="17">AE19-AD20</f>
        <v>0.216</v>
      </c>
      <c r="AF20" s="143" t="str">
        <f t="shared" si="12"/>
        <v>RARA VEZ</v>
      </c>
      <c r="AG20" s="148">
        <f t="shared" si="5"/>
        <v>0.216</v>
      </c>
      <c r="AH20" s="143" t="str">
        <f t="shared" si="13"/>
        <v>MENOR</v>
      </c>
      <c r="AI20" s="148">
        <f t="shared" si="6"/>
        <v>0.4</v>
      </c>
      <c r="AJ20" s="342" t="s">
        <v>264</v>
      </c>
      <c r="AK20" s="140" t="s">
        <v>184</v>
      </c>
      <c r="AL20" s="367"/>
      <c r="AM20" s="367"/>
      <c r="AN20" s="367"/>
      <c r="AO20" s="368" t="s">
        <v>593</v>
      </c>
      <c r="AP20" s="256" t="s">
        <v>187</v>
      </c>
    </row>
    <row r="21" spans="1:42" ht="263.5" x14ac:dyDescent="0.3">
      <c r="A21" s="984"/>
      <c r="B21" s="984"/>
      <c r="C21" s="946"/>
      <c r="D21" s="946"/>
      <c r="E21" s="946"/>
      <c r="F21" s="946"/>
      <c r="G21" s="946"/>
      <c r="H21" s="975"/>
      <c r="I21" s="978"/>
      <c r="J21" s="981"/>
      <c r="K21" s="972"/>
      <c r="L21" s="366"/>
      <c r="M21" s="337">
        <v>3</v>
      </c>
      <c r="N21" s="338" t="str">
        <f t="shared" si="14"/>
        <v>PROBABLE</v>
      </c>
      <c r="O21" s="339">
        <f>IF(N21="","",IF(N21="IMPROBABLE",0.2,IF(N21="RARA VEZ",0.4,IF(N21="PROBABLE",0.6,IF(N21="CASI SEGURO",0.8,IF(N21="INMINENTE",1,))))))</f>
        <v>0.6</v>
      </c>
      <c r="P21" s="966"/>
      <c r="Q21" s="340">
        <v>3</v>
      </c>
      <c r="R21" s="341" t="str">
        <f>IF(Q21=1,"LEVE",IF(Q21=2,"MENOR",IF(Q21=3,"MODERADO",IF(Q21=4,"MAYOR",IF(Q21=5,"CATASTROFICO","")))))</f>
        <v>MODERADO</v>
      </c>
      <c r="S21" s="339">
        <f>IF(R21="","",IF(R21="LEVE",0.2,IF(R21="MENOR",0.4,IF(R21="MODERADO",0.6,IF(R21="MAYOR",0.8,IF(R21="CATASTRÓFICO",1,))))))</f>
        <v>0.6</v>
      </c>
      <c r="T21" s="342" t="str">
        <f t="shared" si="9"/>
        <v>MODERADO</v>
      </c>
      <c r="U21" s="146">
        <v>3</v>
      </c>
      <c r="V21" s="200" t="s">
        <v>594</v>
      </c>
      <c r="W21" s="146" t="str">
        <f t="shared" si="3"/>
        <v>Probabilidad</v>
      </c>
      <c r="X21" s="147" t="s">
        <v>189</v>
      </c>
      <c r="Y21" s="147" t="s">
        <v>180</v>
      </c>
      <c r="Z21" s="148" t="str">
        <f t="shared" si="4"/>
        <v>40%</v>
      </c>
      <c r="AA21" s="147" t="s">
        <v>181</v>
      </c>
      <c r="AB21" s="147" t="s">
        <v>182</v>
      </c>
      <c r="AC21" s="147" t="s">
        <v>183</v>
      </c>
      <c r="AD21" s="287">
        <f t="shared" si="16"/>
        <v>8.6400000000000005E-2</v>
      </c>
      <c r="AE21" s="287">
        <f t="shared" si="17"/>
        <v>0.12959999999999999</v>
      </c>
      <c r="AF21" s="143" t="str">
        <f t="shared" si="12"/>
        <v>IMPROBABLE</v>
      </c>
      <c r="AG21" s="148">
        <f t="shared" si="5"/>
        <v>0.12959999999999999</v>
      </c>
      <c r="AH21" s="143" t="str">
        <f t="shared" si="13"/>
        <v>MODERADO</v>
      </c>
      <c r="AI21" s="148">
        <f t="shared" si="6"/>
        <v>0.6</v>
      </c>
      <c r="AJ21" s="342" t="s">
        <v>264</v>
      </c>
      <c r="AK21" s="140" t="s">
        <v>242</v>
      </c>
      <c r="AL21" s="367"/>
      <c r="AM21" s="367"/>
      <c r="AN21" s="367"/>
      <c r="AO21" s="369" t="s">
        <v>595</v>
      </c>
      <c r="AP21" s="256" t="s">
        <v>187</v>
      </c>
    </row>
    <row r="22" spans="1:42" ht="279" x14ac:dyDescent="0.3">
      <c r="A22" s="982" t="s">
        <v>9</v>
      </c>
      <c r="B22" s="982">
        <v>4</v>
      </c>
      <c r="C22" s="944" t="s">
        <v>596</v>
      </c>
      <c r="D22" s="944" t="s">
        <v>597</v>
      </c>
      <c r="E22" s="944" t="s">
        <v>598</v>
      </c>
      <c r="F22" s="944" t="s">
        <v>499</v>
      </c>
      <c r="G22" s="944" t="s">
        <v>55</v>
      </c>
      <c r="H22" s="973" t="s">
        <v>567</v>
      </c>
      <c r="I22" s="976" t="s">
        <v>567</v>
      </c>
      <c r="J22" s="979" t="s">
        <v>197</v>
      </c>
      <c r="K22" s="970" t="s">
        <v>581</v>
      </c>
      <c r="L22" s="973" t="s">
        <v>588</v>
      </c>
      <c r="M22" s="337">
        <v>3</v>
      </c>
      <c r="N22" s="338" t="str">
        <f t="shared" si="14"/>
        <v>PROBABLE</v>
      </c>
      <c r="O22" s="339">
        <f t="shared" ref="O22:O48" si="18">IF(N22="","",IF(N22="IMPROBABLE",0.2,IF(N22="RARA VEZ",0.4,IF(N22="PROBABLE",0.6,IF(N22="CASI SEGURO",0.8,IF(N22="INMINENTE",1,))))))</f>
        <v>0.6</v>
      </c>
      <c r="P22" s="985" t="s">
        <v>506</v>
      </c>
      <c r="Q22" s="370">
        <v>3</v>
      </c>
      <c r="R22" s="341" t="str">
        <f t="shared" ref="R22:R53" si="19">IF(Q22=1,"LEVE",IF(Q22=2,"MENOR",IF(Q22=3,"MODERADO",IF(Q22=4,"MAYOR",IF(Q22=5,"CATASTROFICO","")))))</f>
        <v>MODERADO</v>
      </c>
      <c r="S22" s="339">
        <f t="shared" ref="S22:S53" si="20">IF(R22="","",IF(R22="Leve",0.2,IF(R22="Menor",0.4,IF(R22="Moderado",0.6,IF(R22="Mayor",0.8,IF(R22="Catastrófico",1,))))))</f>
        <v>0.6</v>
      </c>
      <c r="T22" s="342" t="str">
        <f t="shared" si="9"/>
        <v>MODERADO</v>
      </c>
      <c r="U22" s="146">
        <v>1</v>
      </c>
      <c r="V22" s="119" t="s">
        <v>599</v>
      </c>
      <c r="W22" s="146" t="str">
        <f t="shared" si="3"/>
        <v>Probabilidad</v>
      </c>
      <c r="X22" s="147" t="s">
        <v>189</v>
      </c>
      <c r="Y22" s="147" t="s">
        <v>180</v>
      </c>
      <c r="Z22" s="148" t="str">
        <f t="shared" si="4"/>
        <v>40%</v>
      </c>
      <c r="AA22" s="147" t="s">
        <v>181</v>
      </c>
      <c r="AB22" s="147" t="s">
        <v>182</v>
      </c>
      <c r="AC22" s="147" t="s">
        <v>183</v>
      </c>
      <c r="AD22" s="352"/>
      <c r="AE22" s="149">
        <f>IFERROR(IF(W22="Probabilidad",(O22-(+O22*Z22)),IF(W22="Impacto",O22,"")),"")</f>
        <v>0.36</v>
      </c>
      <c r="AF22" s="143" t="str">
        <f>IFERROR(IF(AE22="","",IF(AE22&lt;=0.2,"IMPROBABLE",IF(AE22&lt;=0.4,"RARA VEZ",IF(AE22&lt;=0.6,"PROBABLE",IF(AE22&lt;=0.8,"CASI SEGURO","INMINENTE"))))),"")</f>
        <v>RARA VEZ</v>
      </c>
      <c r="AG22" s="148">
        <f t="shared" si="5"/>
        <v>0.36</v>
      </c>
      <c r="AH22" s="143" t="str">
        <f>R22</f>
        <v>MODERADO</v>
      </c>
      <c r="AI22" s="148">
        <f t="shared" si="6"/>
        <v>0.6</v>
      </c>
      <c r="AJ22" s="342" t="str">
        <f t="shared" si="15"/>
        <v>MODERADO</v>
      </c>
      <c r="AK22" s="944" t="s">
        <v>600</v>
      </c>
      <c r="AL22" s="950" t="s">
        <v>601</v>
      </c>
      <c r="AM22" s="950" t="s">
        <v>602</v>
      </c>
      <c r="AN22" s="950" t="s">
        <v>603</v>
      </c>
      <c r="AO22" s="343" t="s">
        <v>604</v>
      </c>
      <c r="AP22" s="941" t="s">
        <v>365</v>
      </c>
    </row>
    <row r="23" spans="1:42" ht="294.5" x14ac:dyDescent="0.3">
      <c r="A23" s="983"/>
      <c r="B23" s="983"/>
      <c r="C23" s="945"/>
      <c r="D23" s="945"/>
      <c r="E23" s="945"/>
      <c r="F23" s="945"/>
      <c r="G23" s="945"/>
      <c r="H23" s="974"/>
      <c r="I23" s="977"/>
      <c r="J23" s="980"/>
      <c r="K23" s="971"/>
      <c r="L23" s="975"/>
      <c r="M23" s="337">
        <v>3</v>
      </c>
      <c r="N23" s="338" t="str">
        <f t="shared" si="14"/>
        <v>PROBABLE</v>
      </c>
      <c r="O23" s="339">
        <f t="shared" si="18"/>
        <v>0.6</v>
      </c>
      <c r="P23" s="986"/>
      <c r="Q23" s="370">
        <v>3</v>
      </c>
      <c r="R23" s="341" t="str">
        <f t="shared" si="19"/>
        <v>MODERADO</v>
      </c>
      <c r="S23" s="339">
        <f t="shared" si="20"/>
        <v>0.6</v>
      </c>
      <c r="T23" s="342" t="str">
        <f t="shared" si="9"/>
        <v>MODERADO</v>
      </c>
      <c r="U23" s="146">
        <v>2</v>
      </c>
      <c r="V23" s="119" t="s">
        <v>605</v>
      </c>
      <c r="W23" s="146" t="str">
        <f t="shared" si="3"/>
        <v>Probabilidad</v>
      </c>
      <c r="X23" s="147" t="s">
        <v>189</v>
      </c>
      <c r="Y23" s="147" t="s">
        <v>180</v>
      </c>
      <c r="Z23" s="148" t="str">
        <f t="shared" si="4"/>
        <v>40%</v>
      </c>
      <c r="AA23" s="147" t="s">
        <v>181</v>
      </c>
      <c r="AB23" s="147" t="s">
        <v>182</v>
      </c>
      <c r="AC23" s="147" t="s">
        <v>183</v>
      </c>
      <c r="AD23" s="287">
        <f>IF(ISBLANK(V23),0,Z23*AE22)</f>
        <v>0.14399999999999999</v>
      </c>
      <c r="AE23" s="287">
        <f>AE22-AD23</f>
        <v>0.216</v>
      </c>
      <c r="AF23" s="143" t="str">
        <f t="shared" ref="AF23:AF33" si="21">IFERROR(IF(AE23="","",IF(AE23&lt;=0.2,"IMPROBABLE",IF(AE23&lt;=0.4,"RARA VEZ",IF(AE23&lt;=0.6,"PROBABLE",IF(AE23&lt;=0.8,"CASI SEGURO","INMINENTE"))))),"")</f>
        <v>RARA VEZ</v>
      </c>
      <c r="AG23" s="148">
        <f t="shared" si="5"/>
        <v>0.216</v>
      </c>
      <c r="AH23" s="143" t="str">
        <f t="shared" ref="AH23:AH45" si="22">R23</f>
        <v>MODERADO</v>
      </c>
      <c r="AI23" s="148">
        <f t="shared" si="6"/>
        <v>0.6</v>
      </c>
      <c r="AJ23" s="342" t="str">
        <f t="shared" si="15"/>
        <v>MODERADO</v>
      </c>
      <c r="AK23" s="945"/>
      <c r="AL23" s="951"/>
      <c r="AM23" s="951"/>
      <c r="AN23" s="951"/>
      <c r="AO23" s="343" t="s">
        <v>606</v>
      </c>
      <c r="AP23" s="942"/>
    </row>
    <row r="24" spans="1:42" ht="372" x14ac:dyDescent="0.3">
      <c r="A24" s="983"/>
      <c r="B24" s="983"/>
      <c r="C24" s="945"/>
      <c r="D24" s="945"/>
      <c r="E24" s="945"/>
      <c r="F24" s="945"/>
      <c r="G24" s="945"/>
      <c r="H24" s="974"/>
      <c r="I24" s="977"/>
      <c r="J24" s="980"/>
      <c r="K24" s="971"/>
      <c r="L24" s="371"/>
      <c r="M24" s="337">
        <v>3</v>
      </c>
      <c r="N24" s="341" t="str">
        <f t="shared" si="14"/>
        <v>PROBABLE</v>
      </c>
      <c r="O24" s="372">
        <f t="shared" si="18"/>
        <v>0.6</v>
      </c>
      <c r="P24" s="986"/>
      <c r="Q24" s="370">
        <v>3</v>
      </c>
      <c r="R24" s="341" t="str">
        <f t="shared" si="19"/>
        <v>MODERADO</v>
      </c>
      <c r="S24" s="372">
        <f t="shared" si="20"/>
        <v>0.6</v>
      </c>
      <c r="T24" s="373" t="str">
        <f t="shared" si="9"/>
        <v>MODERADO</v>
      </c>
      <c r="U24" s="374">
        <v>3</v>
      </c>
      <c r="V24" s="176" t="s">
        <v>607</v>
      </c>
      <c r="W24" s="374" t="str">
        <f t="shared" si="3"/>
        <v>Probabilidad</v>
      </c>
      <c r="X24" s="375" t="s">
        <v>189</v>
      </c>
      <c r="Y24" s="375" t="s">
        <v>180</v>
      </c>
      <c r="Z24" s="376" t="str">
        <f t="shared" si="4"/>
        <v>40%</v>
      </c>
      <c r="AA24" s="375" t="s">
        <v>181</v>
      </c>
      <c r="AB24" s="375" t="s">
        <v>182</v>
      </c>
      <c r="AC24" s="375" t="s">
        <v>183</v>
      </c>
      <c r="AD24" s="377">
        <f>$AD23</f>
        <v>0.14399999999999999</v>
      </c>
      <c r="AE24" s="149">
        <f>AE23-AD24</f>
        <v>7.2000000000000008E-2</v>
      </c>
      <c r="AF24" s="143" t="str">
        <f t="shared" si="21"/>
        <v>IMPROBABLE</v>
      </c>
      <c r="AG24" s="376">
        <f t="shared" si="5"/>
        <v>7.2000000000000008E-2</v>
      </c>
      <c r="AH24" s="143" t="str">
        <f t="shared" si="22"/>
        <v>MODERADO</v>
      </c>
      <c r="AI24" s="376">
        <f t="shared" si="6"/>
        <v>0.6</v>
      </c>
      <c r="AJ24" s="342" t="str">
        <f t="shared" si="15"/>
        <v>MODERADO</v>
      </c>
      <c r="AK24" s="945"/>
      <c r="AL24" s="951"/>
      <c r="AM24" s="951"/>
      <c r="AN24" s="951"/>
      <c r="AO24" s="343" t="s">
        <v>608</v>
      </c>
      <c r="AP24" s="942"/>
    </row>
    <row r="25" spans="1:42" ht="356.5" x14ac:dyDescent="0.3">
      <c r="A25" s="984"/>
      <c r="B25" s="984"/>
      <c r="C25" s="946"/>
      <c r="D25" s="946"/>
      <c r="E25" s="946"/>
      <c r="F25" s="946"/>
      <c r="G25" s="946"/>
      <c r="H25" s="975"/>
      <c r="I25" s="978"/>
      <c r="J25" s="981"/>
      <c r="K25" s="972"/>
      <c r="L25" s="371"/>
      <c r="M25" s="337">
        <v>3</v>
      </c>
      <c r="N25" s="341" t="str">
        <f t="shared" si="14"/>
        <v>PROBABLE</v>
      </c>
      <c r="O25" s="372">
        <f t="shared" si="18"/>
        <v>0.6</v>
      </c>
      <c r="P25" s="987"/>
      <c r="Q25" s="370">
        <v>3</v>
      </c>
      <c r="R25" s="341" t="str">
        <f t="shared" si="19"/>
        <v>MODERADO</v>
      </c>
      <c r="S25" s="372">
        <f t="shared" si="20"/>
        <v>0.6</v>
      </c>
      <c r="T25" s="373" t="str">
        <f t="shared" si="9"/>
        <v>MODERADO</v>
      </c>
      <c r="U25" s="374">
        <v>4</v>
      </c>
      <c r="V25" s="176" t="s">
        <v>609</v>
      </c>
      <c r="W25" s="374" t="str">
        <f t="shared" si="3"/>
        <v>Probabilidad</v>
      </c>
      <c r="X25" s="375" t="s">
        <v>189</v>
      </c>
      <c r="Y25" s="375" t="s">
        <v>180</v>
      </c>
      <c r="Z25" s="376" t="str">
        <f t="shared" si="4"/>
        <v>40%</v>
      </c>
      <c r="AA25" s="375" t="s">
        <v>181</v>
      </c>
      <c r="AB25" s="375" t="s">
        <v>182</v>
      </c>
      <c r="AC25" s="375" t="s">
        <v>183</v>
      </c>
      <c r="AD25" s="377">
        <f>$AD24</f>
        <v>0.14399999999999999</v>
      </c>
      <c r="AE25" s="378">
        <f>AE24</f>
        <v>7.2000000000000008E-2</v>
      </c>
      <c r="AF25" s="143" t="str">
        <f t="shared" si="21"/>
        <v>IMPROBABLE</v>
      </c>
      <c r="AG25" s="376">
        <f>AG24</f>
        <v>7.2000000000000008E-2</v>
      </c>
      <c r="AH25" s="143" t="str">
        <f t="shared" si="22"/>
        <v>MODERADO</v>
      </c>
      <c r="AI25" s="376">
        <f t="shared" si="6"/>
        <v>0.6</v>
      </c>
      <c r="AJ25" s="342" t="s">
        <v>264</v>
      </c>
      <c r="AK25" s="946"/>
      <c r="AL25" s="952"/>
      <c r="AM25" s="952"/>
      <c r="AN25" s="952"/>
      <c r="AO25" s="379" t="s">
        <v>610</v>
      </c>
      <c r="AP25" s="943"/>
    </row>
    <row r="26" spans="1:42" ht="409.5" x14ac:dyDescent="0.3">
      <c r="A26" s="997" t="s">
        <v>9</v>
      </c>
      <c r="B26" s="997">
        <v>5</v>
      </c>
      <c r="C26" s="944" t="s">
        <v>611</v>
      </c>
      <c r="D26" s="944" t="s">
        <v>612</v>
      </c>
      <c r="E26" s="944" t="s">
        <v>613</v>
      </c>
      <c r="F26" s="944" t="s">
        <v>499</v>
      </c>
      <c r="G26" s="944" t="s">
        <v>56</v>
      </c>
      <c r="H26" s="973" t="s">
        <v>567</v>
      </c>
      <c r="I26" s="976" t="s">
        <v>567</v>
      </c>
      <c r="J26" s="979" t="s">
        <v>197</v>
      </c>
      <c r="K26" s="970" t="s">
        <v>581</v>
      </c>
      <c r="L26" s="973" t="s">
        <v>239</v>
      </c>
      <c r="M26" s="337">
        <v>1</v>
      </c>
      <c r="N26" s="338" t="str">
        <f t="shared" si="14"/>
        <v>IMPROBABLE</v>
      </c>
      <c r="O26" s="339">
        <f t="shared" si="18"/>
        <v>0.2</v>
      </c>
      <c r="P26" s="964" t="s">
        <v>582</v>
      </c>
      <c r="Q26" s="370">
        <v>3</v>
      </c>
      <c r="R26" s="341" t="str">
        <f t="shared" si="19"/>
        <v>MODERADO</v>
      </c>
      <c r="S26" s="339">
        <f t="shared" si="20"/>
        <v>0.6</v>
      </c>
      <c r="T26" s="373"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6">
        <v>1</v>
      </c>
      <c r="V26" s="119" t="s">
        <v>614</v>
      </c>
      <c r="W26" s="146" t="str">
        <f>IF(OR(X26="Preventivo",X26="Detectivo"),"Probabilidad",IF(X26="Correctivo","Impacto",""))</f>
        <v>Probabilidad</v>
      </c>
      <c r="X26" s="147" t="s">
        <v>189</v>
      </c>
      <c r="Y26" s="147" t="s">
        <v>180</v>
      </c>
      <c r="Z26" s="148" t="str">
        <f t="shared" si="4"/>
        <v>40%</v>
      </c>
      <c r="AA26" s="147" t="s">
        <v>181</v>
      </c>
      <c r="AB26" s="147" t="s">
        <v>182</v>
      </c>
      <c r="AC26" s="147" t="s">
        <v>183</v>
      </c>
      <c r="AD26" s="352"/>
      <c r="AE26" s="149">
        <f>IFERROR(IF(W26="Probabilidad",(O26-(+O26*Z26)),IF(W26="Impacto",O26,"")),"")</f>
        <v>0.12</v>
      </c>
      <c r="AF26" s="143" t="str">
        <f t="shared" si="21"/>
        <v>IMPROBABLE</v>
      </c>
      <c r="AG26" s="148">
        <f t="shared" ref="AG26:AG68" si="23">+AE26</f>
        <v>0.12</v>
      </c>
      <c r="AH26" s="143" t="str">
        <f t="shared" si="22"/>
        <v>MODERADO</v>
      </c>
      <c r="AI26" s="148">
        <f t="shared" si="6"/>
        <v>0.6</v>
      </c>
      <c r="AJ26" s="342" t="str">
        <f t="shared" ref="AJ26:AJ28" si="24">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944" t="s">
        <v>600</v>
      </c>
      <c r="AL26" s="947" t="s">
        <v>615</v>
      </c>
      <c r="AM26" s="988" t="s">
        <v>602</v>
      </c>
      <c r="AN26" s="950" t="s">
        <v>603</v>
      </c>
      <c r="AO26" s="343" t="s">
        <v>616</v>
      </c>
      <c r="AP26" s="256" t="s">
        <v>365</v>
      </c>
    </row>
    <row r="27" spans="1:42" ht="409.5" x14ac:dyDescent="0.3">
      <c r="A27" s="998"/>
      <c r="B27" s="998"/>
      <c r="C27" s="945"/>
      <c r="D27" s="945"/>
      <c r="E27" s="945"/>
      <c r="F27" s="945"/>
      <c r="G27" s="945"/>
      <c r="H27" s="974"/>
      <c r="I27" s="977"/>
      <c r="J27" s="980"/>
      <c r="K27" s="971"/>
      <c r="L27" s="975"/>
      <c r="M27" s="337">
        <v>1</v>
      </c>
      <c r="N27" s="338" t="str">
        <f t="shared" si="14"/>
        <v>IMPROBABLE</v>
      </c>
      <c r="O27" s="339">
        <f t="shared" si="18"/>
        <v>0.2</v>
      </c>
      <c r="P27" s="965"/>
      <c r="Q27" s="370">
        <v>3</v>
      </c>
      <c r="R27" s="341" t="str">
        <f t="shared" si="19"/>
        <v>MODERADO</v>
      </c>
      <c r="S27" s="339">
        <f t="shared" si="20"/>
        <v>0.6</v>
      </c>
      <c r="T27" s="373" t="str">
        <f t="shared" ref="T27:T29" si="25">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89">
        <v>2</v>
      </c>
      <c r="V27" s="380" t="s">
        <v>617</v>
      </c>
      <c r="W27" s="289" t="s">
        <v>321</v>
      </c>
      <c r="X27" s="381" t="s">
        <v>189</v>
      </c>
      <c r="Y27" s="381" t="s">
        <v>233</v>
      </c>
      <c r="Z27" s="382" t="str">
        <f t="shared" si="4"/>
        <v>50%</v>
      </c>
      <c r="AA27" s="381" t="s">
        <v>181</v>
      </c>
      <c r="AB27" s="381" t="s">
        <v>182</v>
      </c>
      <c r="AC27" s="381" t="s">
        <v>183</v>
      </c>
      <c r="AD27" s="287">
        <f>IF(ISBLANK(V27),0,Z27*AE26)</f>
        <v>0.06</v>
      </c>
      <c r="AE27" s="287">
        <f>AE26-AD27</f>
        <v>0.06</v>
      </c>
      <c r="AF27" s="143" t="str">
        <f t="shared" si="21"/>
        <v>IMPROBABLE</v>
      </c>
      <c r="AG27" s="382">
        <f t="shared" si="23"/>
        <v>0.06</v>
      </c>
      <c r="AH27" s="143" t="str">
        <f t="shared" si="22"/>
        <v>MODERADO</v>
      </c>
      <c r="AI27" s="382">
        <f t="shared" si="6"/>
        <v>0.6</v>
      </c>
      <c r="AJ27" s="342" t="str">
        <f t="shared" si="24"/>
        <v>MODERADO</v>
      </c>
      <c r="AK27" s="945"/>
      <c r="AL27" s="948"/>
      <c r="AM27" s="989"/>
      <c r="AN27" s="951"/>
      <c r="AO27" s="343" t="s">
        <v>618</v>
      </c>
      <c r="AP27" s="256" t="s">
        <v>187</v>
      </c>
    </row>
    <row r="28" spans="1:42" ht="409.5" x14ac:dyDescent="0.3">
      <c r="A28" s="998"/>
      <c r="B28" s="998"/>
      <c r="C28" s="945"/>
      <c r="D28" s="945"/>
      <c r="E28" s="945"/>
      <c r="F28" s="945"/>
      <c r="G28" s="945"/>
      <c r="H28" s="974"/>
      <c r="I28" s="977"/>
      <c r="J28" s="980"/>
      <c r="K28" s="971"/>
      <c r="L28" s="288"/>
      <c r="M28" s="337">
        <v>1</v>
      </c>
      <c r="N28" s="338" t="str">
        <f t="shared" si="14"/>
        <v>IMPROBABLE</v>
      </c>
      <c r="O28" s="339">
        <f t="shared" si="18"/>
        <v>0.2</v>
      </c>
      <c r="P28" s="965"/>
      <c r="Q28" s="370">
        <v>3</v>
      </c>
      <c r="R28" s="341" t="str">
        <f t="shared" si="19"/>
        <v>MODERADO</v>
      </c>
      <c r="S28" s="339">
        <f t="shared" si="20"/>
        <v>0.6</v>
      </c>
      <c r="T28" s="373" t="str">
        <f t="shared" si="25"/>
        <v>MODERADO</v>
      </c>
      <c r="U28" s="289">
        <v>3</v>
      </c>
      <c r="V28" s="380" t="s">
        <v>619</v>
      </c>
      <c r="W28" s="289" t="s">
        <v>321</v>
      </c>
      <c r="X28" s="381" t="s">
        <v>189</v>
      </c>
      <c r="Y28" s="381" t="s">
        <v>233</v>
      </c>
      <c r="Z28" s="382" t="str">
        <f t="shared" si="4"/>
        <v>50%</v>
      </c>
      <c r="AA28" s="381" t="s">
        <v>181</v>
      </c>
      <c r="AB28" s="381" t="s">
        <v>182</v>
      </c>
      <c r="AC28" s="381" t="s">
        <v>183</v>
      </c>
      <c r="AD28" s="287">
        <f t="shared" ref="AD28:AD29" si="26">IF(ISBLANK(V28),0,Z28*AE27)</f>
        <v>0.03</v>
      </c>
      <c r="AE28" s="287">
        <f t="shared" ref="AE28:AE29" si="27">AE27-AD28</f>
        <v>0.03</v>
      </c>
      <c r="AF28" s="143" t="str">
        <f t="shared" si="21"/>
        <v>IMPROBABLE</v>
      </c>
      <c r="AG28" s="382">
        <f t="shared" si="23"/>
        <v>0.03</v>
      </c>
      <c r="AH28" s="143" t="str">
        <f t="shared" si="22"/>
        <v>MODERADO</v>
      </c>
      <c r="AI28" s="382">
        <f t="shared" si="6"/>
        <v>0.6</v>
      </c>
      <c r="AJ28" s="342" t="str">
        <f t="shared" si="24"/>
        <v>MODERADO</v>
      </c>
      <c r="AK28" s="945"/>
      <c r="AL28" s="948"/>
      <c r="AM28" s="989"/>
      <c r="AN28" s="951"/>
      <c r="AO28" s="343" t="s">
        <v>620</v>
      </c>
      <c r="AP28" s="256" t="s">
        <v>187</v>
      </c>
    </row>
    <row r="29" spans="1:42" ht="409.5" x14ac:dyDescent="0.3">
      <c r="A29" s="999"/>
      <c r="B29" s="999"/>
      <c r="C29" s="946"/>
      <c r="D29" s="946"/>
      <c r="E29" s="946"/>
      <c r="F29" s="946"/>
      <c r="G29" s="946"/>
      <c r="H29" s="975"/>
      <c r="I29" s="978"/>
      <c r="J29" s="981"/>
      <c r="K29" s="972"/>
      <c r="L29" s="288"/>
      <c r="M29" s="383">
        <v>1</v>
      </c>
      <c r="N29" s="338" t="str">
        <f t="shared" si="14"/>
        <v>IMPROBABLE</v>
      </c>
      <c r="O29" s="339">
        <f t="shared" si="18"/>
        <v>0.2</v>
      </c>
      <c r="P29" s="966"/>
      <c r="Q29" s="370">
        <v>3</v>
      </c>
      <c r="R29" s="341" t="str">
        <f t="shared" si="19"/>
        <v>MODERADO</v>
      </c>
      <c r="S29" s="339">
        <f t="shared" si="20"/>
        <v>0.6</v>
      </c>
      <c r="T29" s="373" t="str">
        <f t="shared" si="25"/>
        <v>MODERADO</v>
      </c>
      <c r="U29" s="289">
        <v>4</v>
      </c>
      <c r="V29" s="208" t="s">
        <v>621</v>
      </c>
      <c r="W29" s="289" t="s">
        <v>321</v>
      </c>
      <c r="X29" s="381" t="s">
        <v>189</v>
      </c>
      <c r="Y29" s="381" t="s">
        <v>233</v>
      </c>
      <c r="Z29" s="382" t="str">
        <f t="shared" si="4"/>
        <v>50%</v>
      </c>
      <c r="AA29" s="381" t="s">
        <v>181</v>
      </c>
      <c r="AB29" s="381" t="s">
        <v>182</v>
      </c>
      <c r="AC29" s="381" t="s">
        <v>183</v>
      </c>
      <c r="AD29" s="287">
        <f t="shared" si="26"/>
        <v>1.4999999999999999E-2</v>
      </c>
      <c r="AE29" s="287">
        <f t="shared" si="27"/>
        <v>1.4999999999999999E-2</v>
      </c>
      <c r="AF29" s="143" t="str">
        <f t="shared" si="21"/>
        <v>IMPROBABLE</v>
      </c>
      <c r="AG29" s="382">
        <f t="shared" si="23"/>
        <v>1.4999999999999999E-2</v>
      </c>
      <c r="AH29" s="143" t="str">
        <f t="shared" si="22"/>
        <v>MODERADO</v>
      </c>
      <c r="AI29" s="382"/>
      <c r="AJ29" s="342" t="s">
        <v>264</v>
      </c>
      <c r="AK29" s="946"/>
      <c r="AL29" s="949"/>
      <c r="AM29" s="990"/>
      <c r="AN29" s="952"/>
      <c r="AO29" s="300" t="s">
        <v>622</v>
      </c>
      <c r="AP29" s="256" t="s">
        <v>187</v>
      </c>
    </row>
    <row r="30" spans="1:42" ht="409.5" x14ac:dyDescent="0.3">
      <c r="A30" s="991" t="s">
        <v>9</v>
      </c>
      <c r="B30" s="991">
        <v>6</v>
      </c>
      <c r="C30" s="994" t="s">
        <v>623</v>
      </c>
      <c r="D30" s="970" t="s">
        <v>624</v>
      </c>
      <c r="E30" s="944" t="s">
        <v>625</v>
      </c>
      <c r="F30" s="944" t="s">
        <v>499</v>
      </c>
      <c r="G30" s="994" t="s">
        <v>57</v>
      </c>
      <c r="H30" s="973" t="s">
        <v>567</v>
      </c>
      <c r="I30" s="976" t="s">
        <v>567</v>
      </c>
      <c r="J30" s="979" t="s">
        <v>197</v>
      </c>
      <c r="K30" s="346" t="s">
        <v>581</v>
      </c>
      <c r="L30" s="973" t="s">
        <v>239</v>
      </c>
      <c r="M30" s="337">
        <v>4</v>
      </c>
      <c r="N30" s="338" t="str">
        <f t="shared" si="14"/>
        <v>CASI SEGURO</v>
      </c>
      <c r="O30" s="144">
        <f t="shared" si="18"/>
        <v>0.8</v>
      </c>
      <c r="P30" s="985" t="s">
        <v>582</v>
      </c>
      <c r="Q30" s="340">
        <v>3</v>
      </c>
      <c r="R30" s="341" t="str">
        <f t="shared" si="19"/>
        <v>MODERADO</v>
      </c>
      <c r="S30" s="339">
        <f t="shared" si="20"/>
        <v>0.6</v>
      </c>
      <c r="T30" s="342" t="str">
        <f t="shared" ref="T30:T51" si="28">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6">
        <v>1</v>
      </c>
      <c r="V30" s="119" t="s">
        <v>626</v>
      </c>
      <c r="W30" s="146" t="s">
        <v>321</v>
      </c>
      <c r="X30" s="147" t="s">
        <v>189</v>
      </c>
      <c r="Y30" s="147" t="s">
        <v>180</v>
      </c>
      <c r="Z30" s="148" t="str">
        <f t="shared" si="4"/>
        <v>40%</v>
      </c>
      <c r="AA30" s="147" t="s">
        <v>181</v>
      </c>
      <c r="AB30" s="147" t="s">
        <v>182</v>
      </c>
      <c r="AC30" s="147" t="s">
        <v>183</v>
      </c>
      <c r="AD30" s="147"/>
      <c r="AE30" s="149">
        <f t="shared" ref="AE30:AE41" si="29">IFERROR(IF(W30="Probabilidad",(O30-(+O30*Z30)),IF(W30="Impacto",O30,"")),"")</f>
        <v>0.48</v>
      </c>
      <c r="AF30" s="338" t="str">
        <f t="shared" si="21"/>
        <v>PROBABLE</v>
      </c>
      <c r="AG30" s="148">
        <f t="shared" si="23"/>
        <v>0.48</v>
      </c>
      <c r="AH30" s="338" t="str">
        <f>R30</f>
        <v>MODERADO</v>
      </c>
      <c r="AI30" s="148">
        <f t="shared" ref="AI30:AI46" si="30">IFERROR(IF(W30="Impacto",(S30-(+S30*Z30)),IF(W30="Probabilidad",S30,"")),"")</f>
        <v>0.6</v>
      </c>
      <c r="AJ30" s="342"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944" t="s">
        <v>600</v>
      </c>
      <c r="AL30" s="950" t="s">
        <v>627</v>
      </c>
      <c r="AM30" s="950" t="s">
        <v>628</v>
      </c>
      <c r="AN30" s="950" t="s">
        <v>603</v>
      </c>
      <c r="AO30" s="343" t="s">
        <v>629</v>
      </c>
      <c r="AP30" s="941" t="s">
        <v>187</v>
      </c>
    </row>
    <row r="31" spans="1:42" ht="409.5" x14ac:dyDescent="0.3">
      <c r="A31" s="992"/>
      <c r="B31" s="992"/>
      <c r="C31" s="995"/>
      <c r="D31" s="971"/>
      <c r="E31" s="945"/>
      <c r="F31" s="945"/>
      <c r="G31" s="995"/>
      <c r="H31" s="974"/>
      <c r="I31" s="977"/>
      <c r="J31" s="980"/>
      <c r="K31" s="371"/>
      <c r="L31" s="974"/>
      <c r="M31" s="337">
        <v>4</v>
      </c>
      <c r="N31" s="338" t="str">
        <f t="shared" si="14"/>
        <v>CASI SEGURO</v>
      </c>
      <c r="O31" s="144">
        <f t="shared" si="18"/>
        <v>0.8</v>
      </c>
      <c r="P31" s="986"/>
      <c r="Q31" s="340">
        <v>3</v>
      </c>
      <c r="R31" s="341" t="str">
        <f t="shared" si="19"/>
        <v>MODERADO</v>
      </c>
      <c r="S31" s="339">
        <f t="shared" si="20"/>
        <v>0.6</v>
      </c>
      <c r="T31" s="342" t="str">
        <f t="shared" si="28"/>
        <v>ALTO</v>
      </c>
      <c r="U31" s="146">
        <v>2</v>
      </c>
      <c r="V31" s="119" t="s">
        <v>630</v>
      </c>
      <c r="W31" s="146" t="s">
        <v>321</v>
      </c>
      <c r="X31" s="147" t="s">
        <v>189</v>
      </c>
      <c r="Y31" s="147" t="s">
        <v>180</v>
      </c>
      <c r="Z31" s="148" t="str">
        <f t="shared" si="4"/>
        <v>40%</v>
      </c>
      <c r="AA31" s="147" t="s">
        <v>181</v>
      </c>
      <c r="AB31" s="147" t="s">
        <v>182</v>
      </c>
      <c r="AC31" s="147" t="s">
        <v>183</v>
      </c>
      <c r="AD31" s="352"/>
      <c r="AE31" s="149">
        <f>IFERROR(IF(W31="Probabilidad",(O31-(+O31*Z31)),IF(W31="Impacto",O31,"")),"")</f>
        <v>0.48</v>
      </c>
      <c r="AF31" s="338" t="str">
        <f t="shared" si="21"/>
        <v>PROBABLE</v>
      </c>
      <c r="AG31" s="148">
        <f t="shared" si="23"/>
        <v>0.48</v>
      </c>
      <c r="AH31" s="338" t="str">
        <f>R31</f>
        <v>MODERADO</v>
      </c>
      <c r="AI31" s="148">
        <f t="shared" si="30"/>
        <v>0.6</v>
      </c>
      <c r="AJ31" s="342"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945"/>
      <c r="AL31" s="951"/>
      <c r="AM31" s="951"/>
      <c r="AN31" s="951"/>
      <c r="AO31" s="284" t="s">
        <v>631</v>
      </c>
      <c r="AP31" s="942"/>
    </row>
    <row r="32" spans="1:42" ht="387.5" x14ac:dyDescent="0.3">
      <c r="A32" s="993"/>
      <c r="B32" s="993"/>
      <c r="C32" s="996"/>
      <c r="D32" s="972"/>
      <c r="E32" s="946"/>
      <c r="F32" s="946"/>
      <c r="G32" s="996"/>
      <c r="H32" s="975"/>
      <c r="I32" s="978"/>
      <c r="J32" s="981"/>
      <c r="K32" s="193"/>
      <c r="L32" s="975"/>
      <c r="M32" s="337">
        <v>4</v>
      </c>
      <c r="N32" s="338" t="str">
        <f t="shared" si="14"/>
        <v>CASI SEGURO</v>
      </c>
      <c r="O32" s="144">
        <f t="shared" si="18"/>
        <v>0.8</v>
      </c>
      <c r="P32" s="987"/>
      <c r="Q32" s="340">
        <v>3</v>
      </c>
      <c r="R32" s="341" t="str">
        <f t="shared" si="19"/>
        <v>MODERADO</v>
      </c>
      <c r="S32" s="339">
        <f t="shared" si="20"/>
        <v>0.6</v>
      </c>
      <c r="T32" s="342" t="str">
        <f t="shared" si="28"/>
        <v>ALTO</v>
      </c>
      <c r="U32" s="146">
        <v>3</v>
      </c>
      <c r="V32" s="119" t="s">
        <v>632</v>
      </c>
      <c r="W32" s="146" t="s">
        <v>321</v>
      </c>
      <c r="X32" s="147" t="s">
        <v>189</v>
      </c>
      <c r="Y32" s="147" t="s">
        <v>180</v>
      </c>
      <c r="Z32" s="148" t="str">
        <f t="shared" si="4"/>
        <v>40%</v>
      </c>
      <c r="AA32" s="147" t="s">
        <v>181</v>
      </c>
      <c r="AB32" s="147" t="s">
        <v>182</v>
      </c>
      <c r="AC32" s="147" t="s">
        <v>183</v>
      </c>
      <c r="AD32" s="287">
        <f>IF(ISBLANK(V32),0,Z32*AE31)</f>
        <v>0.192</v>
      </c>
      <c r="AE32" s="287">
        <f>AE31-AD32</f>
        <v>0.28799999999999998</v>
      </c>
      <c r="AF32" s="338" t="str">
        <f t="shared" si="21"/>
        <v>RARA VEZ</v>
      </c>
      <c r="AG32" s="148">
        <f t="shared" si="23"/>
        <v>0.28799999999999998</v>
      </c>
      <c r="AH32" s="338" t="str">
        <f>R32</f>
        <v>MODERADO</v>
      </c>
      <c r="AI32" s="148">
        <f t="shared" si="30"/>
        <v>0.6</v>
      </c>
      <c r="AJ32" s="342" t="str">
        <f t="shared" ref="AJ32:AJ47" si="31">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946"/>
      <c r="AL32" s="952"/>
      <c r="AM32" s="952"/>
      <c r="AN32" s="952"/>
      <c r="AO32" s="343" t="s">
        <v>633</v>
      </c>
      <c r="AP32" s="943"/>
    </row>
    <row r="33" spans="1:42" ht="409.5" x14ac:dyDescent="0.3">
      <c r="A33" s="941" t="s">
        <v>9</v>
      </c>
      <c r="B33" s="941">
        <v>7</v>
      </c>
      <c r="C33" s="944" t="s">
        <v>634</v>
      </c>
      <c r="D33" s="970" t="s">
        <v>635</v>
      </c>
      <c r="E33" s="944" t="s">
        <v>636</v>
      </c>
      <c r="F33" s="944" t="s">
        <v>499</v>
      </c>
      <c r="G33" s="994" t="s">
        <v>58</v>
      </c>
      <c r="H33" s="973" t="s">
        <v>567</v>
      </c>
      <c r="I33" s="976" t="s">
        <v>567</v>
      </c>
      <c r="J33" s="979" t="s">
        <v>197</v>
      </c>
      <c r="K33" s="970" t="s">
        <v>581</v>
      </c>
      <c r="L33" s="141" t="s">
        <v>239</v>
      </c>
      <c r="M33" s="337">
        <v>3</v>
      </c>
      <c r="N33" s="143" t="str">
        <f t="shared" si="14"/>
        <v>PROBABLE</v>
      </c>
      <c r="O33" s="144">
        <f t="shared" si="18"/>
        <v>0.6</v>
      </c>
      <c r="P33" s="964" t="s">
        <v>637</v>
      </c>
      <c r="Q33" s="370">
        <v>3</v>
      </c>
      <c r="R33" s="384" t="str">
        <f t="shared" si="19"/>
        <v>MODERADO</v>
      </c>
      <c r="S33" s="144">
        <f t="shared" si="20"/>
        <v>0.6</v>
      </c>
      <c r="T33" s="150" t="str">
        <f t="shared" si="28"/>
        <v>MODERADO</v>
      </c>
      <c r="U33" s="146">
        <v>1</v>
      </c>
      <c r="V33" s="119" t="s">
        <v>638</v>
      </c>
      <c r="W33" s="146" t="s">
        <v>321</v>
      </c>
      <c r="X33" s="147" t="s">
        <v>189</v>
      </c>
      <c r="Y33" s="147" t="s">
        <v>180</v>
      </c>
      <c r="Z33" s="148" t="str">
        <f t="shared" si="4"/>
        <v>40%</v>
      </c>
      <c r="AA33" s="147" t="s">
        <v>181</v>
      </c>
      <c r="AB33" s="147" t="s">
        <v>182</v>
      </c>
      <c r="AC33" s="147" t="s">
        <v>183</v>
      </c>
      <c r="AD33" s="147"/>
      <c r="AE33" s="149">
        <f t="shared" si="29"/>
        <v>0.36</v>
      </c>
      <c r="AF33" s="143" t="str">
        <f t="shared" si="21"/>
        <v>RARA VEZ</v>
      </c>
      <c r="AG33" s="148">
        <f t="shared" si="23"/>
        <v>0.36</v>
      </c>
      <c r="AH33" s="143" t="str">
        <f t="shared" si="22"/>
        <v>MODERADO</v>
      </c>
      <c r="AI33" s="148">
        <f t="shared" si="30"/>
        <v>0.6</v>
      </c>
      <c r="AJ33" s="342" t="str">
        <f t="shared" si="31"/>
        <v>MODERADO</v>
      </c>
      <c r="AK33" s="944" t="s">
        <v>600</v>
      </c>
      <c r="AL33" s="950" t="s">
        <v>639</v>
      </c>
      <c r="AM33" s="950" t="s">
        <v>640</v>
      </c>
      <c r="AN33" s="967">
        <v>44713</v>
      </c>
      <c r="AO33" s="343" t="s">
        <v>641</v>
      </c>
      <c r="AP33" s="256" t="s">
        <v>187</v>
      </c>
    </row>
    <row r="34" spans="1:42" ht="409.5" x14ac:dyDescent="0.3">
      <c r="A34" s="943"/>
      <c r="B34" s="943"/>
      <c r="C34" s="946"/>
      <c r="D34" s="972"/>
      <c r="E34" s="946"/>
      <c r="F34" s="946"/>
      <c r="G34" s="996"/>
      <c r="H34" s="975"/>
      <c r="I34" s="978"/>
      <c r="J34" s="981"/>
      <c r="K34" s="972"/>
      <c r="L34" s="141"/>
      <c r="M34" s="337">
        <v>3</v>
      </c>
      <c r="N34" s="143" t="str">
        <f t="shared" si="14"/>
        <v>PROBABLE</v>
      </c>
      <c r="O34" s="144">
        <f t="shared" si="18"/>
        <v>0.6</v>
      </c>
      <c r="P34" s="966"/>
      <c r="Q34" s="370">
        <v>3</v>
      </c>
      <c r="R34" s="384" t="str">
        <f t="shared" si="19"/>
        <v>MODERADO</v>
      </c>
      <c r="S34" s="144">
        <f t="shared" si="20"/>
        <v>0.6</v>
      </c>
      <c r="T34" s="150" t="str">
        <f t="shared" si="28"/>
        <v>MODERADO</v>
      </c>
      <c r="U34" s="146">
        <v>2</v>
      </c>
      <c r="V34" s="119" t="s">
        <v>642</v>
      </c>
      <c r="W34" s="127" t="s">
        <v>321</v>
      </c>
      <c r="X34" s="147" t="s">
        <v>189</v>
      </c>
      <c r="Y34" s="147" t="s">
        <v>180</v>
      </c>
      <c r="Z34" s="148" t="str">
        <f t="shared" si="4"/>
        <v>40%</v>
      </c>
      <c r="AA34" s="147" t="s">
        <v>181</v>
      </c>
      <c r="AB34" s="147" t="s">
        <v>182</v>
      </c>
      <c r="AC34" s="147" t="s">
        <v>183</v>
      </c>
      <c r="AD34" s="287">
        <f t="shared" ref="AD34" si="32">IF(ISBLANK(V34),0,Z34*AE33)</f>
        <v>0.14399999999999999</v>
      </c>
      <c r="AE34" s="287">
        <f t="shared" ref="AE34" si="33">AE33-AD34</f>
        <v>0.216</v>
      </c>
      <c r="AF34" s="143" t="str">
        <f>IFERROR(IF(AE34="","",IF(AE34&lt;=0.25,"IMPROBABLE",IF(AE34&lt;=0.4,"RARA VEZ",IF(AE34&lt;=0.6,"PROBABLE",IF(AE34&lt;=0.8,"CASI SEGURO","INMINENTE"))))),"")</f>
        <v>IMPROBABLE</v>
      </c>
      <c r="AG34" s="148">
        <f t="shared" si="23"/>
        <v>0.216</v>
      </c>
      <c r="AH34" s="143" t="str">
        <f t="shared" si="22"/>
        <v>MODERADO</v>
      </c>
      <c r="AI34" s="148">
        <f t="shared" si="30"/>
        <v>0.6</v>
      </c>
      <c r="AJ34" s="342" t="s">
        <v>264</v>
      </c>
      <c r="AK34" s="946"/>
      <c r="AL34" s="952"/>
      <c r="AM34" s="952"/>
      <c r="AN34" s="969"/>
      <c r="AO34" s="343" t="s">
        <v>643</v>
      </c>
      <c r="AP34" s="256" t="s">
        <v>187</v>
      </c>
    </row>
    <row r="35" spans="1:42" ht="409.5" x14ac:dyDescent="0.3">
      <c r="A35" s="146" t="s">
        <v>9</v>
      </c>
      <c r="B35" s="146">
        <v>8</v>
      </c>
      <c r="C35" s="133" t="s">
        <v>644</v>
      </c>
      <c r="D35" s="167" t="s">
        <v>645</v>
      </c>
      <c r="E35" s="133" t="s">
        <v>646</v>
      </c>
      <c r="F35" s="133" t="s">
        <v>499</v>
      </c>
      <c r="G35" s="200" t="s">
        <v>59</v>
      </c>
      <c r="H35" s="141" t="s">
        <v>567</v>
      </c>
      <c r="I35" s="385" t="s">
        <v>567</v>
      </c>
      <c r="J35" s="346" t="s">
        <v>197</v>
      </c>
      <c r="K35" s="346" t="s">
        <v>581</v>
      </c>
      <c r="L35" s="141" t="s">
        <v>239</v>
      </c>
      <c r="M35" s="337">
        <v>2</v>
      </c>
      <c r="N35" s="143" t="str">
        <f t="shared" si="14"/>
        <v>RARA VEZ</v>
      </c>
      <c r="O35" s="144">
        <f t="shared" si="18"/>
        <v>0.4</v>
      </c>
      <c r="P35" s="121" t="s">
        <v>582</v>
      </c>
      <c r="Q35" s="370">
        <v>2</v>
      </c>
      <c r="R35" s="384" t="str">
        <f t="shared" si="19"/>
        <v>MENOR</v>
      </c>
      <c r="S35" s="144">
        <f t="shared" si="20"/>
        <v>0.4</v>
      </c>
      <c r="T35" s="150" t="str">
        <f t="shared" si="28"/>
        <v>BAJO</v>
      </c>
      <c r="U35" s="146">
        <v>1</v>
      </c>
      <c r="V35" s="119" t="s">
        <v>647</v>
      </c>
      <c r="W35" s="127" t="s">
        <v>321</v>
      </c>
      <c r="X35" s="147" t="s">
        <v>189</v>
      </c>
      <c r="Y35" s="147" t="s">
        <v>180</v>
      </c>
      <c r="Z35" s="148" t="str">
        <f t="shared" si="4"/>
        <v>40%</v>
      </c>
      <c r="AA35" s="147" t="s">
        <v>181</v>
      </c>
      <c r="AB35" s="147" t="s">
        <v>182</v>
      </c>
      <c r="AC35" s="147" t="s">
        <v>183</v>
      </c>
      <c r="AD35" s="147"/>
      <c r="AE35" s="149">
        <f t="shared" si="29"/>
        <v>0.24</v>
      </c>
      <c r="AF35" s="143" t="str">
        <f>IFERROR(IF(AE35="","",IF(AE35&lt;=0.25,"IMPROBABLE",IF(AE35&lt;=0.4,"RARA VEZ",IF(AE35&lt;=0.6,"PROBABLE",IF(AE35&lt;=0.8,"CASI SEGURO","INMINENTE"))))),"")</f>
        <v>IMPROBABLE</v>
      </c>
      <c r="AG35" s="148">
        <f t="shared" si="23"/>
        <v>0.24</v>
      </c>
      <c r="AH35" s="143" t="str">
        <f t="shared" si="22"/>
        <v>MENOR</v>
      </c>
      <c r="AI35" s="148">
        <f t="shared" si="30"/>
        <v>0.4</v>
      </c>
      <c r="AJ35" s="342" t="str">
        <f t="shared" si="31"/>
        <v>BAJO</v>
      </c>
      <c r="AK35" s="141" t="s">
        <v>600</v>
      </c>
      <c r="AL35" s="284" t="s">
        <v>648</v>
      </c>
      <c r="AM35" s="300" t="s">
        <v>640</v>
      </c>
      <c r="AN35" s="386">
        <v>44713</v>
      </c>
      <c r="AO35" s="284" t="s">
        <v>649</v>
      </c>
      <c r="AP35" s="153" t="s">
        <v>187</v>
      </c>
    </row>
    <row r="36" spans="1:42" ht="409.5" x14ac:dyDescent="0.3">
      <c r="A36" s="982" t="s">
        <v>9</v>
      </c>
      <c r="B36" s="982">
        <v>9</v>
      </c>
      <c r="C36" s="944" t="s">
        <v>650</v>
      </c>
      <c r="D36" s="970" t="s">
        <v>651</v>
      </c>
      <c r="E36" s="970" t="s">
        <v>652</v>
      </c>
      <c r="F36" s="944" t="s">
        <v>499</v>
      </c>
      <c r="G36" s="994" t="s">
        <v>79</v>
      </c>
      <c r="H36" s="973" t="s">
        <v>567</v>
      </c>
      <c r="I36" s="976" t="s">
        <v>567</v>
      </c>
      <c r="J36" s="979" t="s">
        <v>197</v>
      </c>
      <c r="K36" s="979" t="s">
        <v>581</v>
      </c>
      <c r="L36" s="141" t="s">
        <v>239</v>
      </c>
      <c r="M36" s="337">
        <v>2</v>
      </c>
      <c r="N36" s="143" t="str">
        <f t="shared" si="14"/>
        <v>RARA VEZ</v>
      </c>
      <c r="O36" s="144">
        <f t="shared" si="18"/>
        <v>0.4</v>
      </c>
      <c r="P36" s="121" t="s">
        <v>653</v>
      </c>
      <c r="Q36" s="370">
        <v>3</v>
      </c>
      <c r="R36" s="384" t="str">
        <f t="shared" si="19"/>
        <v>MODERADO</v>
      </c>
      <c r="S36" s="144">
        <f t="shared" si="20"/>
        <v>0.6</v>
      </c>
      <c r="T36" s="150" t="str">
        <f t="shared" si="28"/>
        <v>MODERADO</v>
      </c>
      <c r="U36" s="146">
        <v>1</v>
      </c>
      <c r="V36" s="119" t="s">
        <v>654</v>
      </c>
      <c r="W36" s="127" t="s">
        <v>321</v>
      </c>
      <c r="X36" s="147" t="s">
        <v>189</v>
      </c>
      <c r="Y36" s="147" t="s">
        <v>180</v>
      </c>
      <c r="Z36" s="148" t="str">
        <f t="shared" si="4"/>
        <v>40%</v>
      </c>
      <c r="AA36" s="147" t="s">
        <v>181</v>
      </c>
      <c r="AB36" s="147" t="s">
        <v>182</v>
      </c>
      <c r="AC36" s="147" t="s">
        <v>183</v>
      </c>
      <c r="AD36" s="147"/>
      <c r="AE36" s="149">
        <f t="shared" si="29"/>
        <v>0.24</v>
      </c>
      <c r="AF36" s="143" t="str">
        <f>IFERROR(IF(AE36="","",IF(AE36&lt;=0.25,"IMPROBABLE",IF(AE36&lt;=0.4,"RARA VEZ",IF(AE36&lt;=0.6,"PROBABLE",IF(AE36&lt;=0.8,"CASI SEGURO","INMINENTE"))))),"")</f>
        <v>IMPROBABLE</v>
      </c>
      <c r="AG36" s="148">
        <f t="shared" si="23"/>
        <v>0.24</v>
      </c>
      <c r="AH36" s="143" t="str">
        <f>R36</f>
        <v>MODERADO</v>
      </c>
      <c r="AI36" s="148">
        <f t="shared" si="30"/>
        <v>0.6</v>
      </c>
      <c r="AJ36" s="342" t="str">
        <f t="shared" si="31"/>
        <v>MODERADO</v>
      </c>
      <c r="AK36" s="973" t="s">
        <v>600</v>
      </c>
      <c r="AL36" s="950" t="s">
        <v>655</v>
      </c>
      <c r="AM36" s="950" t="s">
        <v>640</v>
      </c>
      <c r="AN36" s="1000">
        <v>44713</v>
      </c>
      <c r="AO36" s="387" t="s">
        <v>656</v>
      </c>
      <c r="AP36" s="941" t="s">
        <v>187</v>
      </c>
    </row>
    <row r="37" spans="1:42" ht="409.5" x14ac:dyDescent="0.3">
      <c r="A37" s="984"/>
      <c r="B37" s="984"/>
      <c r="C37" s="946"/>
      <c r="D37" s="972"/>
      <c r="E37" s="972"/>
      <c r="F37" s="946"/>
      <c r="G37" s="996"/>
      <c r="H37" s="975"/>
      <c r="I37" s="978"/>
      <c r="J37" s="981"/>
      <c r="K37" s="981"/>
      <c r="L37" s="141"/>
      <c r="M37" s="337">
        <v>2</v>
      </c>
      <c r="N37" s="143" t="str">
        <f t="shared" si="14"/>
        <v>RARA VEZ</v>
      </c>
      <c r="O37" s="144">
        <f t="shared" si="18"/>
        <v>0.4</v>
      </c>
      <c r="P37" s="121" t="s">
        <v>653</v>
      </c>
      <c r="Q37" s="370">
        <v>3</v>
      </c>
      <c r="R37" s="384" t="str">
        <f t="shared" si="19"/>
        <v>MODERADO</v>
      </c>
      <c r="S37" s="144">
        <f t="shared" si="20"/>
        <v>0.6</v>
      </c>
      <c r="T37" s="150" t="str">
        <f t="shared" si="28"/>
        <v>MODERADO</v>
      </c>
      <c r="U37" s="146">
        <v>2</v>
      </c>
      <c r="V37" s="119" t="s">
        <v>657</v>
      </c>
      <c r="W37" s="127" t="s">
        <v>321</v>
      </c>
      <c r="X37" s="147" t="s">
        <v>189</v>
      </c>
      <c r="Y37" s="147" t="s">
        <v>180</v>
      </c>
      <c r="Z37" s="148" t="str">
        <f t="shared" si="4"/>
        <v>40%</v>
      </c>
      <c r="AA37" s="147" t="s">
        <v>181</v>
      </c>
      <c r="AB37" s="147" t="s">
        <v>182</v>
      </c>
      <c r="AC37" s="147" t="s">
        <v>183</v>
      </c>
      <c r="AD37" s="287">
        <f t="shared" ref="AD37" si="34">IF(ISBLANK(V37),0,Z37*AE36)</f>
        <v>9.6000000000000002E-2</v>
      </c>
      <c r="AE37" s="149">
        <f>AE36-AD37</f>
        <v>0.14399999999999999</v>
      </c>
      <c r="AF37" s="143" t="str">
        <f>IFERROR(IF(AE37="","",IF(AE37&lt;=0.25,"IMPROBABLE",IF(AE37&lt;=0.4,"RARA VEZ",IF(AE37&lt;=0.6,"PROBABLE",IF(AE37&lt;=0.8,"CASI SEGURO","INMINENTE"))))),"")</f>
        <v>IMPROBABLE</v>
      </c>
      <c r="AG37" s="148">
        <f t="shared" si="23"/>
        <v>0.14399999999999999</v>
      </c>
      <c r="AH37" s="143" t="str">
        <f>R37</f>
        <v>MODERADO</v>
      </c>
      <c r="AI37" s="148">
        <f t="shared" si="30"/>
        <v>0.6</v>
      </c>
      <c r="AJ37" s="342" t="str">
        <f t="shared" si="31"/>
        <v>MODERADO</v>
      </c>
      <c r="AK37" s="975"/>
      <c r="AL37" s="952"/>
      <c r="AM37" s="952"/>
      <c r="AN37" s="1001"/>
      <c r="AO37" s="388" t="s">
        <v>658</v>
      </c>
      <c r="AP37" s="943"/>
    </row>
    <row r="38" spans="1:42" ht="409.5" x14ac:dyDescent="0.3">
      <c r="A38" s="982" t="s">
        <v>9</v>
      </c>
      <c r="B38" s="982">
        <v>10</v>
      </c>
      <c r="C38" s="944" t="s">
        <v>659</v>
      </c>
      <c r="D38" s="970" t="s">
        <v>660</v>
      </c>
      <c r="E38" s="970" t="s">
        <v>661</v>
      </c>
      <c r="F38" s="944" t="s">
        <v>499</v>
      </c>
      <c r="G38" s="994" t="s">
        <v>60</v>
      </c>
      <c r="H38" s="982" t="s">
        <v>567</v>
      </c>
      <c r="I38" s="976" t="s">
        <v>567</v>
      </c>
      <c r="J38" s="979" t="s">
        <v>197</v>
      </c>
      <c r="K38" s="979" t="s">
        <v>581</v>
      </c>
      <c r="L38" s="141" t="s">
        <v>239</v>
      </c>
      <c r="M38" s="337">
        <v>3</v>
      </c>
      <c r="N38" s="143" t="str">
        <f t="shared" si="14"/>
        <v>PROBABLE</v>
      </c>
      <c r="O38" s="144">
        <f t="shared" si="18"/>
        <v>0.6</v>
      </c>
      <c r="P38" s="348" t="s">
        <v>653</v>
      </c>
      <c r="Q38" s="370">
        <v>3</v>
      </c>
      <c r="R38" s="384" t="str">
        <f t="shared" si="19"/>
        <v>MODERADO</v>
      </c>
      <c r="S38" s="144">
        <f t="shared" si="20"/>
        <v>0.6</v>
      </c>
      <c r="T38" s="150" t="str">
        <f t="shared" si="28"/>
        <v>MODERADO</v>
      </c>
      <c r="U38" s="146">
        <v>1</v>
      </c>
      <c r="V38" s="141" t="s">
        <v>662</v>
      </c>
      <c r="W38" s="146" t="s">
        <v>321</v>
      </c>
      <c r="X38" s="147" t="s">
        <v>189</v>
      </c>
      <c r="Y38" s="147" t="s">
        <v>180</v>
      </c>
      <c r="Z38" s="148" t="str">
        <f t="shared" si="4"/>
        <v>40%</v>
      </c>
      <c r="AA38" s="147" t="s">
        <v>181</v>
      </c>
      <c r="AB38" s="147" t="s">
        <v>182</v>
      </c>
      <c r="AC38" s="147" t="s">
        <v>183</v>
      </c>
      <c r="AD38" s="147"/>
      <c r="AE38" s="149">
        <f t="shared" ref="AE38" si="35">IFERROR(IF(W38="Probabilidad",(O38-(+O38*Z38)),IF(W38="Impacto",O38,"")),"")</f>
        <v>0.36</v>
      </c>
      <c r="AF38" s="143" t="str">
        <f t="shared" ref="AF38:AF41" si="36">IFERROR(IF(AE38="","",IF(AE38&lt;=0.25,"IMPROBABLE",IF(AE38&lt;=0.4,"RARA VEZ",IF(AE38&lt;=0.6,"PROBABLE",IF(AE38&lt;=0.8,"CASI SEGURO","INMINENTE"))))),"")</f>
        <v>RARA VEZ</v>
      </c>
      <c r="AG38" s="148">
        <f t="shared" si="23"/>
        <v>0.36</v>
      </c>
      <c r="AH38" s="143" t="str">
        <f t="shared" si="22"/>
        <v>MODERADO</v>
      </c>
      <c r="AI38" s="148">
        <f t="shared" si="30"/>
        <v>0.6</v>
      </c>
      <c r="AJ38" s="342" t="str">
        <f t="shared" si="31"/>
        <v>MODERADO</v>
      </c>
      <c r="AK38" s="944" t="s">
        <v>600</v>
      </c>
      <c r="AL38" s="950" t="s">
        <v>663</v>
      </c>
      <c r="AM38" s="950" t="s">
        <v>664</v>
      </c>
      <c r="AN38" s="967">
        <v>44713</v>
      </c>
      <c r="AO38" s="387" t="s">
        <v>665</v>
      </c>
      <c r="AP38" s="941" t="s">
        <v>187</v>
      </c>
    </row>
    <row r="39" spans="1:42" ht="356.5" x14ac:dyDescent="0.3">
      <c r="A39" s="984"/>
      <c r="B39" s="984"/>
      <c r="C39" s="946"/>
      <c r="D39" s="972"/>
      <c r="E39" s="972"/>
      <c r="F39" s="946"/>
      <c r="G39" s="996"/>
      <c r="H39" s="984"/>
      <c r="I39" s="978"/>
      <c r="J39" s="981"/>
      <c r="K39" s="981"/>
      <c r="L39" s="141"/>
      <c r="M39" s="337">
        <v>3</v>
      </c>
      <c r="N39" s="143" t="str">
        <f t="shared" si="14"/>
        <v>PROBABLE</v>
      </c>
      <c r="O39" s="144">
        <f t="shared" si="18"/>
        <v>0.6</v>
      </c>
      <c r="P39" s="348" t="s">
        <v>653</v>
      </c>
      <c r="Q39" s="370">
        <v>3</v>
      </c>
      <c r="R39" s="384" t="str">
        <f t="shared" si="19"/>
        <v>MODERADO</v>
      </c>
      <c r="S39" s="144">
        <f t="shared" si="20"/>
        <v>0.6</v>
      </c>
      <c r="T39" s="150" t="str">
        <f t="shared" si="28"/>
        <v>MODERADO</v>
      </c>
      <c r="U39" s="146">
        <v>2</v>
      </c>
      <c r="V39" s="141" t="s">
        <v>666</v>
      </c>
      <c r="W39" s="146" t="s">
        <v>321</v>
      </c>
      <c r="X39" s="147" t="s">
        <v>189</v>
      </c>
      <c r="Y39" s="147" t="s">
        <v>180</v>
      </c>
      <c r="Z39" s="148" t="str">
        <f t="shared" si="4"/>
        <v>40%</v>
      </c>
      <c r="AA39" s="147" t="s">
        <v>181</v>
      </c>
      <c r="AB39" s="147" t="s">
        <v>182</v>
      </c>
      <c r="AC39" s="147" t="s">
        <v>183</v>
      </c>
      <c r="AD39" s="287">
        <f t="shared" ref="AD39" si="37">IF(ISBLANK(V39),0,Z39*AE38)</f>
        <v>0.14399999999999999</v>
      </c>
      <c r="AE39" s="149">
        <f>AE38-AD39</f>
        <v>0.216</v>
      </c>
      <c r="AF39" s="143" t="str">
        <f t="shared" si="36"/>
        <v>IMPROBABLE</v>
      </c>
      <c r="AG39" s="148">
        <f t="shared" si="23"/>
        <v>0.216</v>
      </c>
      <c r="AH39" s="143" t="str">
        <f t="shared" si="22"/>
        <v>MODERADO</v>
      </c>
      <c r="AI39" s="148">
        <f t="shared" si="30"/>
        <v>0.6</v>
      </c>
      <c r="AJ39" s="342" t="s">
        <v>264</v>
      </c>
      <c r="AK39" s="946"/>
      <c r="AL39" s="952"/>
      <c r="AM39" s="952"/>
      <c r="AN39" s="969"/>
      <c r="AO39" s="389" t="s">
        <v>667</v>
      </c>
      <c r="AP39" s="943"/>
    </row>
    <row r="40" spans="1:42" ht="409.5" x14ac:dyDescent="0.3">
      <c r="A40" s="146" t="s">
        <v>9</v>
      </c>
      <c r="B40" s="146">
        <v>11</v>
      </c>
      <c r="C40" s="133" t="s">
        <v>668</v>
      </c>
      <c r="D40" s="167" t="s">
        <v>669</v>
      </c>
      <c r="E40" s="133" t="s">
        <v>670</v>
      </c>
      <c r="F40" s="133" t="s">
        <v>221</v>
      </c>
      <c r="G40" s="318" t="s">
        <v>61</v>
      </c>
      <c r="H40" s="141" t="s">
        <v>567</v>
      </c>
      <c r="I40" s="385" t="s">
        <v>567</v>
      </c>
      <c r="J40" s="194" t="s">
        <v>197</v>
      </c>
      <c r="K40" s="194" t="s">
        <v>197</v>
      </c>
      <c r="L40" s="141" t="s">
        <v>239</v>
      </c>
      <c r="M40" s="337">
        <v>2</v>
      </c>
      <c r="N40" s="143" t="str">
        <f t="shared" si="14"/>
        <v>RARA VEZ</v>
      </c>
      <c r="O40" s="144">
        <f t="shared" si="18"/>
        <v>0.4</v>
      </c>
      <c r="P40" s="155" t="s">
        <v>319</v>
      </c>
      <c r="Q40" s="370">
        <v>3</v>
      </c>
      <c r="R40" s="384" t="str">
        <f t="shared" si="19"/>
        <v>MODERADO</v>
      </c>
      <c r="S40" s="144">
        <f t="shared" si="20"/>
        <v>0.6</v>
      </c>
      <c r="T40" s="150" t="str">
        <f t="shared" si="28"/>
        <v>MODERADO</v>
      </c>
      <c r="U40" s="146">
        <v>1</v>
      </c>
      <c r="V40" s="119" t="s">
        <v>671</v>
      </c>
      <c r="W40" s="146" t="s">
        <v>321</v>
      </c>
      <c r="X40" s="147" t="s">
        <v>189</v>
      </c>
      <c r="Y40" s="147" t="s">
        <v>180</v>
      </c>
      <c r="Z40" s="148" t="str">
        <f t="shared" si="4"/>
        <v>40%</v>
      </c>
      <c r="AA40" s="147" t="s">
        <v>181</v>
      </c>
      <c r="AB40" s="147" t="s">
        <v>182</v>
      </c>
      <c r="AC40" s="147" t="s">
        <v>183</v>
      </c>
      <c r="AD40" s="147"/>
      <c r="AE40" s="149">
        <f t="shared" si="29"/>
        <v>0.24</v>
      </c>
      <c r="AF40" s="143" t="str">
        <f t="shared" si="36"/>
        <v>IMPROBABLE</v>
      </c>
      <c r="AG40" s="148">
        <f t="shared" si="23"/>
        <v>0.24</v>
      </c>
      <c r="AH40" s="143" t="str">
        <f t="shared" si="22"/>
        <v>MODERADO</v>
      </c>
      <c r="AI40" s="148">
        <f t="shared" si="30"/>
        <v>0.6</v>
      </c>
      <c r="AJ40" s="150" t="str">
        <f t="shared" si="31"/>
        <v>MODERADO</v>
      </c>
      <c r="AK40" s="180" t="s">
        <v>600</v>
      </c>
      <c r="AL40" s="300" t="s">
        <v>672</v>
      </c>
      <c r="AM40" s="300" t="s">
        <v>673</v>
      </c>
      <c r="AN40" s="390">
        <v>44713</v>
      </c>
      <c r="AO40" s="284" t="s">
        <v>674</v>
      </c>
      <c r="AP40" s="153" t="s">
        <v>187</v>
      </c>
    </row>
    <row r="41" spans="1:42" ht="409.5" x14ac:dyDescent="0.3">
      <c r="A41" s="146" t="s">
        <v>9</v>
      </c>
      <c r="B41" s="146">
        <v>12</v>
      </c>
      <c r="C41" s="119" t="s">
        <v>675</v>
      </c>
      <c r="D41" s="167" t="s">
        <v>676</v>
      </c>
      <c r="E41" s="133" t="s">
        <v>677</v>
      </c>
      <c r="F41" s="119" t="s">
        <v>499</v>
      </c>
      <c r="G41" s="133" t="s">
        <v>62</v>
      </c>
      <c r="H41" s="141" t="s">
        <v>567</v>
      </c>
      <c r="I41" s="385" t="s">
        <v>567</v>
      </c>
      <c r="J41" s="194" t="s">
        <v>197</v>
      </c>
      <c r="K41" s="194" t="s">
        <v>197</v>
      </c>
      <c r="L41" s="141" t="s">
        <v>239</v>
      </c>
      <c r="M41" s="337">
        <v>3</v>
      </c>
      <c r="N41" s="143" t="str">
        <f t="shared" si="14"/>
        <v>PROBABLE</v>
      </c>
      <c r="O41" s="144">
        <f t="shared" si="18"/>
        <v>0.6</v>
      </c>
      <c r="P41" s="155" t="s">
        <v>319</v>
      </c>
      <c r="Q41" s="370">
        <v>3</v>
      </c>
      <c r="R41" s="384" t="str">
        <f t="shared" si="19"/>
        <v>MODERADO</v>
      </c>
      <c r="S41" s="144">
        <f t="shared" si="20"/>
        <v>0.6</v>
      </c>
      <c r="T41" s="150" t="str">
        <f t="shared" si="28"/>
        <v>MODERADO</v>
      </c>
      <c r="U41" s="146">
        <v>2</v>
      </c>
      <c r="V41" s="119" t="s">
        <v>678</v>
      </c>
      <c r="W41" s="146" t="s">
        <v>321</v>
      </c>
      <c r="X41" s="147" t="s">
        <v>189</v>
      </c>
      <c r="Y41" s="147" t="s">
        <v>180</v>
      </c>
      <c r="Z41" s="148" t="str">
        <f t="shared" si="4"/>
        <v>40%</v>
      </c>
      <c r="AA41" s="147" t="s">
        <v>181</v>
      </c>
      <c r="AB41" s="147" t="s">
        <v>182</v>
      </c>
      <c r="AC41" s="147" t="s">
        <v>183</v>
      </c>
      <c r="AD41" s="147"/>
      <c r="AE41" s="149">
        <f t="shared" si="29"/>
        <v>0.36</v>
      </c>
      <c r="AF41" s="143" t="str">
        <f t="shared" si="36"/>
        <v>RARA VEZ</v>
      </c>
      <c r="AG41" s="148">
        <f t="shared" si="23"/>
        <v>0.36</v>
      </c>
      <c r="AH41" s="143" t="str">
        <f t="shared" si="22"/>
        <v>MODERADO</v>
      </c>
      <c r="AI41" s="148">
        <f t="shared" si="30"/>
        <v>0.6</v>
      </c>
      <c r="AJ41" s="150" t="s">
        <v>264</v>
      </c>
      <c r="AK41" s="141" t="s">
        <v>600</v>
      </c>
      <c r="AL41" s="300" t="s">
        <v>679</v>
      </c>
      <c r="AM41" s="300" t="s">
        <v>673</v>
      </c>
      <c r="AN41" s="390">
        <v>44714</v>
      </c>
      <c r="AO41" s="300" t="s">
        <v>680</v>
      </c>
      <c r="AP41" s="153" t="s">
        <v>187</v>
      </c>
    </row>
    <row r="42" spans="1:42" ht="356.5" x14ac:dyDescent="0.3">
      <c r="A42" s="941" t="s">
        <v>8</v>
      </c>
      <c r="B42" s="941">
        <v>1</v>
      </c>
      <c r="C42" s="944" t="s">
        <v>585</v>
      </c>
      <c r="D42" s="944" t="s">
        <v>586</v>
      </c>
      <c r="E42" s="944" t="s">
        <v>587</v>
      </c>
      <c r="F42" s="1011" t="s">
        <v>499</v>
      </c>
      <c r="G42" s="944" t="s">
        <v>64</v>
      </c>
      <c r="H42" s="1002" t="s">
        <v>567</v>
      </c>
      <c r="I42" s="1005" t="s">
        <v>567</v>
      </c>
      <c r="J42" s="1008" t="s">
        <v>197</v>
      </c>
      <c r="K42" s="1008" t="s">
        <v>581</v>
      </c>
      <c r="L42" s="216" t="s">
        <v>588</v>
      </c>
      <c r="M42" s="329">
        <v>4</v>
      </c>
      <c r="N42" s="330" t="str">
        <f t="shared" si="14"/>
        <v>CASI SEGURO</v>
      </c>
      <c r="O42" s="331">
        <f t="shared" si="18"/>
        <v>0.8</v>
      </c>
      <c r="P42" s="964" t="s">
        <v>319</v>
      </c>
      <c r="Q42" s="391">
        <v>2</v>
      </c>
      <c r="R42" s="333" t="str">
        <f t="shared" si="19"/>
        <v>MENOR</v>
      </c>
      <c r="S42" s="331">
        <f t="shared" si="20"/>
        <v>0.4</v>
      </c>
      <c r="T42" s="334" t="str">
        <f t="shared" si="28"/>
        <v>MODERADO</v>
      </c>
      <c r="U42" s="153">
        <v>1</v>
      </c>
      <c r="V42" s="207" t="s">
        <v>589</v>
      </c>
      <c r="W42" s="153" t="str">
        <f t="shared" ref="W42:W48" si="38">IF(OR(X42="Preventivo",X42="Detectivo"),"Probabilidad",IF(X42="Correctivo","Impacto",""))</f>
        <v>Probabilidad</v>
      </c>
      <c r="X42" s="177" t="s">
        <v>189</v>
      </c>
      <c r="Y42" s="177" t="s">
        <v>180</v>
      </c>
      <c r="Z42" s="226" t="str">
        <f t="shared" si="4"/>
        <v>40%</v>
      </c>
      <c r="AA42" s="177" t="s">
        <v>181</v>
      </c>
      <c r="AB42" s="177" t="s">
        <v>182</v>
      </c>
      <c r="AC42" s="177" t="s">
        <v>183</v>
      </c>
      <c r="AD42" s="227"/>
      <c r="AE42" s="248">
        <f>IFERROR(IF(W43="Probabilidad",(O42-(+O42*Z43)),IF(W42="Impacto",O42,"")),"")</f>
        <v>0.48</v>
      </c>
      <c r="AF42" s="221" t="str">
        <f t="shared" ref="AF42:AF45" si="39">IFERROR(IF(AE42="","",IF(AE42&lt;=0.2,"IMPROBABLE",IF(AE42&lt;=0.4,"RARA VEZ",IF(AE42&lt;=0.6,"PROBABLE",IF(AE42&lt;=0.8,"CASI SEGURO","INMINENTE"))))),"")</f>
        <v>PROBABLE</v>
      </c>
      <c r="AG42" s="226">
        <f t="shared" si="23"/>
        <v>0.48</v>
      </c>
      <c r="AH42" s="221" t="str">
        <f t="shared" si="22"/>
        <v>MENOR</v>
      </c>
      <c r="AI42" s="226">
        <f t="shared" si="30"/>
        <v>0.4</v>
      </c>
      <c r="AJ42" s="334" t="str">
        <f t="shared" si="31"/>
        <v>MODERADO</v>
      </c>
      <c r="AK42" s="1002" t="s">
        <v>242</v>
      </c>
      <c r="AL42" s="392" t="s">
        <v>590</v>
      </c>
      <c r="AM42" s="392" t="s">
        <v>681</v>
      </c>
      <c r="AN42" s="393">
        <v>44714</v>
      </c>
      <c r="AO42" s="344" t="s">
        <v>682</v>
      </c>
      <c r="AP42" s="256" t="s">
        <v>187</v>
      </c>
    </row>
    <row r="43" spans="1:42" ht="356.5" x14ac:dyDescent="0.3">
      <c r="A43" s="942"/>
      <c r="B43" s="942"/>
      <c r="C43" s="945"/>
      <c r="D43" s="945"/>
      <c r="E43" s="945"/>
      <c r="F43" s="1012"/>
      <c r="G43" s="945"/>
      <c r="H43" s="1003"/>
      <c r="I43" s="1006"/>
      <c r="J43" s="1009"/>
      <c r="K43" s="1009"/>
      <c r="L43" s="394"/>
      <c r="M43" s="329">
        <v>4</v>
      </c>
      <c r="N43" s="330" t="str">
        <f t="shared" si="14"/>
        <v>CASI SEGURO</v>
      </c>
      <c r="O43" s="331">
        <f t="shared" si="18"/>
        <v>0.8</v>
      </c>
      <c r="P43" s="965"/>
      <c r="Q43" s="391">
        <v>2</v>
      </c>
      <c r="R43" s="333" t="str">
        <f t="shared" si="19"/>
        <v>MENOR</v>
      </c>
      <c r="S43" s="331">
        <f t="shared" si="20"/>
        <v>0.4</v>
      </c>
      <c r="T43" s="334" t="str">
        <f t="shared" si="28"/>
        <v>MODERADO</v>
      </c>
      <c r="U43" s="153">
        <v>2</v>
      </c>
      <c r="V43" s="395" t="s">
        <v>683</v>
      </c>
      <c r="W43" s="153" t="str">
        <f t="shared" si="38"/>
        <v>Probabilidad</v>
      </c>
      <c r="X43" s="177" t="s">
        <v>189</v>
      </c>
      <c r="Y43" s="177" t="s">
        <v>180</v>
      </c>
      <c r="Z43" s="226" t="str">
        <f t="shared" si="4"/>
        <v>40%</v>
      </c>
      <c r="AA43" s="177" t="s">
        <v>181</v>
      </c>
      <c r="AB43" s="177" t="s">
        <v>182</v>
      </c>
      <c r="AC43" s="177" t="s">
        <v>183</v>
      </c>
      <c r="AD43" s="227">
        <f t="shared" ref="AD43:AD45" si="40">IF(ISBLANK(V43),0,Z43*AE42)</f>
        <v>0.192</v>
      </c>
      <c r="AE43" s="227">
        <f t="shared" ref="AE43:AE45" si="41">AE42-AD43</f>
        <v>0.28799999999999998</v>
      </c>
      <c r="AF43" s="221" t="str">
        <f t="shared" si="39"/>
        <v>RARA VEZ</v>
      </c>
      <c r="AG43" s="226">
        <f t="shared" si="23"/>
        <v>0.28799999999999998</v>
      </c>
      <c r="AH43" s="221" t="str">
        <f t="shared" si="22"/>
        <v>MENOR</v>
      </c>
      <c r="AI43" s="226">
        <f t="shared" si="30"/>
        <v>0.4</v>
      </c>
      <c r="AJ43" s="334" t="str">
        <f t="shared" si="31"/>
        <v>MODERADO</v>
      </c>
      <c r="AK43" s="1003"/>
      <c r="AL43" s="396"/>
      <c r="AM43" s="396"/>
      <c r="AN43" s="396"/>
      <c r="AO43" s="344" t="s">
        <v>684</v>
      </c>
      <c r="AP43" s="256" t="s">
        <v>187</v>
      </c>
    </row>
    <row r="44" spans="1:42" ht="356.5" x14ac:dyDescent="0.3">
      <c r="A44" s="942"/>
      <c r="B44" s="942"/>
      <c r="C44" s="945"/>
      <c r="D44" s="945"/>
      <c r="E44" s="945"/>
      <c r="F44" s="1012"/>
      <c r="G44" s="945"/>
      <c r="H44" s="1003"/>
      <c r="I44" s="1006"/>
      <c r="J44" s="1009"/>
      <c r="K44" s="1009"/>
      <c r="L44" s="397"/>
      <c r="M44" s="398">
        <v>4</v>
      </c>
      <c r="N44" s="399" t="str">
        <f t="shared" si="14"/>
        <v>CASI SEGURO</v>
      </c>
      <c r="O44" s="400">
        <f t="shared" si="18"/>
        <v>0.8</v>
      </c>
      <c r="P44" s="965"/>
      <c r="Q44" s="401">
        <v>2</v>
      </c>
      <c r="R44" s="402" t="str">
        <f t="shared" si="19"/>
        <v>MENOR</v>
      </c>
      <c r="S44" s="400">
        <f t="shared" si="20"/>
        <v>0.4</v>
      </c>
      <c r="T44" s="403" t="str">
        <f t="shared" si="28"/>
        <v>MODERADO</v>
      </c>
      <c r="U44" s="137">
        <v>3</v>
      </c>
      <c r="V44" s="395" t="s">
        <v>685</v>
      </c>
      <c r="W44" s="137" t="str">
        <f t="shared" si="38"/>
        <v>Probabilidad</v>
      </c>
      <c r="X44" s="242" t="s">
        <v>189</v>
      </c>
      <c r="Y44" s="242" t="s">
        <v>180</v>
      </c>
      <c r="Z44" s="243" t="str">
        <f t="shared" si="4"/>
        <v>40%</v>
      </c>
      <c r="AA44" s="242" t="s">
        <v>181</v>
      </c>
      <c r="AB44" s="242" t="s">
        <v>182</v>
      </c>
      <c r="AC44" s="242" t="s">
        <v>183</v>
      </c>
      <c r="AD44" s="62">
        <f t="shared" si="40"/>
        <v>0.1152</v>
      </c>
      <c r="AE44" s="62">
        <f t="shared" si="41"/>
        <v>0.17279999999999998</v>
      </c>
      <c r="AF44" s="239" t="str">
        <f t="shared" si="39"/>
        <v>IMPROBABLE</v>
      </c>
      <c r="AG44" s="243">
        <f t="shared" si="23"/>
        <v>0.17279999999999998</v>
      </c>
      <c r="AH44" s="239" t="str">
        <f t="shared" si="22"/>
        <v>MENOR</v>
      </c>
      <c r="AI44" s="243">
        <f t="shared" si="30"/>
        <v>0.4</v>
      </c>
      <c r="AJ44" s="403" t="str">
        <f t="shared" si="31"/>
        <v>BAJO</v>
      </c>
      <c r="AK44" s="1003"/>
      <c r="AL44" s="404"/>
      <c r="AM44" s="404"/>
      <c r="AN44" s="404"/>
      <c r="AO44" s="344" t="s">
        <v>686</v>
      </c>
      <c r="AP44" s="256" t="s">
        <v>187</v>
      </c>
    </row>
    <row r="45" spans="1:42" ht="263.5" x14ac:dyDescent="0.3">
      <c r="A45" s="943"/>
      <c r="B45" s="943"/>
      <c r="C45" s="946"/>
      <c r="D45" s="946"/>
      <c r="E45" s="946"/>
      <c r="F45" s="1013"/>
      <c r="G45" s="946"/>
      <c r="H45" s="1004"/>
      <c r="I45" s="1007"/>
      <c r="J45" s="1010"/>
      <c r="K45" s="1010"/>
      <c r="L45" s="394"/>
      <c r="M45" s="329">
        <v>4</v>
      </c>
      <c r="N45" s="330" t="str">
        <f t="shared" si="14"/>
        <v>CASI SEGURO</v>
      </c>
      <c r="O45" s="331">
        <f t="shared" si="18"/>
        <v>0.8</v>
      </c>
      <c r="P45" s="966"/>
      <c r="Q45" s="391">
        <v>2</v>
      </c>
      <c r="R45" s="333" t="str">
        <f t="shared" si="19"/>
        <v>MENOR</v>
      </c>
      <c r="S45" s="331">
        <f t="shared" si="20"/>
        <v>0.4</v>
      </c>
      <c r="T45" s="334" t="str">
        <f t="shared" si="28"/>
        <v>MODERADO</v>
      </c>
      <c r="U45" s="153">
        <v>4</v>
      </c>
      <c r="V45" s="395" t="s">
        <v>687</v>
      </c>
      <c r="W45" s="153" t="str">
        <f t="shared" si="38"/>
        <v>Probabilidad</v>
      </c>
      <c r="X45" s="177" t="s">
        <v>189</v>
      </c>
      <c r="Y45" s="177" t="s">
        <v>180</v>
      </c>
      <c r="Z45" s="226" t="str">
        <f t="shared" si="4"/>
        <v>40%</v>
      </c>
      <c r="AA45" s="177" t="s">
        <v>181</v>
      </c>
      <c r="AB45" s="177" t="s">
        <v>182</v>
      </c>
      <c r="AC45" s="177" t="s">
        <v>183</v>
      </c>
      <c r="AD45" s="227">
        <f t="shared" si="40"/>
        <v>6.9120000000000001E-2</v>
      </c>
      <c r="AE45" s="227">
        <f t="shared" si="41"/>
        <v>0.10367999999999998</v>
      </c>
      <c r="AF45" s="221" t="str">
        <f t="shared" si="39"/>
        <v>IMPROBABLE</v>
      </c>
      <c r="AG45" s="226">
        <f t="shared" si="23"/>
        <v>0.10367999999999998</v>
      </c>
      <c r="AH45" s="221" t="str">
        <f t="shared" si="22"/>
        <v>MENOR</v>
      </c>
      <c r="AI45" s="226">
        <f t="shared" si="30"/>
        <v>0.4</v>
      </c>
      <c r="AJ45" s="334" t="str">
        <f t="shared" si="31"/>
        <v>BAJO</v>
      </c>
      <c r="AK45" s="1004"/>
      <c r="AL45" s="396"/>
      <c r="AM45" s="396"/>
      <c r="AN45" s="396"/>
      <c r="AO45" s="344" t="s">
        <v>688</v>
      </c>
      <c r="AP45" s="256" t="s">
        <v>187</v>
      </c>
    </row>
    <row r="46" spans="1:42" ht="279" x14ac:dyDescent="0.3">
      <c r="A46" s="941" t="s">
        <v>8</v>
      </c>
      <c r="B46" s="941">
        <v>2</v>
      </c>
      <c r="C46" s="944" t="s">
        <v>596</v>
      </c>
      <c r="D46" s="944" t="s">
        <v>689</v>
      </c>
      <c r="E46" s="944" t="s">
        <v>598</v>
      </c>
      <c r="F46" s="944" t="s">
        <v>499</v>
      </c>
      <c r="G46" s="944" t="s">
        <v>65</v>
      </c>
      <c r="H46" s="1002" t="s">
        <v>567</v>
      </c>
      <c r="I46" s="1005" t="s">
        <v>567</v>
      </c>
      <c r="J46" s="1008" t="s">
        <v>197</v>
      </c>
      <c r="K46" s="1008" t="s">
        <v>581</v>
      </c>
      <c r="L46" s="1002" t="s">
        <v>588</v>
      </c>
      <c r="M46" s="329">
        <v>2</v>
      </c>
      <c r="N46" s="330" t="str">
        <f t="shared" si="14"/>
        <v>RARA VEZ</v>
      </c>
      <c r="O46" s="405">
        <f t="shared" si="18"/>
        <v>0.4</v>
      </c>
      <c r="P46" s="1017" t="s">
        <v>690</v>
      </c>
      <c r="Q46" s="391">
        <v>3</v>
      </c>
      <c r="R46" s="333" t="str">
        <f t="shared" si="19"/>
        <v>MODERADO</v>
      </c>
      <c r="S46" s="405">
        <f t="shared" si="20"/>
        <v>0.6</v>
      </c>
      <c r="T46" s="334" t="str">
        <f t="shared" si="28"/>
        <v>MODERADO</v>
      </c>
      <c r="U46" s="153">
        <v>1</v>
      </c>
      <c r="V46" s="207" t="s">
        <v>599</v>
      </c>
      <c r="W46" s="153" t="str">
        <f t="shared" si="38"/>
        <v>Probabilidad</v>
      </c>
      <c r="X46" s="177" t="s">
        <v>189</v>
      </c>
      <c r="Y46" s="177" t="s">
        <v>180</v>
      </c>
      <c r="Z46" s="226" t="str">
        <f t="shared" si="4"/>
        <v>40%</v>
      </c>
      <c r="AA46" s="177" t="s">
        <v>181</v>
      </c>
      <c r="AB46" s="177" t="s">
        <v>182</v>
      </c>
      <c r="AC46" s="177" t="s">
        <v>183</v>
      </c>
      <c r="AD46" s="406"/>
      <c r="AE46" s="248">
        <f>IFERROR(IF(W46="Probabilidad",(O46-(+O46*Z46)),IF(W46="Impacto",O46,"")),"")</f>
        <v>0.24</v>
      </c>
      <c r="AF46" s="221" t="str">
        <f>IFERROR(IF(AE46="","",IF(AE46&lt;=0.2,"IMPROBABLE",IF(AE46&lt;=0.4,"RARA VEZ",IF(AE46&lt;=0.6,"PROBABLE",IF(AE46&lt;=0.8,"CASI SEGURO","INMINENTE"))))),"")</f>
        <v>RARA VEZ</v>
      </c>
      <c r="AG46" s="226">
        <f t="shared" si="23"/>
        <v>0.24</v>
      </c>
      <c r="AH46" s="221" t="str">
        <f>R46</f>
        <v>MODERADO</v>
      </c>
      <c r="AI46" s="226">
        <f t="shared" si="30"/>
        <v>0.6</v>
      </c>
      <c r="AJ46" s="407" t="str">
        <f t="shared" si="31"/>
        <v>MODERADO</v>
      </c>
      <c r="AK46" s="1002" t="s">
        <v>600</v>
      </c>
      <c r="AL46" s="950" t="s">
        <v>691</v>
      </c>
      <c r="AM46" s="1014" t="s">
        <v>602</v>
      </c>
      <c r="AN46" s="1014" t="s">
        <v>603</v>
      </c>
      <c r="AO46" s="408" t="s">
        <v>604</v>
      </c>
      <c r="AP46" s="941" t="s">
        <v>187</v>
      </c>
    </row>
    <row r="47" spans="1:42" ht="279" x14ac:dyDescent="0.3">
      <c r="A47" s="942"/>
      <c r="B47" s="942"/>
      <c r="C47" s="945"/>
      <c r="D47" s="945"/>
      <c r="E47" s="945"/>
      <c r="F47" s="945"/>
      <c r="G47" s="945"/>
      <c r="H47" s="1003"/>
      <c r="I47" s="1006"/>
      <c r="J47" s="1009"/>
      <c r="K47" s="1009"/>
      <c r="L47" s="1004"/>
      <c r="M47" s="329">
        <v>2</v>
      </c>
      <c r="N47" s="330" t="str">
        <f t="shared" si="14"/>
        <v>RARA VEZ</v>
      </c>
      <c r="O47" s="405">
        <f t="shared" si="18"/>
        <v>0.4</v>
      </c>
      <c r="P47" s="1018"/>
      <c r="Q47" s="391">
        <v>3</v>
      </c>
      <c r="R47" s="333" t="str">
        <f t="shared" si="19"/>
        <v>MODERADO</v>
      </c>
      <c r="S47" s="405">
        <f t="shared" si="20"/>
        <v>0.6</v>
      </c>
      <c r="T47" s="334" t="str">
        <f t="shared" si="28"/>
        <v>MODERADO</v>
      </c>
      <c r="U47" s="153">
        <v>2</v>
      </c>
      <c r="V47" s="207" t="s">
        <v>692</v>
      </c>
      <c r="W47" s="153" t="str">
        <f t="shared" si="38"/>
        <v>Probabilidad</v>
      </c>
      <c r="X47" s="177" t="s">
        <v>189</v>
      </c>
      <c r="Y47" s="177" t="s">
        <v>180</v>
      </c>
      <c r="Z47" s="226" t="str">
        <f t="shared" si="4"/>
        <v>40%</v>
      </c>
      <c r="AA47" s="177" t="s">
        <v>181</v>
      </c>
      <c r="AB47" s="177" t="s">
        <v>182</v>
      </c>
      <c r="AC47" s="177" t="s">
        <v>183</v>
      </c>
      <c r="AD47" s="227">
        <f>IF(ISBLANK(V47),0,Z47*AE46)</f>
        <v>9.6000000000000002E-2</v>
      </c>
      <c r="AE47" s="227">
        <f>AE46-AD47</f>
        <v>0.14399999999999999</v>
      </c>
      <c r="AF47" s="221" t="str">
        <f t="shared" ref="AF47:AF53" si="42">IFERROR(IF(AE47="","",IF(AE47&lt;=0.2,"IMPROBABLE",IF(AE47&lt;=0.4,"RARA VEZ",IF(AE47&lt;=0.6,"PROBABLE",IF(AE47&lt;=0.8,"CASI SEGURO","INMINENTE"))))),"")</f>
        <v>IMPROBABLE</v>
      </c>
      <c r="AG47" s="226">
        <f t="shared" si="23"/>
        <v>0.14399999999999999</v>
      </c>
      <c r="AH47" s="221" t="str">
        <f t="shared" ref="AH47:AH53" si="43">R47</f>
        <v>MODERADO</v>
      </c>
      <c r="AI47" s="226">
        <f>IFERROR(IF(W47="Impacto",(S47-(+S47*Z47)),IF(W47="Probabilidad",S47,"")),"")</f>
        <v>0.6</v>
      </c>
      <c r="AJ47" s="407" t="str">
        <f t="shared" si="31"/>
        <v>MODERADO</v>
      </c>
      <c r="AK47" s="1003"/>
      <c r="AL47" s="951"/>
      <c r="AM47" s="1015"/>
      <c r="AN47" s="1015"/>
      <c r="AO47" s="409" t="s">
        <v>606</v>
      </c>
      <c r="AP47" s="942"/>
    </row>
    <row r="48" spans="1:42" ht="372" x14ac:dyDescent="0.3">
      <c r="A48" s="943"/>
      <c r="B48" s="943"/>
      <c r="C48" s="946"/>
      <c r="D48" s="946"/>
      <c r="E48" s="946"/>
      <c r="F48" s="946"/>
      <c r="G48" s="946"/>
      <c r="H48" s="1004"/>
      <c r="I48" s="1007"/>
      <c r="J48" s="1010"/>
      <c r="K48" s="1010"/>
      <c r="L48" s="253"/>
      <c r="M48" s="329">
        <v>2</v>
      </c>
      <c r="N48" s="333" t="str">
        <f t="shared" si="14"/>
        <v>RARA VEZ</v>
      </c>
      <c r="O48" s="410">
        <f t="shared" si="18"/>
        <v>0.4</v>
      </c>
      <c r="P48" s="1019"/>
      <c r="Q48" s="391">
        <v>3</v>
      </c>
      <c r="R48" s="333" t="str">
        <f t="shared" si="19"/>
        <v>MODERADO</v>
      </c>
      <c r="S48" s="410">
        <f t="shared" si="20"/>
        <v>0.6</v>
      </c>
      <c r="T48" s="411" t="str">
        <f t="shared" si="28"/>
        <v>MODERADO</v>
      </c>
      <c r="U48" s="412">
        <v>3</v>
      </c>
      <c r="V48" s="305" t="s">
        <v>693</v>
      </c>
      <c r="W48" s="412" t="str">
        <f t="shared" si="38"/>
        <v>Probabilidad</v>
      </c>
      <c r="X48" s="413" t="s">
        <v>189</v>
      </c>
      <c r="Y48" s="413" t="s">
        <v>180</v>
      </c>
      <c r="Z48" s="414" t="str">
        <f t="shared" si="4"/>
        <v>40%</v>
      </c>
      <c r="AA48" s="413" t="s">
        <v>181</v>
      </c>
      <c r="AB48" s="413" t="s">
        <v>182</v>
      </c>
      <c r="AC48" s="413" t="s">
        <v>183</v>
      </c>
      <c r="AD48" s="415">
        <f>$AD47</f>
        <v>9.6000000000000002E-2</v>
      </c>
      <c r="AE48" s="248">
        <f>AE47-AD48</f>
        <v>4.7999999999999987E-2</v>
      </c>
      <c r="AF48" s="221" t="str">
        <f t="shared" si="42"/>
        <v>IMPROBABLE</v>
      </c>
      <c r="AG48" s="414">
        <f t="shared" si="23"/>
        <v>4.7999999999999987E-2</v>
      </c>
      <c r="AH48" s="221" t="str">
        <f t="shared" si="43"/>
        <v>MODERADO</v>
      </c>
      <c r="AI48" s="414">
        <f>IFERROR(IF(W48="Impacto",(S48-(+S48*Z48)),IF(W48="Probabilidad",S48,"")),"")</f>
        <v>0.6</v>
      </c>
      <c r="AJ48" s="407" t="s">
        <v>264</v>
      </c>
      <c r="AK48" s="1004"/>
      <c r="AL48" s="952"/>
      <c r="AM48" s="1016"/>
      <c r="AN48" s="1016"/>
      <c r="AO48" s="416" t="s">
        <v>608</v>
      </c>
      <c r="AP48" s="943"/>
    </row>
    <row r="49" spans="1:42" ht="409.5" x14ac:dyDescent="0.3">
      <c r="A49" s="417" t="s">
        <v>8</v>
      </c>
      <c r="B49" s="417">
        <v>3</v>
      </c>
      <c r="C49" s="198" t="s">
        <v>694</v>
      </c>
      <c r="D49" s="315" t="s">
        <v>695</v>
      </c>
      <c r="E49" s="114" t="s">
        <v>696</v>
      </c>
      <c r="F49" s="115" t="s">
        <v>499</v>
      </c>
      <c r="G49" s="198" t="s">
        <v>66</v>
      </c>
      <c r="H49" s="216" t="s">
        <v>567</v>
      </c>
      <c r="I49" s="418" t="s">
        <v>567</v>
      </c>
      <c r="J49" s="251" t="s">
        <v>197</v>
      </c>
      <c r="K49" s="251" t="s">
        <v>581</v>
      </c>
      <c r="L49" s="216" t="s">
        <v>239</v>
      </c>
      <c r="M49" s="419">
        <v>1</v>
      </c>
      <c r="N49" s="330" t="str">
        <f t="shared" si="14"/>
        <v>IMPROBABLE</v>
      </c>
      <c r="O49" s="331">
        <f>IF(N49="","",IF(N49="IMPROBABLE",0.2,IF(N49="RARA VEZ",0.4,IF(N49="PROBABLE",0.6,IF(N49="CASI SEGURO",0.8,IF(N49="INMINENTE",1,))))))</f>
        <v>0.2</v>
      </c>
      <c r="P49" s="348" t="s">
        <v>653</v>
      </c>
      <c r="Q49" s="332">
        <v>1</v>
      </c>
      <c r="R49" s="333" t="str">
        <f t="shared" si="19"/>
        <v>LEVE</v>
      </c>
      <c r="S49" s="331">
        <f t="shared" si="20"/>
        <v>0.2</v>
      </c>
      <c r="T49" s="334" t="str">
        <f t="shared" si="28"/>
        <v>BAJO</v>
      </c>
      <c r="U49" s="256">
        <v>1</v>
      </c>
      <c r="V49" s="275" t="s">
        <v>697</v>
      </c>
      <c r="W49" s="256" t="s">
        <v>321</v>
      </c>
      <c r="X49" s="420" t="s">
        <v>189</v>
      </c>
      <c r="Y49" s="177" t="s">
        <v>180</v>
      </c>
      <c r="Z49" s="421" t="str">
        <f t="shared" si="4"/>
        <v>40%</v>
      </c>
      <c r="AA49" s="420" t="s">
        <v>181</v>
      </c>
      <c r="AB49" s="420" t="s">
        <v>182</v>
      </c>
      <c r="AC49" s="420" t="s">
        <v>183</v>
      </c>
      <c r="AD49" s="420"/>
      <c r="AE49" s="422">
        <f t="shared" ref="AE49:AE53" si="44">IFERROR(IF(W49="Probabilidad",(O49-(+O49*Z49)),IF(W49="Impacto",O49,"")),"")</f>
        <v>0.12</v>
      </c>
      <c r="AF49" s="221" t="str">
        <f>IFERROR(IF(AE49="","",IF(AE49&lt;=0.2,"IMPROBABLE",IF(AE49&lt;=0.4,"RARA VEZ",IF(AE49&lt;=0.6,"PROBABLE",IF(AE49&lt;=0.8,"CASI SEGURO","INMINENTE"))))),"")</f>
        <v>IMPROBABLE</v>
      </c>
      <c r="AG49" s="421">
        <f t="shared" si="23"/>
        <v>0.12</v>
      </c>
      <c r="AH49" s="221" t="str">
        <f>R49</f>
        <v>LEVE</v>
      </c>
      <c r="AI49" s="421">
        <f t="shared" ref="AI49:AI56" si="45">IFERROR(IF(W49="Impacto",(S49-(+S49*Z49)),IF(W49="Probabilidad",S49,"")),"")</f>
        <v>0.2</v>
      </c>
      <c r="AJ49" s="224"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6" t="s">
        <v>242</v>
      </c>
      <c r="AL49" s="392"/>
      <c r="AM49" s="392"/>
      <c r="AN49" s="393"/>
      <c r="AO49" s="344" t="s">
        <v>698</v>
      </c>
      <c r="AP49" s="256" t="s">
        <v>187</v>
      </c>
    </row>
    <row r="50" spans="1:42" ht="409.5" x14ac:dyDescent="0.3">
      <c r="A50" s="941" t="s">
        <v>8</v>
      </c>
      <c r="B50" s="941">
        <v>4</v>
      </c>
      <c r="C50" s="944" t="s">
        <v>699</v>
      </c>
      <c r="D50" s="970" t="s">
        <v>635</v>
      </c>
      <c r="E50" s="944" t="s">
        <v>700</v>
      </c>
      <c r="F50" s="1011" t="s">
        <v>499</v>
      </c>
      <c r="G50" s="994" t="s">
        <v>58</v>
      </c>
      <c r="H50" s="1002" t="s">
        <v>567</v>
      </c>
      <c r="I50" s="1005" t="s">
        <v>567</v>
      </c>
      <c r="J50" s="1008" t="s">
        <v>197</v>
      </c>
      <c r="K50" s="1008" t="s">
        <v>581</v>
      </c>
      <c r="L50" s="151" t="s">
        <v>239</v>
      </c>
      <c r="M50" s="329">
        <v>3</v>
      </c>
      <c r="N50" s="221" t="str">
        <f t="shared" si="14"/>
        <v>PROBABLE</v>
      </c>
      <c r="O50" s="222">
        <f t="shared" ref="O50:O53" si="46">IF(N50="","",IF(N50="IMPROBABLE",0.2,IF(N50="RARA VEZ",0.4,IF(N50="PROBABLE",0.6,IF(N50="CASI SEGURO",0.8,IF(N50="INMINENTE",1,))))))</f>
        <v>0.6</v>
      </c>
      <c r="P50" s="348" t="s">
        <v>637</v>
      </c>
      <c r="Q50" s="391">
        <v>3</v>
      </c>
      <c r="R50" s="423" t="str">
        <f t="shared" si="19"/>
        <v>MODERADO</v>
      </c>
      <c r="S50" s="222">
        <f t="shared" si="20"/>
        <v>0.6</v>
      </c>
      <c r="T50" s="224" t="str">
        <f t="shared" si="28"/>
        <v>MODERADO</v>
      </c>
      <c r="U50" s="153">
        <v>1</v>
      </c>
      <c r="V50" s="207" t="s">
        <v>701</v>
      </c>
      <c r="W50" s="153" t="s">
        <v>321</v>
      </c>
      <c r="X50" s="177" t="s">
        <v>189</v>
      </c>
      <c r="Y50" s="177" t="s">
        <v>180</v>
      </c>
      <c r="Z50" s="226" t="str">
        <f t="shared" si="4"/>
        <v>40%</v>
      </c>
      <c r="AA50" s="177" t="s">
        <v>181</v>
      </c>
      <c r="AB50" s="177" t="s">
        <v>182</v>
      </c>
      <c r="AC50" s="177" t="s">
        <v>183</v>
      </c>
      <c r="AD50" s="177"/>
      <c r="AE50" s="248">
        <f t="shared" si="44"/>
        <v>0.36</v>
      </c>
      <c r="AF50" s="221" t="str">
        <f t="shared" si="42"/>
        <v>RARA VEZ</v>
      </c>
      <c r="AG50" s="226">
        <f t="shared" si="23"/>
        <v>0.36</v>
      </c>
      <c r="AH50" s="221" t="str">
        <f t="shared" si="43"/>
        <v>MODERADO</v>
      </c>
      <c r="AI50" s="226">
        <f t="shared" si="45"/>
        <v>0.6</v>
      </c>
      <c r="AJ50" s="224"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1002" t="s">
        <v>265</v>
      </c>
      <c r="AL50" s="950" t="s">
        <v>639</v>
      </c>
      <c r="AM50" s="950" t="s">
        <v>640</v>
      </c>
      <c r="AN50" s="1023">
        <v>44713</v>
      </c>
      <c r="AO50" s="408" t="s">
        <v>702</v>
      </c>
      <c r="AP50" s="941" t="s">
        <v>187</v>
      </c>
    </row>
    <row r="51" spans="1:42" ht="409.5" x14ac:dyDescent="0.3">
      <c r="A51" s="943"/>
      <c r="B51" s="943"/>
      <c r="C51" s="946"/>
      <c r="D51" s="972"/>
      <c r="E51" s="946"/>
      <c r="F51" s="1013"/>
      <c r="G51" s="996"/>
      <c r="H51" s="1004"/>
      <c r="I51" s="1007"/>
      <c r="J51" s="1010"/>
      <c r="K51" s="1010"/>
      <c r="L51" s="151"/>
      <c r="M51" s="329">
        <v>3</v>
      </c>
      <c r="N51" s="221" t="str">
        <f t="shared" si="14"/>
        <v>PROBABLE</v>
      </c>
      <c r="O51" s="222">
        <f t="shared" si="46"/>
        <v>0.6</v>
      </c>
      <c r="P51" s="348" t="s">
        <v>637</v>
      </c>
      <c r="Q51" s="391">
        <v>3</v>
      </c>
      <c r="R51" s="423" t="str">
        <f t="shared" si="19"/>
        <v>MODERADO</v>
      </c>
      <c r="S51" s="222">
        <f t="shared" si="20"/>
        <v>0.6</v>
      </c>
      <c r="T51" s="224" t="str">
        <f t="shared" si="28"/>
        <v>MODERADO</v>
      </c>
      <c r="U51" s="153">
        <v>2</v>
      </c>
      <c r="V51" s="207" t="s">
        <v>703</v>
      </c>
      <c r="W51" s="153" t="s">
        <v>321</v>
      </c>
      <c r="X51" s="177" t="s">
        <v>189</v>
      </c>
      <c r="Y51" s="177" t="s">
        <v>180</v>
      </c>
      <c r="Z51" s="226" t="str">
        <f t="shared" si="4"/>
        <v>40%</v>
      </c>
      <c r="AA51" s="177" t="s">
        <v>181</v>
      </c>
      <c r="AB51" s="177" t="s">
        <v>182</v>
      </c>
      <c r="AC51" s="177" t="s">
        <v>183</v>
      </c>
      <c r="AD51" s="227">
        <f>IF(ISBLANK(V51),0,Z51*AE50)</f>
        <v>0.14399999999999999</v>
      </c>
      <c r="AE51" s="227">
        <f>AE50-AD51</f>
        <v>0.216</v>
      </c>
      <c r="AF51" s="221" t="str">
        <f>IFERROR(IF(AE51="","",IF(AE51&lt;=0.25,"IMPROBABLE",IF(AE51&lt;=0.4,"RARA VEZ",IF(AE51&lt;=0.6,"PROBABLE",IF(AE51&lt;=0.8,"CASI SEGURO","INMINENTE"))))),"")</f>
        <v>IMPROBABLE</v>
      </c>
      <c r="AG51" s="226">
        <f t="shared" si="23"/>
        <v>0.216</v>
      </c>
      <c r="AH51" s="221" t="str">
        <f t="shared" si="43"/>
        <v>MODERADO</v>
      </c>
      <c r="AI51" s="226">
        <f t="shared" si="45"/>
        <v>0.6</v>
      </c>
      <c r="AJ51" s="224" t="s">
        <v>264</v>
      </c>
      <c r="AK51" s="1004"/>
      <c r="AL51" s="952"/>
      <c r="AM51" s="952"/>
      <c r="AN51" s="1024"/>
      <c r="AO51" s="424" t="s">
        <v>704</v>
      </c>
      <c r="AP51" s="943"/>
    </row>
    <row r="52" spans="1:42" ht="409.5" x14ac:dyDescent="0.3">
      <c r="A52" s="166" t="s">
        <v>8</v>
      </c>
      <c r="B52" s="166">
        <v>5</v>
      </c>
      <c r="C52" s="154" t="s">
        <v>705</v>
      </c>
      <c r="D52" s="167" t="s">
        <v>645</v>
      </c>
      <c r="E52" s="133" t="s">
        <v>706</v>
      </c>
      <c r="F52" s="154" t="s">
        <v>499</v>
      </c>
      <c r="G52" s="318" t="s">
        <v>68</v>
      </c>
      <c r="H52" s="133" t="s">
        <v>567</v>
      </c>
      <c r="I52" s="425" t="s">
        <v>567</v>
      </c>
      <c r="J52" s="167" t="s">
        <v>197</v>
      </c>
      <c r="K52" s="167" t="s">
        <v>581</v>
      </c>
      <c r="L52" s="133" t="s">
        <v>239</v>
      </c>
      <c r="M52" s="426">
        <v>1</v>
      </c>
      <c r="N52" s="294" t="str">
        <f t="shared" si="14"/>
        <v>IMPROBABLE</v>
      </c>
      <c r="O52" s="155">
        <f t="shared" si="46"/>
        <v>0.2</v>
      </c>
      <c r="P52" s="348" t="s">
        <v>582</v>
      </c>
      <c r="Q52" s="427">
        <v>2</v>
      </c>
      <c r="R52" s="428" t="str">
        <f t="shared" si="19"/>
        <v>MENOR</v>
      </c>
      <c r="S52" s="155">
        <f t="shared" si="20"/>
        <v>0.4</v>
      </c>
      <c r="T52" s="296"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6">
        <v>1</v>
      </c>
      <c r="V52" s="133" t="s">
        <v>707</v>
      </c>
      <c r="W52" s="166" t="s">
        <v>321</v>
      </c>
      <c r="X52" s="297" t="s">
        <v>189</v>
      </c>
      <c r="Y52" s="297" t="s">
        <v>180</v>
      </c>
      <c r="Z52" s="298" t="str">
        <f t="shared" si="4"/>
        <v>40%</v>
      </c>
      <c r="AA52" s="297" t="s">
        <v>181</v>
      </c>
      <c r="AB52" s="297" t="s">
        <v>182</v>
      </c>
      <c r="AC52" s="297" t="s">
        <v>183</v>
      </c>
      <c r="AD52" s="297"/>
      <c r="AE52" s="299">
        <f t="shared" si="44"/>
        <v>0.12</v>
      </c>
      <c r="AF52" s="294" t="str">
        <f t="shared" si="42"/>
        <v>IMPROBABLE</v>
      </c>
      <c r="AG52" s="298">
        <f t="shared" si="23"/>
        <v>0.12</v>
      </c>
      <c r="AH52" s="294" t="str">
        <f t="shared" si="43"/>
        <v>MENOR</v>
      </c>
      <c r="AI52" s="298">
        <f t="shared" si="45"/>
        <v>0.4</v>
      </c>
      <c r="AJ52" s="296" t="str">
        <f t="shared" ref="AJ52:AJ53" si="47">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33" t="s">
        <v>600</v>
      </c>
      <c r="AL52" s="300" t="s">
        <v>648</v>
      </c>
      <c r="AM52" s="300" t="s">
        <v>640</v>
      </c>
      <c r="AN52" s="429">
        <v>44713</v>
      </c>
      <c r="AO52" s="300" t="s">
        <v>708</v>
      </c>
      <c r="AP52" s="166" t="s">
        <v>365</v>
      </c>
    </row>
    <row r="53" spans="1:42" ht="409.5" x14ac:dyDescent="0.3">
      <c r="A53" s="166" t="s">
        <v>8</v>
      </c>
      <c r="B53" s="166">
        <v>6</v>
      </c>
      <c r="C53" s="133" t="s">
        <v>668</v>
      </c>
      <c r="D53" s="167" t="s">
        <v>669</v>
      </c>
      <c r="E53" s="133" t="s">
        <v>670</v>
      </c>
      <c r="F53" s="115" t="s">
        <v>221</v>
      </c>
      <c r="G53" s="318" t="s">
        <v>61</v>
      </c>
      <c r="H53" s="133" t="s">
        <v>567</v>
      </c>
      <c r="I53" s="425" t="s">
        <v>567</v>
      </c>
      <c r="J53" s="167" t="s">
        <v>197</v>
      </c>
      <c r="K53" s="167" t="s">
        <v>581</v>
      </c>
      <c r="L53" s="133" t="s">
        <v>239</v>
      </c>
      <c r="M53" s="426">
        <v>2</v>
      </c>
      <c r="N53" s="294" t="str">
        <f t="shared" si="14"/>
        <v>RARA VEZ</v>
      </c>
      <c r="O53" s="155">
        <f t="shared" si="46"/>
        <v>0.4</v>
      </c>
      <c r="P53" s="348" t="s">
        <v>457</v>
      </c>
      <c r="Q53" s="427">
        <v>3</v>
      </c>
      <c r="R53" s="428" t="str">
        <f t="shared" si="19"/>
        <v>MODERADO</v>
      </c>
      <c r="S53" s="155">
        <f t="shared" si="20"/>
        <v>0.6</v>
      </c>
      <c r="T53" s="296" t="str">
        <f t="shared" ref="T53" si="48">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6">
        <v>1</v>
      </c>
      <c r="V53" s="133" t="s">
        <v>709</v>
      </c>
      <c r="W53" s="166" t="s">
        <v>321</v>
      </c>
      <c r="X53" s="297" t="s">
        <v>189</v>
      </c>
      <c r="Y53" s="297" t="s">
        <v>180</v>
      </c>
      <c r="Z53" s="298" t="str">
        <f t="shared" si="4"/>
        <v>40%</v>
      </c>
      <c r="AA53" s="297" t="s">
        <v>181</v>
      </c>
      <c r="AB53" s="297" t="s">
        <v>182</v>
      </c>
      <c r="AC53" s="297" t="s">
        <v>183</v>
      </c>
      <c r="AD53" s="297"/>
      <c r="AE53" s="299">
        <f t="shared" si="44"/>
        <v>0.24</v>
      </c>
      <c r="AF53" s="294" t="str">
        <f t="shared" si="42"/>
        <v>RARA VEZ</v>
      </c>
      <c r="AG53" s="298">
        <f t="shared" si="23"/>
        <v>0.24</v>
      </c>
      <c r="AH53" s="294" t="str">
        <f t="shared" si="43"/>
        <v>MODERADO</v>
      </c>
      <c r="AI53" s="298">
        <f t="shared" si="45"/>
        <v>0.6</v>
      </c>
      <c r="AJ53" s="296" t="str">
        <f t="shared" si="47"/>
        <v>MODERADO</v>
      </c>
      <c r="AK53" s="133" t="s">
        <v>600</v>
      </c>
      <c r="AL53" s="300" t="s">
        <v>710</v>
      </c>
      <c r="AM53" s="300" t="s">
        <v>673</v>
      </c>
      <c r="AN53" s="429">
        <v>44713</v>
      </c>
      <c r="AO53" s="300" t="s">
        <v>711</v>
      </c>
      <c r="AP53" s="137" t="s">
        <v>187</v>
      </c>
    </row>
    <row r="54" spans="1:42" ht="409.5" x14ac:dyDescent="0.3">
      <c r="A54" s="941" t="s">
        <v>8</v>
      </c>
      <c r="B54" s="941">
        <v>7</v>
      </c>
      <c r="C54" s="1020" t="s">
        <v>712</v>
      </c>
      <c r="D54" s="950" t="s">
        <v>713</v>
      </c>
      <c r="E54" s="950" t="s">
        <v>714</v>
      </c>
      <c r="F54" s="1011" t="s">
        <v>499</v>
      </c>
      <c r="G54" s="970" t="s">
        <v>70</v>
      </c>
      <c r="H54" s="1002" t="s">
        <v>567</v>
      </c>
      <c r="I54" s="1005" t="s">
        <v>567</v>
      </c>
      <c r="J54" s="1008" t="s">
        <v>197</v>
      </c>
      <c r="K54" s="1008" t="s">
        <v>581</v>
      </c>
      <c r="L54" s="151" t="s">
        <v>239</v>
      </c>
      <c r="M54" s="430">
        <v>2</v>
      </c>
      <c r="N54" s="221" t="str">
        <f>IF(M54=0,"",IF(M54&lt;=1,"IMPROBABLE",IF(M54&lt;=2,"RARA VEZ",IF(M54&lt;=3,"PROBABLE",IF(M54&lt;=4,"CASI SEGURA","INMINENTE")))))</f>
        <v>RARA VEZ</v>
      </c>
      <c r="O54" s="1017">
        <f>IF(N54="","",IF(N54="IMPROBABLE",0.2,IF(N54="RARA VEZ",0.4,IF(N54="PROBABLE",0.6,IF(N54="CASI SEGURO",0.8,IF(N54="INMINENTE",1,))))))</f>
        <v>0.4</v>
      </c>
      <c r="P54" s="964" t="s">
        <v>582</v>
      </c>
      <c r="Q54" s="332">
        <v>2</v>
      </c>
      <c r="R54" s="333" t="str">
        <f>IF(Q54=1,"LEVE",IF(Q54=2,"MENOR",IF(Q54=3,"MODERADO",IF(Q54=4,"MAYOR",IF(Q54=5,"CATASTROFICO","")))))</f>
        <v>MENOR</v>
      </c>
      <c r="S54" s="405">
        <f>IF(R54="","",IF(R54="LEVE",0.2,IF(R54="MENOR",0.4,IF(R54="MODERADO",0.6,IF(R54="MAYOR",0.8,IF(R54="CATASTRÓFICO",1,))))))</f>
        <v>0.4</v>
      </c>
      <c r="T54" s="334" t="str">
        <f>IF(OR(AND(N54="IMPROBABLE",R54="LEVE"),AND(N54="RARA VEZ",R54="MENOR"),AND(N54="RARA VEZ",R54="LEVE")),"BAJO",IF(OR(AND(N54="IMPROBABLE",R54="MODERADO"),AND(N54="RARA VEZ",R54="MENOR"),AND(N54="RARA VEZ",R54="MODERADO"),AND(N54=" PROBABLE",R54="LEVE"),AND(N54="PROBABLE",R54="MENOR"),AND(N54="PROBABLE",R54="MODERADO"),AND(N54="CASI SEGURO",R54="LEVE"),AND(N54="CASI SEGURO",R54="MENOR")),"MODERADO",IF(OR(AND(N54="IMPROBABLE",R54="MAYOR"),AND(N54="IMPROBABLE",R54="MAYOR"),AND(N54="PROBABLE",R54="MAYOR"),AND(N54="CASI SEGURO",R54="MODERADO"),AND(N54="CASI SEGURO",R54="MAYOR"),AND(N54="INMINENTE",R54="LEVE"),AND(N54="INMINENTE",R54="MENOR"),AND(N54="INMINENTE",R54="MODERADO"),AND(N54="INMINENTE",R54="MAYOR")),"ALTO",IF(OR(AND(N54="IMPROBABLE",R54="CATASTRÓFICO"),AND(N54="RARA VEZ",R54="CATASTRÓFICO"),AND(N54="PROBABLE",R54="CATASTRÓFICO"),AND(N54="CASI SEGURO",R54="CATASTRÓFICO"),AND(N54="INMINENTE",R54="CATASTRÓFICO")),"EXTREMO",""))))</f>
        <v>BAJO</v>
      </c>
      <c r="U54" s="153">
        <v>1</v>
      </c>
      <c r="V54" s="431" t="s">
        <v>715</v>
      </c>
      <c r="W54" s="153" t="str">
        <f t="shared" ref="W54:W69" si="49">IF(OR(X54="Preventivo",X54="Detectivo"),"Probabilidad",IF(X54="Correctivo","Impacto",""))</f>
        <v>Probabilidad</v>
      </c>
      <c r="X54" s="177" t="s">
        <v>189</v>
      </c>
      <c r="Y54" s="177" t="s">
        <v>180</v>
      </c>
      <c r="Z54" s="226" t="str">
        <f t="shared" si="4"/>
        <v>40%</v>
      </c>
      <c r="AA54" s="177" t="s">
        <v>181</v>
      </c>
      <c r="AB54" s="177" t="s">
        <v>182</v>
      </c>
      <c r="AC54" s="177" t="s">
        <v>183</v>
      </c>
      <c r="AD54" s="406"/>
      <c r="AE54" s="248">
        <f>IFERROR(IF(W54="Probabilidad",(O54-(+O54*Z54)),IF(W54="Impacto",O54,"")),"")</f>
        <v>0.24</v>
      </c>
      <c r="AF54" s="221" t="str">
        <f>IFERROR(IF(AE54="","",IF(AE54&lt;=0.2,"IMPROBABLE",IF(AE54&lt;=0.4,"RARA VEZ",IF(AE54&lt;=0.6,"PROBABLE",IF(AE54&lt;=0.8,"CASI SEGURO","INMINENTE"))))),"")</f>
        <v>RARA VEZ</v>
      </c>
      <c r="AG54" s="226">
        <f t="shared" si="23"/>
        <v>0.24</v>
      </c>
      <c r="AH54" s="330" t="str">
        <f>R54</f>
        <v>MENOR</v>
      </c>
      <c r="AI54" s="226">
        <f t="shared" si="45"/>
        <v>0.4</v>
      </c>
      <c r="AJ54" s="224" t="s">
        <v>264</v>
      </c>
      <c r="AK54" s="1002" t="s">
        <v>242</v>
      </c>
      <c r="AL54" s="119"/>
      <c r="AM54" s="1025"/>
      <c r="AN54" s="1025"/>
      <c r="AO54" s="211" t="s">
        <v>716</v>
      </c>
      <c r="AP54" s="1027" t="s">
        <v>187</v>
      </c>
    </row>
    <row r="55" spans="1:42" ht="263.5" x14ac:dyDescent="0.3">
      <c r="A55" s="942"/>
      <c r="B55" s="942"/>
      <c r="C55" s="1021"/>
      <c r="D55" s="951"/>
      <c r="E55" s="951"/>
      <c r="F55" s="1012"/>
      <c r="G55" s="971"/>
      <c r="H55" s="1003"/>
      <c r="I55" s="1006"/>
      <c r="J55" s="1009"/>
      <c r="K55" s="1009"/>
      <c r="L55" s="154" t="s">
        <v>239</v>
      </c>
      <c r="M55" s="432">
        <v>2</v>
      </c>
      <c r="N55" s="239" t="str">
        <f>IF(M55=0,"",IF(M55&lt;=1,"IMPROBABLE",IF(M55&lt;=2,"RARA VEZ",IF(M55&lt;=3,"PROBABLE",IF(M55&lt;=4,"CASI SEGURA","INMINENTE")))))</f>
        <v>RARA VEZ</v>
      </c>
      <c r="O55" s="1018"/>
      <c r="P55" s="965"/>
      <c r="Q55" s="433">
        <v>2</v>
      </c>
      <c r="R55" s="402" t="str">
        <f>IF(Q55=1,"LEVE",IF(Q55=2,"MENOR",IF(Q55=3,"MODERADO",IF(Q55=4,"MAYOR",IF(Q55=5,"CATASTROFICO","")))))</f>
        <v>MENOR</v>
      </c>
      <c r="S55" s="434">
        <f>IF(R55="","",IF(R55="LEVE",0.2,IF(R55="MENOR",0.4,IF(R55="MODERADO",0.6,IF(R55="MAYOR",0.8,IF(R55="CATASTRÓFICO",1,))))))</f>
        <v>0.4</v>
      </c>
      <c r="T55" s="403" t="str">
        <f>IF(OR(AND(N55="IMPROBABLE",R55="LEVE"),AND(N55="RARA VEZ",R55="MENOR"),AND(N55="RARA VEZ",R55="LEVE")),"BAJO",IF(OR(AND(N55="IMPROBABLE",R55="MODERADO"),AND(N55="RARA VEZ",R55="MENOR"),AND(N55="RARA VEZ",R55="MODERADO"),AND(N55=" PROBABLE",R55="LEVE"),AND(N55="PROBABLE",R55="MENOR"),AND(N55="PROBABLE",R55="MODERADO"),AND(N55="CASI SEGURO",R55="LEVE"),AND(N55="CASI SEGURO",R55="MENOR")),"MODERADO",IF(OR(AND(N55="IMPROBABLE",R55="MAYOR"),AND(N55="IMPROBABLE",R55="MAYOR"),AND(N55="PROBABLE",R55="MAYOR"),AND(N55="CASI SEGURO",R55="MODERADO"),AND(N55="CASI SEGURO",R55="MAYOR"),AND(N55="INMINENTE",R55="LEVE"),AND(N55="INMINENTE",R55="MENOR"),AND(N55="INMINENTE",R55="MODERADO"),AND(N55="INMINENTE",R55="MAYOR")),"ALTO",IF(OR(AND(N55="IMPROBABLE",R55="CATASTRÓFICO"),AND(N55="RARA VEZ",R55="CATASTRÓFICO"),AND(N55="PROBABLE",R55="CATASTRÓFICO"),AND(N55="CASI SEGURO",R55="CATASTRÓFICO"),AND(N55="INMINENTE",R55="CATASTRÓFICO")),"EXTREMO",""))))</f>
        <v>BAJO</v>
      </c>
      <c r="U55" s="137">
        <v>2</v>
      </c>
      <c r="V55" s="431" t="s">
        <v>717</v>
      </c>
      <c r="W55" s="137" t="str">
        <f t="shared" si="49"/>
        <v>Probabilidad</v>
      </c>
      <c r="X55" s="242" t="s">
        <v>189</v>
      </c>
      <c r="Y55" s="242" t="s">
        <v>180</v>
      </c>
      <c r="Z55" s="243" t="str">
        <f t="shared" si="4"/>
        <v>40%</v>
      </c>
      <c r="AA55" s="242" t="s">
        <v>181</v>
      </c>
      <c r="AB55" s="242" t="s">
        <v>182</v>
      </c>
      <c r="AC55" s="242" t="s">
        <v>183</v>
      </c>
      <c r="AD55" s="62">
        <f>IF(ISBLANK(V55),0,Z55*AE54)</f>
        <v>9.6000000000000002E-2</v>
      </c>
      <c r="AE55" s="62">
        <f>AE54-AD55</f>
        <v>0.14399999999999999</v>
      </c>
      <c r="AF55" s="239" t="str">
        <f t="shared" ref="AF55:AF58" si="50">IFERROR(IF(AE55="","",IF(AE55&lt;=0.2,"IMPROBABLE",IF(AE55&lt;=0.4,"RARA VEZ",IF(AE55&lt;=0.6,"PROBABLE",IF(AE55&lt;=0.8,"CASI SEGURO","INMINENTE"))))),"")</f>
        <v>IMPROBABLE</v>
      </c>
      <c r="AG55" s="243">
        <f t="shared" si="23"/>
        <v>0.14399999999999999</v>
      </c>
      <c r="AH55" s="399" t="str">
        <f>R55</f>
        <v>MENOR</v>
      </c>
      <c r="AI55" s="243">
        <f t="shared" si="45"/>
        <v>0.4</v>
      </c>
      <c r="AJ55" s="241" t="s">
        <v>264</v>
      </c>
      <c r="AK55" s="1004"/>
      <c r="AL55" s="119"/>
      <c r="AM55" s="1026"/>
      <c r="AN55" s="1026"/>
      <c r="AO55" s="211" t="s">
        <v>718</v>
      </c>
      <c r="AP55" s="1028"/>
    </row>
    <row r="56" spans="1:42" ht="409.5" x14ac:dyDescent="0.3">
      <c r="A56" s="943"/>
      <c r="B56" s="943"/>
      <c r="C56" s="1022"/>
      <c r="D56" s="952"/>
      <c r="E56" s="952"/>
      <c r="F56" s="1013"/>
      <c r="G56" s="972"/>
      <c r="H56" s="1004"/>
      <c r="I56" s="1007"/>
      <c r="J56" s="1010"/>
      <c r="K56" s="1010"/>
      <c r="L56" s="1002" t="s">
        <v>588</v>
      </c>
      <c r="M56" s="329">
        <v>2</v>
      </c>
      <c r="N56" s="221" t="str">
        <f t="shared" ref="N56:N58" si="51">IF(M56=0,"",IF(M56&lt;=1,"IMPROBABLE",IF(M56&lt;=2,"RARA VEZ",IF(M56&lt;=3,"PROBABLE",IF(M56&lt;=4,"CASI SEGURO","INMINENTE")))))</f>
        <v>RARA VEZ</v>
      </c>
      <c r="O56" s="1019"/>
      <c r="P56" s="966"/>
      <c r="Q56" s="391">
        <v>2</v>
      </c>
      <c r="R56" s="333" t="str">
        <f t="shared" ref="R56:R58" si="52">IF(Q56=1,"LEVE",IF(Q56=2,"MENOR",IF(Q56=3,"MODERADO",IF(Q56=4,"MAYOR",IF(Q56=5,"CATASTROFICO","")))))</f>
        <v>MENOR</v>
      </c>
      <c r="S56" s="405">
        <f t="shared" ref="S56:S58" si="53">IF(R56="","",IF(R56="Leve",0.2,IF(R56="Menor",0.4,IF(R56="Moderado",0.6,IF(R56="Mayor",0.8,IF(R56="Catastrófico",1,))))))</f>
        <v>0.4</v>
      </c>
      <c r="T56" s="334" t="str">
        <f t="shared" ref="T56:T58" si="54">IF(OR(AND(N56="IMPROBABLE",R56="LEVE"),AND(N56="RARA VEZ",R56="MENOR"),AND(N56="RARA VEZ",R56="LEVE")),"BAJO",IF(OR(AND(N56="IMPROBABLE",R56="MODERADO"),AND(N56="RARA VEZ",R56="MENOR"),AND(N56="RARA VEZ",R56="MODERADO"),AND(N56=" PROBABLE",R56="LEVE"),AND(N56="PROBABLE",R56="MENOR"),AND(N56="PROBABLE",R56="MODERADO"),AND(N56="CASI SEGURO",R56="LEVE"),AND(N56="CASI SEGURO",R56="MENOR")),"MODERADO",IF(OR(AND(N56="IMPROBABLE",R56="MAYOR"),AND(N56="IMPROBABLE",R56="MAYOR"),AND(N56="PROBABLE",R56="MAYOR"),AND(N56="CASI SEGURO",R56="MODERADO"),AND(N56="CASI SEGURO",R56="MAYOR"),AND(N56="INMINENTE",R56="LEVE"),AND(N56="INMINENTE",R56="MENOR"),AND(N56="INMINENTE",R56="MODERADO"),AND(N56="INMINENTE",R56="MAYOR")),"ALTO",IF(OR(AND(N56="IMPROBABLE",R56="CATASTRÓFICO"),AND(N56="RARA VEZ",R56="CATASTRÓFICO"),AND(N56="PROBABLE",R56="CATASTRÓFICO"),AND(N56="CASI SEGURO",R56="CATASTRÓFICO"),AND(N56="INMINENTE",R56="CATASTRÓFICO")),"EXTREMO",""))))</f>
        <v>BAJO</v>
      </c>
      <c r="U56" s="153">
        <v>3</v>
      </c>
      <c r="V56" s="431" t="s">
        <v>719</v>
      </c>
      <c r="W56" s="153" t="str">
        <f t="shared" si="49"/>
        <v>Probabilidad</v>
      </c>
      <c r="X56" s="177" t="s">
        <v>189</v>
      </c>
      <c r="Y56" s="177" t="s">
        <v>180</v>
      </c>
      <c r="Z56" s="226" t="str">
        <f t="shared" si="4"/>
        <v>40%</v>
      </c>
      <c r="AA56" s="177" t="s">
        <v>181</v>
      </c>
      <c r="AB56" s="177" t="s">
        <v>182</v>
      </c>
      <c r="AC56" s="177" t="s">
        <v>183</v>
      </c>
      <c r="AD56" s="406"/>
      <c r="AE56" s="248">
        <f>IFERROR(IF(W56="Probabilidad",(O56-(+O56*Z56)),IF(W56="Impacto",O56,"")),"")</f>
        <v>0</v>
      </c>
      <c r="AF56" s="221" t="str">
        <f t="shared" si="50"/>
        <v>IMPROBABLE</v>
      </c>
      <c r="AG56" s="226">
        <f t="shared" si="23"/>
        <v>0</v>
      </c>
      <c r="AH56" s="221" t="str">
        <f t="shared" ref="AH56:AH57" si="55">R56</f>
        <v>MENOR</v>
      </c>
      <c r="AI56" s="226">
        <f t="shared" si="45"/>
        <v>0.4</v>
      </c>
      <c r="AJ56" s="334" t="str">
        <f t="shared" ref="AJ56:AJ58" si="56">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1002" t="s">
        <v>242</v>
      </c>
      <c r="AL56" s="207"/>
      <c r="AM56" s="1025"/>
      <c r="AN56" s="1025"/>
      <c r="AO56" s="211" t="s">
        <v>720</v>
      </c>
      <c r="AP56" s="435" t="s">
        <v>187</v>
      </c>
    </row>
    <row r="57" spans="1:42" ht="409.5" x14ac:dyDescent="0.35">
      <c r="A57" s="1030" t="s">
        <v>8</v>
      </c>
      <c r="B57" s="1030">
        <v>8</v>
      </c>
      <c r="C57" s="944" t="s">
        <v>721</v>
      </c>
      <c r="D57" s="944" t="s">
        <v>722</v>
      </c>
      <c r="E57" s="1032" t="s">
        <v>723</v>
      </c>
      <c r="F57" s="1011" t="s">
        <v>499</v>
      </c>
      <c r="G57" s="944" t="s">
        <v>71</v>
      </c>
      <c r="H57" s="1002" t="s">
        <v>567</v>
      </c>
      <c r="I57" s="1005" t="s">
        <v>567</v>
      </c>
      <c r="J57" s="1008" t="s">
        <v>197</v>
      </c>
      <c r="K57" s="1008" t="s">
        <v>581</v>
      </c>
      <c r="L57" s="1004"/>
      <c r="M57" s="329">
        <v>2</v>
      </c>
      <c r="N57" s="221" t="str">
        <f t="shared" si="51"/>
        <v>RARA VEZ</v>
      </c>
      <c r="O57" s="436">
        <f t="shared" ref="O57:O58" si="57">IF(N57="","",IF(N57="IMPROBABLE",0.2,IF(N57="RARA VEZ",0.4,IF(N57="PROBABLE",0.6,IF(N57="CASI SEGURO",0.8,IF(N57="INMINENTE",1,))))))</f>
        <v>0.4</v>
      </c>
      <c r="P57" s="964" t="s">
        <v>582</v>
      </c>
      <c r="Q57" s="391">
        <v>2</v>
      </c>
      <c r="R57" s="423" t="str">
        <f t="shared" si="52"/>
        <v>MENOR</v>
      </c>
      <c r="S57" s="436">
        <f t="shared" si="53"/>
        <v>0.4</v>
      </c>
      <c r="T57" s="224" t="str">
        <f t="shared" si="54"/>
        <v>BAJO</v>
      </c>
      <c r="U57" s="153">
        <v>1</v>
      </c>
      <c r="V57" s="431" t="s">
        <v>724</v>
      </c>
      <c r="W57" s="153" t="str">
        <f t="shared" si="49"/>
        <v>Probabilidad</v>
      </c>
      <c r="X57" s="177" t="s">
        <v>189</v>
      </c>
      <c r="Y57" s="177" t="s">
        <v>180</v>
      </c>
      <c r="Z57" s="226" t="str">
        <f t="shared" si="4"/>
        <v>40%</v>
      </c>
      <c r="AA57" s="177" t="s">
        <v>181</v>
      </c>
      <c r="AB57" s="177" t="s">
        <v>182</v>
      </c>
      <c r="AC57" s="177" t="s">
        <v>183</v>
      </c>
      <c r="AD57" s="227">
        <f>IF(ISBLANK(V57),0,Z57*AE56)</f>
        <v>0</v>
      </c>
      <c r="AE57" s="227">
        <f>AE56-AD57</f>
        <v>0</v>
      </c>
      <c r="AF57" s="221" t="str">
        <f t="shared" si="50"/>
        <v>IMPROBABLE</v>
      </c>
      <c r="AG57" s="226">
        <f t="shared" si="23"/>
        <v>0</v>
      </c>
      <c r="AH57" s="221" t="str">
        <f t="shared" si="55"/>
        <v>MENOR</v>
      </c>
      <c r="AI57" s="226">
        <f>IFERROR(IF(W57="Impacto",(S57-(+S57*Z57)),IF(W57="Probabilidad",S57,"")),"")</f>
        <v>0.4</v>
      </c>
      <c r="AJ57" s="334" t="str">
        <f t="shared" si="56"/>
        <v>BAJO</v>
      </c>
      <c r="AK57" s="1003"/>
      <c r="AL57" s="437"/>
      <c r="AM57" s="1029"/>
      <c r="AN57" s="1029"/>
      <c r="AO57" s="437" t="s">
        <v>725</v>
      </c>
      <c r="AP57" s="1027" t="s">
        <v>187</v>
      </c>
    </row>
    <row r="58" spans="1:42" ht="409.5" x14ac:dyDescent="0.3">
      <c r="A58" s="1031"/>
      <c r="B58" s="1031"/>
      <c r="C58" s="946"/>
      <c r="D58" s="946"/>
      <c r="E58" s="1033"/>
      <c r="F58" s="1013"/>
      <c r="G58" s="946"/>
      <c r="H58" s="1004"/>
      <c r="I58" s="1007"/>
      <c r="J58" s="1010"/>
      <c r="K58" s="1010"/>
      <c r="L58" s="186"/>
      <c r="M58" s="329">
        <v>2</v>
      </c>
      <c r="N58" s="423" t="str">
        <f t="shared" si="51"/>
        <v>RARA VEZ</v>
      </c>
      <c r="O58" s="438">
        <f t="shared" si="57"/>
        <v>0.4</v>
      </c>
      <c r="P58" s="966"/>
      <c r="Q58" s="439">
        <v>2</v>
      </c>
      <c r="R58" s="440" t="str">
        <f t="shared" si="52"/>
        <v>MENOR</v>
      </c>
      <c r="S58" s="441">
        <f t="shared" si="53"/>
        <v>0.4</v>
      </c>
      <c r="T58" s="442" t="str">
        <f t="shared" si="54"/>
        <v>BAJO</v>
      </c>
      <c r="U58" s="443">
        <v>2</v>
      </c>
      <c r="V58" s="431" t="s">
        <v>726</v>
      </c>
      <c r="W58" s="412" t="str">
        <f t="shared" si="49"/>
        <v>Probabilidad</v>
      </c>
      <c r="X58" s="413" t="s">
        <v>189</v>
      </c>
      <c r="Y58" s="413" t="s">
        <v>180</v>
      </c>
      <c r="Z58" s="414" t="str">
        <f t="shared" si="4"/>
        <v>40%</v>
      </c>
      <c r="AA58" s="413" t="s">
        <v>181</v>
      </c>
      <c r="AB58" s="413" t="s">
        <v>182</v>
      </c>
      <c r="AC58" s="413" t="s">
        <v>183</v>
      </c>
      <c r="AD58" s="415">
        <f>$AD57</f>
        <v>0</v>
      </c>
      <c r="AE58" s="248">
        <f>AE57-AD58</f>
        <v>0</v>
      </c>
      <c r="AF58" s="221" t="str">
        <f t="shared" si="50"/>
        <v>IMPROBABLE</v>
      </c>
      <c r="AG58" s="414">
        <f t="shared" si="23"/>
        <v>0</v>
      </c>
      <c r="AH58" s="423" t="str">
        <f>AH57</f>
        <v>MENOR</v>
      </c>
      <c r="AI58" s="414">
        <f>IFERROR(IF(W58="Impacto",(S58-(+S58*Z58)),IF(W58="Probabilidad",S58,"")),"")</f>
        <v>0.4</v>
      </c>
      <c r="AJ58" s="334" t="str">
        <f t="shared" si="56"/>
        <v>BAJO</v>
      </c>
      <c r="AK58" s="1004"/>
      <c r="AL58" s="207"/>
      <c r="AM58" s="1026"/>
      <c r="AN58" s="1026"/>
      <c r="AO58" s="211" t="s">
        <v>727</v>
      </c>
      <c r="AP58" s="1028"/>
    </row>
    <row r="59" spans="1:42" ht="372" x14ac:dyDescent="0.3">
      <c r="A59" s="941" t="s">
        <v>728</v>
      </c>
      <c r="B59" s="941">
        <v>1</v>
      </c>
      <c r="C59" s="944" t="s">
        <v>563</v>
      </c>
      <c r="D59" s="950" t="s">
        <v>729</v>
      </c>
      <c r="E59" s="950" t="s">
        <v>730</v>
      </c>
      <c r="F59" s="1027" t="s">
        <v>499</v>
      </c>
      <c r="G59" s="1034" t="s">
        <v>73</v>
      </c>
      <c r="H59" s="1002" t="s">
        <v>567</v>
      </c>
      <c r="I59" s="1005" t="s">
        <v>567</v>
      </c>
      <c r="J59" s="1008" t="s">
        <v>197</v>
      </c>
      <c r="K59" s="1041" t="s">
        <v>581</v>
      </c>
      <c r="L59" s="151" t="s">
        <v>239</v>
      </c>
      <c r="M59" s="329">
        <v>3</v>
      </c>
      <c r="N59" s="330" t="str">
        <f>IF(M59=0,"",IF(M59&lt;=1,"IMPROBABLE",IF(M59&lt;=2,"RARA VEZ",IF(M59&lt;=3,"PROBABLE",IF(M59&lt;=4,"CASI SEGURA","INMINENTE")))))</f>
        <v>PROBABLE</v>
      </c>
      <c r="O59" s="331">
        <f>IF(N59="","",IF(N59="IMPROBABLE",0.2,IF(N59="RARA VEZ",0.4,IF(N59="PROBABLE",0.6,IF(N59="CASI SEGURO",0.8,IF(N59="INMINENTE",1,))))))</f>
        <v>0.6</v>
      </c>
      <c r="P59" s="964" t="s">
        <v>319</v>
      </c>
      <c r="Q59" s="332">
        <v>2</v>
      </c>
      <c r="R59" s="333" t="str">
        <f>IF(Q59=1,"LEVE",IF(Q59=2,"MENOR",IF(Q59=3,"MODERADO",IF(Q59=4,"MAYOR",IF(Q59=5,"CATASTROFICO","")))))</f>
        <v>MENOR</v>
      </c>
      <c r="S59" s="331">
        <f>IF(R59="","",IF(R59="LEVE",0.2,IF(R59="MENOR",0.4,IF(R59="MODERADO",0.6,IF(R59="MAYOR",0.8,IF(R59="CATASTRÓFICO",1,))))))</f>
        <v>0.4</v>
      </c>
      <c r="T59" s="334" t="str">
        <f>IF(OR(AND(N59="IMPROBABLE",R59="LEVE"),AND(N59="RARA VEZ",R59="MENOR"),AND(N59="RARA VEZ",R59="LEVE")),"BAJO",IF(OR(AND(N59="IMPROBABLE",R59="MODERADO"),AND(N59="RARA VEZ",R59="MENOR"),AND(N59="RARA VEZ",R59="MODERADO"),AND(N59=" PROBABLE",R59="LEVE"),AND(N59="PROBABLE",R59="MENOR"),AND(N59="PROBABLE",R59="MODERADO"),AND(N59="CASI SEGURO",R59="LEVE"),AND(N59="CASI SEGURO",R59="MENOR")),"MODERADO",IF(OR(AND(N59="IMPROBABLE",R59="MAYOR"),AND(N59="IMPROBABLE",R59="MAYOR"),AND(N59="PROBABLE",R59="MAYOR"),AND(N59="CASI SEGURO",R59="MODERADO"),AND(N59="CASI SEGURO",R59="MAYOR"),AND(N59="INMINENTE",R59="LEVE"),AND(N59="INMINENTE",R59="MENOR"),AND(N59="INMINENTE",R59="MODERADO"),AND(N59="INMINENTE",R59="MAYOR")),"ALTO",IF(OR(AND(N59="IMPROBABLE",R59="CATASTRÓFICO"),AND(N59="RARA VEZ",R59="CATASTRÓFICO"),AND(N59="PROBABLE",R59="CATASTRÓFICO"),AND(N59="CASI SEGURO",R59="CATASTRÓFICO"),AND(N59="INMINENTE",R59="CATASTRÓFICO")),"EXTREMO",""))))</f>
        <v>MODERADO</v>
      </c>
      <c r="U59" s="153">
        <v>1</v>
      </c>
      <c r="V59" s="300" t="s">
        <v>731</v>
      </c>
      <c r="W59" s="153" t="str">
        <f t="shared" si="49"/>
        <v>Probabilidad</v>
      </c>
      <c r="X59" s="177" t="s">
        <v>189</v>
      </c>
      <c r="Y59" s="177" t="s">
        <v>180</v>
      </c>
      <c r="Z59" s="226" t="str">
        <f t="shared" si="4"/>
        <v>40%</v>
      </c>
      <c r="AA59" s="177" t="s">
        <v>181</v>
      </c>
      <c r="AB59" s="177" t="s">
        <v>182</v>
      </c>
      <c r="AC59" s="177" t="s">
        <v>183</v>
      </c>
      <c r="AD59" s="227"/>
      <c r="AE59" s="248">
        <f>IFERROR(IF(W60="Probabilidad",(O59-(+O59*Z60)),IF(W59="Impacto",O59,"")),"")</f>
        <v>0.36</v>
      </c>
      <c r="AF59" s="221" t="str">
        <f>IFERROR(IF(AE59="","",IF(AE59&lt;=0.2,"IMPROBABLE",IF(AE59&lt;=0.4,"RARA VEZ",IF(AE59&lt;=0.6,"PROBABLE",IF(AE59&lt;=0.8,"CASI SEGURO","INMINENTE"))))),"")</f>
        <v>RARA VEZ</v>
      </c>
      <c r="AG59" s="226">
        <f t="shared" si="23"/>
        <v>0.36</v>
      </c>
      <c r="AH59" s="330" t="str">
        <f>R59</f>
        <v>MENOR</v>
      </c>
      <c r="AI59" s="226">
        <f t="shared" ref="AI59:AI66" si="58">IFERROR(IF(W59="Impacto",(S59-(+S59*Z59)),IF(W59="Probabilidad",S59,"")),"")</f>
        <v>0.4</v>
      </c>
      <c r="AJ59" s="224" t="s">
        <v>264</v>
      </c>
      <c r="AK59" s="1002" t="s">
        <v>265</v>
      </c>
      <c r="AL59" s="950" t="s">
        <v>569</v>
      </c>
      <c r="AM59" s="1014" t="s">
        <v>732</v>
      </c>
      <c r="AN59" s="1023">
        <v>44713</v>
      </c>
      <c r="AO59" s="408" t="s">
        <v>733</v>
      </c>
      <c r="AP59" s="941" t="s">
        <v>187</v>
      </c>
    </row>
    <row r="60" spans="1:42" ht="409.5" x14ac:dyDescent="0.3">
      <c r="A60" s="942"/>
      <c r="B60" s="942"/>
      <c r="C60" s="945"/>
      <c r="D60" s="951"/>
      <c r="E60" s="951"/>
      <c r="F60" s="1037"/>
      <c r="G60" s="1035"/>
      <c r="H60" s="1003"/>
      <c r="I60" s="1006"/>
      <c r="J60" s="1009"/>
      <c r="K60" s="1042"/>
      <c r="L60" s="216"/>
      <c r="M60" s="329">
        <v>3</v>
      </c>
      <c r="N60" s="330" t="str">
        <f>IF(M60=0,"",IF(M60&lt;=1,"IMPROBABLE",IF(M60&lt;=2,"RARA VEZ",IF(M60&lt;=3,"PROBABLE",IF(M60&lt;=4,"CASI SEGURA","INMINENTE")))))</f>
        <v>PROBABLE</v>
      </c>
      <c r="O60" s="331">
        <f>IF(N60="","",IF(N60="IMPROBABLE",0.2,IF(N60="RARA VEZ",0.4,IF(N60="PROBABLE",0.6,IF(N60="CASI SEGURO",0.8,IF(N60="INMINENTE",1,))))))</f>
        <v>0.6</v>
      </c>
      <c r="P60" s="965"/>
      <c r="Q60" s="332">
        <v>2</v>
      </c>
      <c r="R60" s="333" t="str">
        <f>IF(Q60=1,"LEVE",IF(Q60=2,"MENOR",IF(Q60=3,"MODERADO",IF(Q60=4,"MAYOR",IF(Q60=5,"CATASTROFICO","")))))</f>
        <v>MENOR</v>
      </c>
      <c r="S60" s="331">
        <f>IF(R60="","",IF(R60="LEVE",0.2,IF(R60="MENOR",0.4,IF(R60="MODERADO",0.6,IF(R60="MAYOR",0.8,IF(R60="CATASTRÓFICO",1,))))))</f>
        <v>0.4</v>
      </c>
      <c r="T60" s="334" t="str">
        <f t="shared" ref="T60:T100" si="59">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53">
        <v>2</v>
      </c>
      <c r="V60" s="300" t="s">
        <v>734</v>
      </c>
      <c r="W60" s="153" t="str">
        <f t="shared" si="49"/>
        <v>Probabilidad</v>
      </c>
      <c r="X60" s="177" t="s">
        <v>189</v>
      </c>
      <c r="Y60" s="177" t="s">
        <v>180</v>
      </c>
      <c r="Z60" s="226" t="str">
        <f t="shared" si="4"/>
        <v>40%</v>
      </c>
      <c r="AA60" s="177" t="s">
        <v>181</v>
      </c>
      <c r="AB60" s="177" t="s">
        <v>182</v>
      </c>
      <c r="AC60" s="177" t="s">
        <v>183</v>
      </c>
      <c r="AD60" s="227">
        <f t="shared" ref="AD60:AD62" si="60">IF(ISBLANK(V60),0,Z60*AE59)</f>
        <v>0.14399999999999999</v>
      </c>
      <c r="AE60" s="227">
        <f t="shared" ref="AE60:AE62" si="61">AE59-AD60</f>
        <v>0.216</v>
      </c>
      <c r="AF60" s="221" t="str">
        <f t="shared" ref="AF60:AF65" si="62">IFERROR(IF(AE60="","",IF(AE60&lt;=0.2,"IMPROBABLE",IF(AE60&lt;=0.4,"RARA VEZ",IF(AE60&lt;=0.6,"PROBABLE",IF(AE60&lt;=0.8,"CASI SEGURO","INMINENTE"))))),"")</f>
        <v>RARA VEZ</v>
      </c>
      <c r="AG60" s="226">
        <f t="shared" si="23"/>
        <v>0.216</v>
      </c>
      <c r="AH60" s="330" t="str">
        <f t="shared" ref="AH60:AH65" si="63">R60</f>
        <v>MENOR</v>
      </c>
      <c r="AI60" s="226">
        <f t="shared" si="58"/>
        <v>0.4</v>
      </c>
      <c r="AJ60" s="224" t="s">
        <v>264</v>
      </c>
      <c r="AK60" s="1003"/>
      <c r="AL60" s="951"/>
      <c r="AM60" s="1015"/>
      <c r="AN60" s="1044"/>
      <c r="AO60" s="409" t="s">
        <v>735</v>
      </c>
      <c r="AP60" s="942"/>
    </row>
    <row r="61" spans="1:42" ht="356.5" x14ac:dyDescent="0.3">
      <c r="A61" s="942"/>
      <c r="B61" s="942"/>
      <c r="C61" s="945"/>
      <c r="D61" s="951"/>
      <c r="E61" s="951"/>
      <c r="F61" s="1037"/>
      <c r="G61" s="1035"/>
      <c r="H61" s="1003"/>
      <c r="I61" s="1006"/>
      <c r="J61" s="1009"/>
      <c r="K61" s="1042"/>
      <c r="L61" s="216"/>
      <c r="M61" s="329">
        <v>3</v>
      </c>
      <c r="N61" s="330" t="str">
        <f>IF(M61=0,"",IF(M61&lt;=1,"IMPROBABLE",IF(M61&lt;=2,"RARA VEZ",IF(M61&lt;=3,"PROBABLE",IF(M61&lt;=4,"CASI SEGURA","INMINENTE")))))</f>
        <v>PROBABLE</v>
      </c>
      <c r="O61" s="331">
        <f>IF(N61="","",IF(N61="IMPROBABLE",0.2,IF(N61="RARA VEZ",0.4,IF(N61="PROBABLE",0.6,IF(N61="CASI SEGURO",0.8,IF(N61="INMINENTE",1,))))))</f>
        <v>0.6</v>
      </c>
      <c r="P61" s="965"/>
      <c r="Q61" s="332">
        <v>2</v>
      </c>
      <c r="R61" s="333" t="str">
        <f>IF(Q61=1,"LEVE",IF(Q61=2,"MENOR",IF(Q61=3,"MODERADO",IF(Q61=4,"MAYOR",IF(Q61=5,"CATASTROFICO","")))))</f>
        <v>MENOR</v>
      </c>
      <c r="S61" s="331">
        <f>IF(R61="","",IF(R61="LEVE",0.2,IF(R61="MENOR",0.4,IF(R61="MODERADO",0.6,IF(R61="MAYOR",0.8,IF(R61="CATASTRÓFICO",1,))))))</f>
        <v>0.4</v>
      </c>
      <c r="T61" s="334" t="str">
        <f t="shared" si="59"/>
        <v>MODERADO</v>
      </c>
      <c r="U61" s="153">
        <v>3</v>
      </c>
      <c r="V61" s="133" t="s">
        <v>736</v>
      </c>
      <c r="W61" s="153" t="str">
        <f t="shared" si="49"/>
        <v>Probabilidad</v>
      </c>
      <c r="X61" s="177" t="s">
        <v>189</v>
      </c>
      <c r="Y61" s="177" t="s">
        <v>180</v>
      </c>
      <c r="Z61" s="226" t="str">
        <f t="shared" si="4"/>
        <v>40%</v>
      </c>
      <c r="AA61" s="177" t="s">
        <v>181</v>
      </c>
      <c r="AB61" s="177" t="s">
        <v>182</v>
      </c>
      <c r="AC61" s="177" t="s">
        <v>183</v>
      </c>
      <c r="AD61" s="227">
        <f t="shared" si="60"/>
        <v>8.6400000000000005E-2</v>
      </c>
      <c r="AE61" s="227">
        <f t="shared" si="61"/>
        <v>0.12959999999999999</v>
      </c>
      <c r="AF61" s="221" t="str">
        <f t="shared" si="62"/>
        <v>IMPROBABLE</v>
      </c>
      <c r="AG61" s="226">
        <f t="shared" si="23"/>
        <v>0.12959999999999999</v>
      </c>
      <c r="AH61" s="330" t="str">
        <f t="shared" si="63"/>
        <v>MENOR</v>
      </c>
      <c r="AI61" s="226">
        <f t="shared" si="58"/>
        <v>0.4</v>
      </c>
      <c r="AJ61" s="224" t="s">
        <v>264</v>
      </c>
      <c r="AK61" s="1003"/>
      <c r="AL61" s="951"/>
      <c r="AM61" s="1015"/>
      <c r="AN61" s="1044"/>
      <c r="AO61" s="409" t="s">
        <v>686</v>
      </c>
      <c r="AP61" s="942"/>
    </row>
    <row r="62" spans="1:42" ht="263.5" x14ac:dyDescent="0.3">
      <c r="A62" s="943"/>
      <c r="B62" s="943"/>
      <c r="C62" s="946"/>
      <c r="D62" s="952"/>
      <c r="E62" s="952"/>
      <c r="F62" s="1028"/>
      <c r="G62" s="1036"/>
      <c r="H62" s="1004"/>
      <c r="I62" s="1007"/>
      <c r="J62" s="1010"/>
      <c r="K62" s="1043"/>
      <c r="L62" s="216"/>
      <c r="M62" s="329">
        <v>3</v>
      </c>
      <c r="N62" s="330" t="str">
        <f>IF(M62=0,"",IF(M62&lt;=1,"IMPROBABLE",IF(M62&lt;=2,"RARA VEZ",IF(M62&lt;=3,"PROBABLE",IF(M62&lt;=4,"CASI SEGURA","INMINENTE")))))</f>
        <v>PROBABLE</v>
      </c>
      <c r="O62" s="331">
        <f>IF(N62="","",IF(N62="IMPROBABLE",0.2,IF(N62="RARA VEZ",0.4,IF(N62="PROBABLE",0.6,IF(N62="CASI SEGURO",0.8,IF(N62="INMINENTE",1,))))))</f>
        <v>0.6</v>
      </c>
      <c r="P62" s="966"/>
      <c r="Q62" s="332">
        <v>2</v>
      </c>
      <c r="R62" s="333" t="str">
        <f>IF(Q62=1,"LEVE",IF(Q62=2,"MENOR",IF(Q62=3,"MODERADO",IF(Q62=4,"MAYOR",IF(Q62=5,"CATASTROFICO","")))))</f>
        <v>MENOR</v>
      </c>
      <c r="S62" s="331">
        <f>IF(R62="","",IF(R62="LEVE",0.2,IF(R62="MENOR",0.4,IF(R62="MODERADO",0.6,IF(R62="MAYOR",0.8,IF(R62="CATASTRÓFICO",1,))))))</f>
        <v>0.4</v>
      </c>
      <c r="T62" s="334" t="str">
        <f t="shared" si="59"/>
        <v>MODERADO</v>
      </c>
      <c r="U62" s="153">
        <v>4</v>
      </c>
      <c r="V62" s="133" t="s">
        <v>737</v>
      </c>
      <c r="W62" s="153" t="str">
        <f t="shared" si="49"/>
        <v>Probabilidad</v>
      </c>
      <c r="X62" s="177" t="s">
        <v>189</v>
      </c>
      <c r="Y62" s="177" t="s">
        <v>180</v>
      </c>
      <c r="Z62" s="226" t="str">
        <f t="shared" si="4"/>
        <v>40%</v>
      </c>
      <c r="AA62" s="177" t="s">
        <v>181</v>
      </c>
      <c r="AB62" s="177" t="s">
        <v>182</v>
      </c>
      <c r="AC62" s="177" t="s">
        <v>183</v>
      </c>
      <c r="AD62" s="227">
        <f t="shared" si="60"/>
        <v>5.1839999999999997E-2</v>
      </c>
      <c r="AE62" s="227">
        <f t="shared" si="61"/>
        <v>7.7759999999999996E-2</v>
      </c>
      <c r="AF62" s="221" t="str">
        <f t="shared" si="62"/>
        <v>IMPROBABLE</v>
      </c>
      <c r="AG62" s="226">
        <f t="shared" si="23"/>
        <v>7.7759999999999996E-2</v>
      </c>
      <c r="AH62" s="330" t="str">
        <f t="shared" si="63"/>
        <v>MENOR</v>
      </c>
      <c r="AI62" s="226">
        <f t="shared" si="58"/>
        <v>0.4</v>
      </c>
      <c r="AJ62" s="224" t="s">
        <v>264</v>
      </c>
      <c r="AK62" s="1004"/>
      <c r="AL62" s="952"/>
      <c r="AM62" s="1016"/>
      <c r="AN62" s="1024"/>
      <c r="AO62" s="388" t="s">
        <v>738</v>
      </c>
      <c r="AP62" s="943"/>
    </row>
    <row r="63" spans="1:42" ht="186" x14ac:dyDescent="0.3">
      <c r="A63" s="941" t="s">
        <v>728</v>
      </c>
      <c r="B63" s="941">
        <v>2</v>
      </c>
      <c r="C63" s="944" t="s">
        <v>585</v>
      </c>
      <c r="D63" s="944" t="s">
        <v>586</v>
      </c>
      <c r="E63" s="944" t="s">
        <v>587</v>
      </c>
      <c r="F63" s="1011" t="s">
        <v>499</v>
      </c>
      <c r="G63" s="944" t="s">
        <v>74</v>
      </c>
      <c r="H63" s="1002" t="s">
        <v>567</v>
      </c>
      <c r="I63" s="1002" t="s">
        <v>567</v>
      </c>
      <c r="J63" s="1008" t="s">
        <v>197</v>
      </c>
      <c r="K63" s="1038" t="s">
        <v>581</v>
      </c>
      <c r="L63" s="216" t="s">
        <v>588</v>
      </c>
      <c r="M63" s="329">
        <v>4</v>
      </c>
      <c r="N63" s="330" t="str">
        <f t="shared" ref="N63:N96" si="64">IF(M63=0,"",IF(M63&lt;=1,"IMPROBABLE",IF(M63&lt;=2,"RARA VEZ",IF(M63&lt;=3,"PROBABLE",IF(M63&lt;=4,"CASI SEGURO","INMINENTE")))))</f>
        <v>CASI SEGURO</v>
      </c>
      <c r="O63" s="331">
        <f t="shared" ref="O63:O76" si="65">IF(N63="","",IF(N63="IMPROBABLE",0.2,IF(N63="RARA VEZ",0.4,IF(N63="PROBABLE",0.6,IF(N63="CASI SEGURO",0.8,IF(N63="INMINENTE",1,))))))</f>
        <v>0.8</v>
      </c>
      <c r="P63" s="964" t="s">
        <v>231</v>
      </c>
      <c r="Q63" s="391">
        <v>3</v>
      </c>
      <c r="R63" s="333" t="str">
        <f t="shared" ref="R63:R96" si="66">IF(Q63=1,"LEVE",IF(Q63=2,"MENOR",IF(Q63=3,"MODERADO",IF(Q63=4,"MAYOR",IF(Q63=5,"CATASTROFICO","")))))</f>
        <v>MODERADO</v>
      </c>
      <c r="S63" s="331">
        <f t="shared" ref="S63:S88" si="67">IF(R63="","",IF(R63="Leve",0.2,IF(R63="Menor",0.4,IF(R63="Moderado",0.6,IF(R63="Mayor",0.8,IF(R63="Catastrófico",1,))))))</f>
        <v>0.6</v>
      </c>
      <c r="T63" s="334" t="str">
        <f t="shared" si="59"/>
        <v>ALTO</v>
      </c>
      <c r="U63" s="153">
        <v>1</v>
      </c>
      <c r="V63" s="133" t="s">
        <v>739</v>
      </c>
      <c r="W63" s="153" t="str">
        <f t="shared" si="49"/>
        <v>Probabilidad</v>
      </c>
      <c r="X63" s="177" t="s">
        <v>189</v>
      </c>
      <c r="Y63" s="177" t="s">
        <v>180</v>
      </c>
      <c r="Z63" s="226" t="str">
        <f t="shared" si="4"/>
        <v>40%</v>
      </c>
      <c r="AA63" s="177" t="s">
        <v>181</v>
      </c>
      <c r="AB63" s="177" t="s">
        <v>182</v>
      </c>
      <c r="AC63" s="177" t="s">
        <v>183</v>
      </c>
      <c r="AD63" s="227"/>
      <c r="AE63" s="248">
        <f>IFERROR(IF(W64="Probabilidad",(O63-(+O63*Z64)),IF(W63="Impacto",O63,"")),"")</f>
        <v>0.48</v>
      </c>
      <c r="AF63" s="221" t="str">
        <f t="shared" si="62"/>
        <v>PROBABLE</v>
      </c>
      <c r="AG63" s="226">
        <f t="shared" si="23"/>
        <v>0.48</v>
      </c>
      <c r="AH63" s="221" t="str">
        <f t="shared" si="63"/>
        <v>MODERADO</v>
      </c>
      <c r="AI63" s="1045">
        <f t="shared" si="58"/>
        <v>0.6</v>
      </c>
      <c r="AJ63" s="334" t="str">
        <f t="shared" ref="AJ63:AJ78" si="68">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1002" t="s">
        <v>184</v>
      </c>
      <c r="AL63" s="950" t="s">
        <v>590</v>
      </c>
      <c r="AM63" s="1014" t="s">
        <v>732</v>
      </c>
      <c r="AN63" s="1023">
        <v>44714</v>
      </c>
      <c r="AO63" s="408" t="s">
        <v>591</v>
      </c>
      <c r="AP63" s="941" t="s">
        <v>187</v>
      </c>
    </row>
    <row r="64" spans="1:42" ht="356.5" x14ac:dyDescent="0.3">
      <c r="A64" s="942"/>
      <c r="B64" s="942"/>
      <c r="C64" s="945"/>
      <c r="D64" s="945"/>
      <c r="E64" s="945"/>
      <c r="F64" s="1012"/>
      <c r="G64" s="945"/>
      <c r="H64" s="1003"/>
      <c r="I64" s="1003"/>
      <c r="J64" s="1009"/>
      <c r="K64" s="1039"/>
      <c r="L64" s="394"/>
      <c r="M64" s="329">
        <v>4</v>
      </c>
      <c r="N64" s="330" t="str">
        <f t="shared" si="64"/>
        <v>CASI SEGURO</v>
      </c>
      <c r="O64" s="331">
        <f t="shared" si="65"/>
        <v>0.8</v>
      </c>
      <c r="P64" s="965"/>
      <c r="Q64" s="391">
        <v>3</v>
      </c>
      <c r="R64" s="333" t="str">
        <f t="shared" si="66"/>
        <v>MODERADO</v>
      </c>
      <c r="S64" s="331">
        <f t="shared" si="67"/>
        <v>0.6</v>
      </c>
      <c r="T64" s="334" t="str">
        <f t="shared" si="59"/>
        <v>ALTO</v>
      </c>
      <c r="U64" s="153">
        <v>2</v>
      </c>
      <c r="V64" s="318" t="s">
        <v>740</v>
      </c>
      <c r="W64" s="153" t="str">
        <f t="shared" si="49"/>
        <v>Probabilidad</v>
      </c>
      <c r="X64" s="177" t="s">
        <v>189</v>
      </c>
      <c r="Y64" s="177" t="s">
        <v>180</v>
      </c>
      <c r="Z64" s="226" t="str">
        <f t="shared" si="4"/>
        <v>40%</v>
      </c>
      <c r="AA64" s="177" t="s">
        <v>181</v>
      </c>
      <c r="AB64" s="177" t="s">
        <v>182</v>
      </c>
      <c r="AC64" s="177" t="s">
        <v>183</v>
      </c>
      <c r="AD64" s="227">
        <f t="shared" ref="AD64:AD65" si="69">IF(ISBLANK(V64),0,Z64*AE63)</f>
        <v>0.192</v>
      </c>
      <c r="AE64" s="227">
        <f t="shared" ref="AE64:AE65" si="70">AE63-AD64</f>
        <v>0.28799999999999998</v>
      </c>
      <c r="AF64" s="221" t="str">
        <f t="shared" si="62"/>
        <v>RARA VEZ</v>
      </c>
      <c r="AG64" s="226">
        <f t="shared" si="23"/>
        <v>0.28799999999999998</v>
      </c>
      <c r="AH64" s="221" t="str">
        <f t="shared" si="63"/>
        <v>MODERADO</v>
      </c>
      <c r="AI64" s="1046"/>
      <c r="AJ64" s="334" t="str">
        <f t="shared" si="68"/>
        <v>MODERADO</v>
      </c>
      <c r="AK64" s="1003"/>
      <c r="AL64" s="951"/>
      <c r="AM64" s="1015"/>
      <c r="AN64" s="1044"/>
      <c r="AO64" s="416" t="s">
        <v>741</v>
      </c>
      <c r="AP64" s="942"/>
    </row>
    <row r="65" spans="1:42" ht="248" x14ac:dyDescent="0.3">
      <c r="A65" s="943"/>
      <c r="B65" s="943"/>
      <c r="C65" s="946"/>
      <c r="D65" s="946"/>
      <c r="E65" s="946"/>
      <c r="F65" s="1013"/>
      <c r="G65" s="946"/>
      <c r="H65" s="1004"/>
      <c r="I65" s="1004"/>
      <c r="J65" s="1010"/>
      <c r="K65" s="1040"/>
      <c r="L65" s="394"/>
      <c r="M65" s="329">
        <v>4</v>
      </c>
      <c r="N65" s="330" t="str">
        <f t="shared" si="64"/>
        <v>CASI SEGURO</v>
      </c>
      <c r="O65" s="331">
        <f t="shared" si="65"/>
        <v>0.8</v>
      </c>
      <c r="P65" s="966"/>
      <c r="Q65" s="391">
        <v>3</v>
      </c>
      <c r="R65" s="333" t="str">
        <f t="shared" si="66"/>
        <v>MODERADO</v>
      </c>
      <c r="S65" s="331">
        <f t="shared" si="67"/>
        <v>0.6</v>
      </c>
      <c r="T65" s="334" t="str">
        <f t="shared" si="59"/>
        <v>ALTO</v>
      </c>
      <c r="U65" s="153">
        <v>3</v>
      </c>
      <c r="V65" s="133" t="s">
        <v>742</v>
      </c>
      <c r="W65" s="153" t="str">
        <f t="shared" si="49"/>
        <v>Probabilidad</v>
      </c>
      <c r="X65" s="177" t="s">
        <v>189</v>
      </c>
      <c r="Y65" s="177" t="s">
        <v>180</v>
      </c>
      <c r="Z65" s="226" t="str">
        <f t="shared" si="4"/>
        <v>40%</v>
      </c>
      <c r="AA65" s="177" t="s">
        <v>181</v>
      </c>
      <c r="AB65" s="177" t="s">
        <v>182</v>
      </c>
      <c r="AC65" s="177" t="s">
        <v>183</v>
      </c>
      <c r="AD65" s="227">
        <f t="shared" si="69"/>
        <v>0.1152</v>
      </c>
      <c r="AE65" s="227">
        <f t="shared" si="70"/>
        <v>0.17279999999999998</v>
      </c>
      <c r="AF65" s="221" t="str">
        <f t="shared" si="62"/>
        <v>IMPROBABLE</v>
      </c>
      <c r="AG65" s="226">
        <f t="shared" si="23"/>
        <v>0.17279999999999998</v>
      </c>
      <c r="AH65" s="221" t="str">
        <f t="shared" si="63"/>
        <v>MODERADO</v>
      </c>
      <c r="AI65" s="1047"/>
      <c r="AJ65" s="334" t="str">
        <f t="shared" si="68"/>
        <v>MODERADO</v>
      </c>
      <c r="AK65" s="1004"/>
      <c r="AL65" s="952"/>
      <c r="AM65" s="1016"/>
      <c r="AN65" s="1024"/>
      <c r="AO65" s="416" t="s">
        <v>743</v>
      </c>
      <c r="AP65" s="943"/>
    </row>
    <row r="66" spans="1:42" ht="279" x14ac:dyDescent="0.3">
      <c r="A66" s="941" t="s">
        <v>728</v>
      </c>
      <c r="B66" s="941">
        <v>3</v>
      </c>
      <c r="C66" s="944" t="s">
        <v>596</v>
      </c>
      <c r="D66" s="944" t="s">
        <v>597</v>
      </c>
      <c r="E66" s="1011" t="s">
        <v>598</v>
      </c>
      <c r="F66" s="1011" t="s">
        <v>499</v>
      </c>
      <c r="G66" s="944" t="s">
        <v>55</v>
      </c>
      <c r="H66" s="1002" t="s">
        <v>567</v>
      </c>
      <c r="I66" s="1005" t="s">
        <v>567</v>
      </c>
      <c r="J66" s="1008" t="s">
        <v>197</v>
      </c>
      <c r="K66" s="1038" t="s">
        <v>581</v>
      </c>
      <c r="L66" s="1002" t="s">
        <v>588</v>
      </c>
      <c r="M66" s="329">
        <v>4</v>
      </c>
      <c r="N66" s="330" t="str">
        <f t="shared" si="64"/>
        <v>CASI SEGURO</v>
      </c>
      <c r="O66" s="405">
        <f t="shared" si="65"/>
        <v>0.8</v>
      </c>
      <c r="P66" s="964" t="s">
        <v>690</v>
      </c>
      <c r="Q66" s="391">
        <v>2</v>
      </c>
      <c r="R66" s="333" t="str">
        <f t="shared" si="66"/>
        <v>MENOR</v>
      </c>
      <c r="S66" s="405">
        <f t="shared" si="67"/>
        <v>0.4</v>
      </c>
      <c r="T66" s="334" t="str">
        <f t="shared" si="59"/>
        <v>MODERADO</v>
      </c>
      <c r="U66" s="153">
        <v>1</v>
      </c>
      <c r="V66" s="133" t="s">
        <v>599</v>
      </c>
      <c r="W66" s="153" t="str">
        <f t="shared" si="49"/>
        <v>Probabilidad</v>
      </c>
      <c r="X66" s="177" t="s">
        <v>189</v>
      </c>
      <c r="Y66" s="177" t="s">
        <v>180</v>
      </c>
      <c r="Z66" s="226" t="str">
        <f t="shared" si="4"/>
        <v>40%</v>
      </c>
      <c r="AA66" s="177" t="s">
        <v>181</v>
      </c>
      <c r="AB66" s="177" t="s">
        <v>182</v>
      </c>
      <c r="AC66" s="177" t="s">
        <v>183</v>
      </c>
      <c r="AD66" s="406"/>
      <c r="AE66" s="248">
        <f>IFERROR(IF(W66="Probabilidad",(O66-(+O66*Z66)),IF(W66="Impacto",O66,"")),"")</f>
        <v>0.48</v>
      </c>
      <c r="AF66" s="221" t="str">
        <f>IFERROR(IF(AE66="","",IF(AE66&lt;=0.2,"IMPROBABLE",IF(AE66&lt;=0.4,"RARA VEZ",IF(AE66&lt;=0.6,"PROBABLE",IF(AE66&lt;=0.8,"CASI SEGURO","INMINENTE"))))),"")</f>
        <v>PROBABLE</v>
      </c>
      <c r="AG66" s="226">
        <f t="shared" si="23"/>
        <v>0.48</v>
      </c>
      <c r="AH66" s="221" t="str">
        <f>R66</f>
        <v>MENOR</v>
      </c>
      <c r="AI66" s="226">
        <f t="shared" si="58"/>
        <v>0.4</v>
      </c>
      <c r="AJ66" s="334" t="str">
        <f t="shared" si="68"/>
        <v>MODERADO</v>
      </c>
      <c r="AK66" s="1002" t="s">
        <v>600</v>
      </c>
      <c r="AL66" s="950" t="s">
        <v>744</v>
      </c>
      <c r="AM66" s="1020" t="s">
        <v>602</v>
      </c>
      <c r="AN66" s="1020" t="s">
        <v>603</v>
      </c>
      <c r="AO66" s="408" t="s">
        <v>604</v>
      </c>
      <c r="AP66" s="941" t="s">
        <v>187</v>
      </c>
    </row>
    <row r="67" spans="1:42" ht="279" x14ac:dyDescent="0.3">
      <c r="A67" s="942"/>
      <c r="B67" s="942"/>
      <c r="C67" s="945"/>
      <c r="D67" s="945"/>
      <c r="E67" s="1012"/>
      <c r="F67" s="1012"/>
      <c r="G67" s="945"/>
      <c r="H67" s="1003"/>
      <c r="I67" s="1006"/>
      <c r="J67" s="1009"/>
      <c r="K67" s="1039"/>
      <c r="L67" s="1004"/>
      <c r="M67" s="329">
        <v>4</v>
      </c>
      <c r="N67" s="330" t="str">
        <f t="shared" si="64"/>
        <v>CASI SEGURO</v>
      </c>
      <c r="O67" s="405">
        <f t="shared" si="65"/>
        <v>0.8</v>
      </c>
      <c r="P67" s="965"/>
      <c r="Q67" s="391">
        <v>2</v>
      </c>
      <c r="R67" s="333" t="str">
        <f t="shared" si="66"/>
        <v>MENOR</v>
      </c>
      <c r="S67" s="405">
        <f t="shared" si="67"/>
        <v>0.4</v>
      </c>
      <c r="T67" s="334" t="str">
        <f t="shared" si="59"/>
        <v>MODERADO</v>
      </c>
      <c r="U67" s="153">
        <v>2</v>
      </c>
      <c r="V67" s="133" t="s">
        <v>692</v>
      </c>
      <c r="W67" s="153" t="str">
        <f t="shared" si="49"/>
        <v>Probabilidad</v>
      </c>
      <c r="X67" s="177" t="s">
        <v>189</v>
      </c>
      <c r="Y67" s="177" t="s">
        <v>180</v>
      </c>
      <c r="Z67" s="226" t="str">
        <f t="shared" si="4"/>
        <v>40%</v>
      </c>
      <c r="AA67" s="177" t="s">
        <v>181</v>
      </c>
      <c r="AB67" s="177" t="s">
        <v>182</v>
      </c>
      <c r="AC67" s="177" t="s">
        <v>183</v>
      </c>
      <c r="AD67" s="227">
        <f>IF(ISBLANK(V67),0,Z67*AE66)</f>
        <v>0.192</v>
      </c>
      <c r="AE67" s="227">
        <f>AE66-AD67</f>
        <v>0.28799999999999998</v>
      </c>
      <c r="AF67" s="221" t="str">
        <f t="shared" ref="AF67:AF87" si="71">IFERROR(IF(AE67="","",IF(AE67&lt;=0.2,"IMPROBABLE",IF(AE67&lt;=0.4,"RARA VEZ",IF(AE67&lt;=0.6,"PROBABLE",IF(AE67&lt;=0.8,"CASI SEGURO","INMINENTE"))))),"")</f>
        <v>RARA VEZ</v>
      </c>
      <c r="AG67" s="226">
        <f t="shared" si="23"/>
        <v>0.28799999999999998</v>
      </c>
      <c r="AH67" s="221" t="str">
        <f t="shared" ref="AH67:AH96" si="72">R67</f>
        <v>MENOR</v>
      </c>
      <c r="AI67" s="226">
        <f>IFERROR(IF(W67="Impacto",(S67-(+S67*Z67)),IF(W67="Probabilidad",S67,"")),"")</f>
        <v>0.4</v>
      </c>
      <c r="AJ67" s="334"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1003"/>
      <c r="AL67" s="951"/>
      <c r="AM67" s="1021"/>
      <c r="AN67" s="1021"/>
      <c r="AO67" s="409" t="s">
        <v>606</v>
      </c>
      <c r="AP67" s="942"/>
    </row>
    <row r="68" spans="1:42" ht="372" x14ac:dyDescent="0.3">
      <c r="A68" s="942"/>
      <c r="B68" s="942"/>
      <c r="C68" s="945"/>
      <c r="D68" s="945"/>
      <c r="E68" s="1012"/>
      <c r="F68" s="1012"/>
      <c r="G68" s="945"/>
      <c r="H68" s="1003"/>
      <c r="I68" s="1006"/>
      <c r="J68" s="1009"/>
      <c r="K68" s="1039"/>
      <c r="L68" s="253"/>
      <c r="M68" s="329">
        <v>4</v>
      </c>
      <c r="N68" s="333" t="str">
        <f t="shared" si="64"/>
        <v>CASI SEGURO</v>
      </c>
      <c r="O68" s="410">
        <f t="shared" si="65"/>
        <v>0.8</v>
      </c>
      <c r="P68" s="965"/>
      <c r="Q68" s="391">
        <v>2</v>
      </c>
      <c r="R68" s="333" t="str">
        <f t="shared" si="66"/>
        <v>MENOR</v>
      </c>
      <c r="S68" s="410">
        <f t="shared" si="67"/>
        <v>0.4</v>
      </c>
      <c r="T68" s="411" t="str">
        <f t="shared" si="59"/>
        <v>MODERADO</v>
      </c>
      <c r="U68" s="412">
        <v>3</v>
      </c>
      <c r="V68" s="167" t="s">
        <v>607</v>
      </c>
      <c r="W68" s="412" t="str">
        <f t="shared" si="49"/>
        <v>Probabilidad</v>
      </c>
      <c r="X68" s="413" t="s">
        <v>189</v>
      </c>
      <c r="Y68" s="413" t="s">
        <v>180</v>
      </c>
      <c r="Z68" s="414" t="str">
        <f t="shared" si="4"/>
        <v>40%</v>
      </c>
      <c r="AA68" s="413" t="s">
        <v>181</v>
      </c>
      <c r="AB68" s="413" t="s">
        <v>182</v>
      </c>
      <c r="AC68" s="413" t="s">
        <v>183</v>
      </c>
      <c r="AD68" s="415">
        <f>$AD67</f>
        <v>0.192</v>
      </c>
      <c r="AE68" s="248">
        <f>AE67-AD68</f>
        <v>9.5999999999999974E-2</v>
      </c>
      <c r="AF68" s="221" t="str">
        <f t="shared" si="71"/>
        <v>IMPROBABLE</v>
      </c>
      <c r="AG68" s="414">
        <f t="shared" si="23"/>
        <v>9.5999999999999974E-2</v>
      </c>
      <c r="AH68" s="221" t="str">
        <f t="shared" si="72"/>
        <v>MENOR</v>
      </c>
      <c r="AI68" s="414">
        <f>IFERROR(IF(W68="Impacto",(S68-(+S68*Z68)),IF(W68="Probabilidad",S68,"")),"")</f>
        <v>0.4</v>
      </c>
      <c r="AJ68" s="334" t="str">
        <f t="shared" si="68"/>
        <v>BAJO</v>
      </c>
      <c r="AK68" s="1003"/>
      <c r="AL68" s="951"/>
      <c r="AM68" s="1021"/>
      <c r="AN68" s="1021"/>
      <c r="AO68" s="409" t="s">
        <v>608</v>
      </c>
      <c r="AP68" s="942"/>
    </row>
    <row r="69" spans="1:42" ht="356.5" x14ac:dyDescent="0.3">
      <c r="A69" s="943"/>
      <c r="B69" s="943"/>
      <c r="C69" s="946"/>
      <c r="D69" s="946"/>
      <c r="E69" s="1013"/>
      <c r="F69" s="1013"/>
      <c r="G69" s="946"/>
      <c r="H69" s="1004"/>
      <c r="I69" s="1007"/>
      <c r="J69" s="1010"/>
      <c r="K69" s="1040"/>
      <c r="L69" s="253"/>
      <c r="M69" s="329">
        <v>4</v>
      </c>
      <c r="N69" s="333" t="str">
        <f t="shared" si="64"/>
        <v>CASI SEGURO</v>
      </c>
      <c r="O69" s="410">
        <f t="shared" si="65"/>
        <v>0.8</v>
      </c>
      <c r="P69" s="966"/>
      <c r="Q69" s="391">
        <v>2</v>
      </c>
      <c r="R69" s="333" t="str">
        <f t="shared" si="66"/>
        <v>MENOR</v>
      </c>
      <c r="S69" s="410">
        <f t="shared" si="67"/>
        <v>0.4</v>
      </c>
      <c r="T69" s="411" t="str">
        <f t="shared" si="59"/>
        <v>MODERADO</v>
      </c>
      <c r="U69" s="412">
        <v>4</v>
      </c>
      <c r="V69" s="167" t="s">
        <v>609</v>
      </c>
      <c r="W69" s="412" t="str">
        <f t="shared" si="49"/>
        <v>Probabilidad</v>
      </c>
      <c r="X69" s="413" t="s">
        <v>189</v>
      </c>
      <c r="Y69" s="413" t="s">
        <v>180</v>
      </c>
      <c r="Z69" s="414" t="str">
        <f t="shared" si="4"/>
        <v>40%</v>
      </c>
      <c r="AA69" s="413" t="s">
        <v>181</v>
      </c>
      <c r="AB69" s="413" t="s">
        <v>182</v>
      </c>
      <c r="AC69" s="413" t="s">
        <v>183</v>
      </c>
      <c r="AD69" s="415">
        <f>$AD68</f>
        <v>0.192</v>
      </c>
      <c r="AE69" s="444">
        <f>AE68</f>
        <v>9.5999999999999974E-2</v>
      </c>
      <c r="AF69" s="221" t="str">
        <f t="shared" si="71"/>
        <v>IMPROBABLE</v>
      </c>
      <c r="AG69" s="414">
        <f>AG68</f>
        <v>9.5999999999999974E-2</v>
      </c>
      <c r="AH69" s="221" t="str">
        <f t="shared" si="72"/>
        <v>MENOR</v>
      </c>
      <c r="AI69" s="414">
        <f>IFERROR(IF(W69="Impacto",(S69-(+S69*Z69)),IF(W69="Probabilidad",S69,"")),"")</f>
        <v>0.4</v>
      </c>
      <c r="AJ69" s="334" t="str">
        <f t="shared" si="68"/>
        <v>BAJO</v>
      </c>
      <c r="AK69" s="1004"/>
      <c r="AL69" s="952"/>
      <c r="AM69" s="1022"/>
      <c r="AN69" s="1022"/>
      <c r="AO69" s="416" t="s">
        <v>745</v>
      </c>
      <c r="AP69" s="943"/>
    </row>
    <row r="70" spans="1:42" ht="196" x14ac:dyDescent="0.3">
      <c r="A70" s="941" t="s">
        <v>728</v>
      </c>
      <c r="B70" s="941">
        <v>4</v>
      </c>
      <c r="C70" s="1002" t="s">
        <v>746</v>
      </c>
      <c r="D70" s="1002" t="s">
        <v>747</v>
      </c>
      <c r="E70" s="1002" t="s">
        <v>748</v>
      </c>
      <c r="F70" s="1002" t="s">
        <v>499</v>
      </c>
      <c r="G70" s="1002" t="s">
        <v>749</v>
      </c>
      <c r="H70" s="1002" t="s">
        <v>567</v>
      </c>
      <c r="I70" s="1005" t="s">
        <v>567</v>
      </c>
      <c r="J70" s="1008" t="s">
        <v>581</v>
      </c>
      <c r="K70" s="1008" t="s">
        <v>581</v>
      </c>
      <c r="L70" s="1002" t="s">
        <v>230</v>
      </c>
      <c r="M70" s="1050">
        <v>2</v>
      </c>
      <c r="N70" s="1048" t="str">
        <f t="shared" si="64"/>
        <v>RARA VEZ</v>
      </c>
      <c r="O70" s="1017">
        <f t="shared" si="65"/>
        <v>0.4</v>
      </c>
      <c r="P70" s="1017" t="s">
        <v>319</v>
      </c>
      <c r="Q70" s="1054">
        <v>2</v>
      </c>
      <c r="R70" s="1056" t="str">
        <f t="shared" si="66"/>
        <v>MENOR</v>
      </c>
      <c r="S70" s="1017">
        <f t="shared" si="67"/>
        <v>0.4</v>
      </c>
      <c r="T70" s="1052" t="str">
        <f t="shared" si="59"/>
        <v>BAJO</v>
      </c>
      <c r="U70" s="153">
        <v>1</v>
      </c>
      <c r="V70" s="151" t="s">
        <v>750</v>
      </c>
      <c r="W70" s="153" t="str">
        <f>IF(OR(X70="Preventivo",X70="Detectivo"),"Probabilidad",IF(X70="Correctivo","Impacto",""))</f>
        <v>Probabilidad</v>
      </c>
      <c r="X70" s="177" t="s">
        <v>189</v>
      </c>
      <c r="Y70" s="177" t="s">
        <v>233</v>
      </c>
      <c r="Z70" s="226" t="str">
        <f t="shared" si="4"/>
        <v>50%</v>
      </c>
      <c r="AA70" s="177" t="s">
        <v>181</v>
      </c>
      <c r="AB70" s="177" t="s">
        <v>182</v>
      </c>
      <c r="AC70" s="177" t="s">
        <v>183</v>
      </c>
      <c r="AD70" s="177"/>
      <c r="AE70" s="248">
        <f t="shared" ref="AE70:AE86" si="73">IFERROR(IF(W70="Probabilidad",(O70-(+O70*Z70)),IF(W70="Impacto",O70,"")),"")</f>
        <v>0.2</v>
      </c>
      <c r="AF70" s="221" t="str">
        <f t="shared" si="71"/>
        <v>IMPROBABLE</v>
      </c>
      <c r="AG70" s="226">
        <f t="shared" ref="AG70:AG86" si="74">+AE70</f>
        <v>0.2</v>
      </c>
      <c r="AH70" s="221" t="str">
        <f t="shared" si="72"/>
        <v>MENOR</v>
      </c>
      <c r="AI70" s="226">
        <f t="shared" ref="AI70:AI71" si="75">IFERROR(IF(W70="Impacto",(S70-(+S70*Z70)),IF(W70="Probabilidad",S70,"")),"")</f>
        <v>0.4</v>
      </c>
      <c r="AJ70" s="224" t="str">
        <f t="shared" si="68"/>
        <v>BAJO</v>
      </c>
      <c r="AK70" s="1002" t="s">
        <v>242</v>
      </c>
      <c r="AL70" s="1014"/>
      <c r="AM70" s="1014"/>
      <c r="AN70" s="1014"/>
      <c r="AO70" s="1014"/>
      <c r="AP70" s="941" t="s">
        <v>751</v>
      </c>
    </row>
    <row r="71" spans="1:42" ht="60.5" x14ac:dyDescent="0.3">
      <c r="A71" s="943"/>
      <c r="B71" s="943"/>
      <c r="C71" s="1004"/>
      <c r="D71" s="1004"/>
      <c r="E71" s="1004"/>
      <c r="F71" s="1004"/>
      <c r="G71" s="1004"/>
      <c r="H71" s="1004"/>
      <c r="I71" s="1007"/>
      <c r="J71" s="1010"/>
      <c r="K71" s="1010"/>
      <c r="L71" s="1004"/>
      <c r="M71" s="1051"/>
      <c r="N71" s="1049"/>
      <c r="O71" s="1019"/>
      <c r="P71" s="1019"/>
      <c r="Q71" s="1055"/>
      <c r="R71" s="1057"/>
      <c r="S71" s="1019"/>
      <c r="T71" s="1053"/>
      <c r="U71" s="153">
        <v>2</v>
      </c>
      <c r="V71" s="151"/>
      <c r="W71" s="153" t="str">
        <f>IF(OR(X71="Preventivo",X71="Detectivo"),"Probabilidad",IF(X71="Correctivo","Impacto",""))</f>
        <v>Probabilidad</v>
      </c>
      <c r="X71" s="177" t="s">
        <v>189</v>
      </c>
      <c r="Y71" s="177" t="s">
        <v>233</v>
      </c>
      <c r="Z71" s="226" t="str">
        <f t="shared" si="4"/>
        <v>50%</v>
      </c>
      <c r="AA71" s="177" t="s">
        <v>181</v>
      </c>
      <c r="AB71" s="177" t="s">
        <v>182</v>
      </c>
      <c r="AC71" s="177" t="s">
        <v>183</v>
      </c>
      <c r="AD71" s="177"/>
      <c r="AE71" s="248">
        <f t="shared" si="73"/>
        <v>0</v>
      </c>
      <c r="AF71" s="221" t="str">
        <f t="shared" si="71"/>
        <v>IMPROBABLE</v>
      </c>
      <c r="AG71" s="226">
        <f t="shared" si="74"/>
        <v>0</v>
      </c>
      <c r="AH71" s="221">
        <f t="shared" si="72"/>
        <v>0</v>
      </c>
      <c r="AI71" s="226">
        <f t="shared" si="75"/>
        <v>0</v>
      </c>
      <c r="AJ71" s="224" t="str">
        <f t="shared" si="68"/>
        <v/>
      </c>
      <c r="AK71" s="1004"/>
      <c r="AL71" s="1016"/>
      <c r="AM71" s="1016"/>
      <c r="AN71" s="1016"/>
      <c r="AO71" s="1016"/>
      <c r="AP71" s="943"/>
    </row>
    <row r="72" spans="1:42" ht="409.5" x14ac:dyDescent="0.3">
      <c r="A72" s="991" t="s">
        <v>728</v>
      </c>
      <c r="B72" s="991">
        <v>4</v>
      </c>
      <c r="C72" s="1011" t="s">
        <v>752</v>
      </c>
      <c r="D72" s="944" t="s">
        <v>753</v>
      </c>
      <c r="E72" s="944" t="s">
        <v>613</v>
      </c>
      <c r="F72" s="1011" t="s">
        <v>499</v>
      </c>
      <c r="G72" s="944" t="s">
        <v>75</v>
      </c>
      <c r="H72" s="1002" t="s">
        <v>567</v>
      </c>
      <c r="I72" s="1005" t="s">
        <v>567</v>
      </c>
      <c r="J72" s="1008" t="s">
        <v>197</v>
      </c>
      <c r="K72" s="1038" t="s">
        <v>581</v>
      </c>
      <c r="L72" s="1002" t="s">
        <v>239</v>
      </c>
      <c r="M72" s="329">
        <v>2</v>
      </c>
      <c r="N72" s="330" t="str">
        <f t="shared" si="64"/>
        <v>RARA VEZ</v>
      </c>
      <c r="O72" s="331">
        <f t="shared" si="65"/>
        <v>0.4</v>
      </c>
      <c r="P72" s="964" t="s">
        <v>582</v>
      </c>
      <c r="Q72" s="391">
        <v>2</v>
      </c>
      <c r="R72" s="333" t="str">
        <f t="shared" si="66"/>
        <v>MENOR</v>
      </c>
      <c r="S72" s="405">
        <f t="shared" si="67"/>
        <v>0.4</v>
      </c>
      <c r="T72" s="334" t="str">
        <f t="shared" si="59"/>
        <v>BAJO</v>
      </c>
      <c r="U72" s="153">
        <v>1</v>
      </c>
      <c r="V72" s="133" t="s">
        <v>754</v>
      </c>
      <c r="W72" s="153" t="str">
        <f>IF(OR(X72="Preventivo",X72="Detectivo"),"Probabilidad",IF(X72="Correctivo","Impacto",""))</f>
        <v>Probabilidad</v>
      </c>
      <c r="X72" s="177" t="s">
        <v>189</v>
      </c>
      <c r="Y72" s="177" t="s">
        <v>180</v>
      </c>
      <c r="Z72" s="226" t="str">
        <f t="shared" si="4"/>
        <v>40%</v>
      </c>
      <c r="AA72" s="177" t="s">
        <v>181</v>
      </c>
      <c r="AB72" s="177" t="s">
        <v>182</v>
      </c>
      <c r="AC72" s="177" t="s">
        <v>183</v>
      </c>
      <c r="AD72" s="406"/>
      <c r="AE72" s="248">
        <f>IFERROR(IF(W72="Probabilidad",(O72-(+O72*Z72)),IF(W72="Impacto",O72,"")),"")</f>
        <v>0.24</v>
      </c>
      <c r="AF72" s="221" t="str">
        <f t="shared" si="71"/>
        <v>RARA VEZ</v>
      </c>
      <c r="AG72" s="226">
        <f t="shared" si="74"/>
        <v>0.24</v>
      </c>
      <c r="AH72" s="221" t="str">
        <f t="shared" si="72"/>
        <v>MENOR</v>
      </c>
      <c r="AI72" s="226">
        <f>IFERROR(IF(W72="Impacto",(S72-(+S72*Z72)),IF(W72="Probabilidad",S72,"")),"")</f>
        <v>0.4</v>
      </c>
      <c r="AJ72" s="334" t="s">
        <v>264</v>
      </c>
      <c r="AK72" s="1002" t="s">
        <v>600</v>
      </c>
      <c r="AL72" s="950" t="s">
        <v>615</v>
      </c>
      <c r="AM72" s="1014" t="s">
        <v>602</v>
      </c>
      <c r="AN72" s="1014" t="s">
        <v>603</v>
      </c>
      <c r="AO72" s="408" t="s">
        <v>616</v>
      </c>
      <c r="AP72" s="256" t="s">
        <v>365</v>
      </c>
    </row>
    <row r="73" spans="1:42" ht="409.5" x14ac:dyDescent="0.3">
      <c r="A73" s="992"/>
      <c r="B73" s="992"/>
      <c r="C73" s="1012"/>
      <c r="D73" s="945"/>
      <c r="E73" s="945"/>
      <c r="F73" s="1012"/>
      <c r="G73" s="945"/>
      <c r="H73" s="1003"/>
      <c r="I73" s="1006"/>
      <c r="J73" s="1009"/>
      <c r="K73" s="1039"/>
      <c r="L73" s="1004"/>
      <c r="M73" s="329">
        <v>2</v>
      </c>
      <c r="N73" s="330" t="str">
        <f t="shared" si="64"/>
        <v>RARA VEZ</v>
      </c>
      <c r="O73" s="331">
        <f t="shared" si="65"/>
        <v>0.4</v>
      </c>
      <c r="P73" s="965"/>
      <c r="Q73" s="391">
        <v>2</v>
      </c>
      <c r="R73" s="333" t="str">
        <f t="shared" si="66"/>
        <v>MENOR</v>
      </c>
      <c r="S73" s="405">
        <f t="shared" si="67"/>
        <v>0.4</v>
      </c>
      <c r="T73" s="334" t="str">
        <f t="shared" si="59"/>
        <v>BAJO</v>
      </c>
      <c r="U73" s="281">
        <v>2</v>
      </c>
      <c r="V73" s="286" t="s">
        <v>617</v>
      </c>
      <c r="W73" s="281" t="s">
        <v>321</v>
      </c>
      <c r="X73" s="445" t="s">
        <v>189</v>
      </c>
      <c r="Y73" s="445" t="s">
        <v>233</v>
      </c>
      <c r="Z73" s="446" t="str">
        <f t="shared" si="4"/>
        <v>50%</v>
      </c>
      <c r="AA73" s="445" t="s">
        <v>181</v>
      </c>
      <c r="AB73" s="445" t="s">
        <v>182</v>
      </c>
      <c r="AC73" s="445" t="s">
        <v>183</v>
      </c>
      <c r="AD73" s="227">
        <f>IF(ISBLANK(V73),0,Z73*AE72)</f>
        <v>0.12</v>
      </c>
      <c r="AE73" s="227">
        <f>AE72-AD73</f>
        <v>0.12</v>
      </c>
      <c r="AF73" s="221" t="str">
        <f t="shared" si="71"/>
        <v>IMPROBABLE</v>
      </c>
      <c r="AG73" s="446">
        <f t="shared" si="74"/>
        <v>0.12</v>
      </c>
      <c r="AH73" s="221" t="str">
        <f t="shared" si="72"/>
        <v>MENOR</v>
      </c>
      <c r="AI73" s="446">
        <f>IFERROR(IF(W73="Impacto",(S73-(+S73*Z73)),IF(W73="Probabilidad",S73,"")),"")</f>
        <v>0.4</v>
      </c>
      <c r="AJ73" s="334" t="str">
        <f t="shared" si="68"/>
        <v>BAJO</v>
      </c>
      <c r="AK73" s="1003"/>
      <c r="AL73" s="951"/>
      <c r="AM73" s="1015"/>
      <c r="AN73" s="1015"/>
      <c r="AO73" s="409" t="s">
        <v>618</v>
      </c>
      <c r="AP73" s="137" t="s">
        <v>187</v>
      </c>
    </row>
    <row r="74" spans="1:42" ht="409.5" x14ac:dyDescent="0.3">
      <c r="A74" s="992"/>
      <c r="B74" s="992"/>
      <c r="C74" s="1012"/>
      <c r="D74" s="945"/>
      <c r="E74" s="945"/>
      <c r="F74" s="1012"/>
      <c r="G74" s="945"/>
      <c r="H74" s="1003"/>
      <c r="I74" s="1006"/>
      <c r="J74" s="1009"/>
      <c r="K74" s="1039"/>
      <c r="L74" s="249"/>
      <c r="M74" s="329">
        <v>2</v>
      </c>
      <c r="N74" s="330" t="str">
        <f t="shared" si="64"/>
        <v>RARA VEZ</v>
      </c>
      <c r="O74" s="331">
        <f t="shared" si="65"/>
        <v>0.4</v>
      </c>
      <c r="P74" s="965"/>
      <c r="Q74" s="391">
        <v>2</v>
      </c>
      <c r="R74" s="333" t="str">
        <f t="shared" si="66"/>
        <v>MENOR</v>
      </c>
      <c r="S74" s="405">
        <f t="shared" si="67"/>
        <v>0.4</v>
      </c>
      <c r="T74" s="334" t="str">
        <f t="shared" si="59"/>
        <v>BAJO</v>
      </c>
      <c r="U74" s="281">
        <v>3</v>
      </c>
      <c r="V74" s="286" t="s">
        <v>755</v>
      </c>
      <c r="W74" s="281" t="s">
        <v>321</v>
      </c>
      <c r="X74" s="445" t="s">
        <v>189</v>
      </c>
      <c r="Y74" s="445" t="s">
        <v>233</v>
      </c>
      <c r="Z74" s="446" t="str">
        <f t="shared" si="4"/>
        <v>50%</v>
      </c>
      <c r="AA74" s="445" t="s">
        <v>181</v>
      </c>
      <c r="AB74" s="445" t="s">
        <v>182</v>
      </c>
      <c r="AC74" s="445" t="s">
        <v>183</v>
      </c>
      <c r="AD74" s="227">
        <f t="shared" ref="AD74:AD77" si="76">IF(ISBLANK(V74),0,Z74*AE73)</f>
        <v>0.06</v>
      </c>
      <c r="AE74" s="227">
        <f t="shared" ref="AE74:AE75" si="77">AE73-AD74</f>
        <v>0.06</v>
      </c>
      <c r="AF74" s="221" t="str">
        <f t="shared" si="71"/>
        <v>IMPROBABLE</v>
      </c>
      <c r="AG74" s="446">
        <f t="shared" si="74"/>
        <v>0.06</v>
      </c>
      <c r="AH74" s="221" t="str">
        <f t="shared" si="72"/>
        <v>MENOR</v>
      </c>
      <c r="AI74" s="446">
        <f>IFERROR(IF(W74="Impacto",(S74-(+S74*Z74)),IF(W74="Probabilidad",S74,"")),"")</f>
        <v>0.4</v>
      </c>
      <c r="AJ74" s="334" t="str">
        <f t="shared" si="68"/>
        <v>BAJO</v>
      </c>
      <c r="AK74" s="1003"/>
      <c r="AL74" s="951"/>
      <c r="AM74" s="1015"/>
      <c r="AN74" s="1015"/>
      <c r="AO74" s="409" t="s">
        <v>620</v>
      </c>
      <c r="AP74" s="137" t="s">
        <v>187</v>
      </c>
    </row>
    <row r="75" spans="1:42" ht="409.5" x14ac:dyDescent="0.3">
      <c r="A75" s="993"/>
      <c r="B75" s="993"/>
      <c r="C75" s="1013"/>
      <c r="D75" s="946"/>
      <c r="E75" s="946"/>
      <c r="F75" s="1013"/>
      <c r="G75" s="946"/>
      <c r="H75" s="1004"/>
      <c r="I75" s="1007"/>
      <c r="J75" s="1010"/>
      <c r="K75" s="1040"/>
      <c r="L75" s="249"/>
      <c r="M75" s="447">
        <v>2</v>
      </c>
      <c r="N75" s="330" t="str">
        <f t="shared" si="64"/>
        <v>RARA VEZ</v>
      </c>
      <c r="O75" s="331">
        <f t="shared" si="65"/>
        <v>0.4</v>
      </c>
      <c r="P75" s="966"/>
      <c r="Q75" s="391">
        <v>2</v>
      </c>
      <c r="R75" s="333" t="str">
        <f t="shared" si="66"/>
        <v>MENOR</v>
      </c>
      <c r="S75" s="405">
        <f t="shared" si="67"/>
        <v>0.4</v>
      </c>
      <c r="T75" s="334" t="str">
        <f t="shared" si="59"/>
        <v>BAJO</v>
      </c>
      <c r="U75" s="281">
        <v>4</v>
      </c>
      <c r="V75" s="292" t="s">
        <v>621</v>
      </c>
      <c r="W75" s="281" t="s">
        <v>321</v>
      </c>
      <c r="X75" s="445" t="s">
        <v>189</v>
      </c>
      <c r="Y75" s="445" t="s">
        <v>233</v>
      </c>
      <c r="Z75" s="446" t="str">
        <f t="shared" si="4"/>
        <v>50%</v>
      </c>
      <c r="AA75" s="445" t="s">
        <v>181</v>
      </c>
      <c r="AB75" s="445" t="s">
        <v>182</v>
      </c>
      <c r="AC75" s="445" t="s">
        <v>183</v>
      </c>
      <c r="AD75" s="227">
        <f t="shared" si="76"/>
        <v>0.03</v>
      </c>
      <c r="AE75" s="227">
        <f t="shared" si="77"/>
        <v>0.03</v>
      </c>
      <c r="AF75" s="221" t="str">
        <f t="shared" si="71"/>
        <v>IMPROBABLE</v>
      </c>
      <c r="AG75" s="446">
        <f t="shared" si="74"/>
        <v>0.03</v>
      </c>
      <c r="AH75" s="221" t="str">
        <f t="shared" si="72"/>
        <v>MENOR</v>
      </c>
      <c r="AI75" s="446"/>
      <c r="AJ75" s="334" t="str">
        <f t="shared" si="68"/>
        <v>BAJO</v>
      </c>
      <c r="AK75" s="1004"/>
      <c r="AL75" s="952"/>
      <c r="AM75" s="1016"/>
      <c r="AN75" s="1016"/>
      <c r="AO75" s="416" t="s">
        <v>622</v>
      </c>
      <c r="AP75" s="137" t="s">
        <v>187</v>
      </c>
    </row>
    <row r="76" spans="1:42" ht="409.5" x14ac:dyDescent="0.3">
      <c r="A76" s="991" t="s">
        <v>728</v>
      </c>
      <c r="B76" s="991">
        <v>5</v>
      </c>
      <c r="C76" s="1058" t="s">
        <v>756</v>
      </c>
      <c r="D76" s="970" t="s">
        <v>624</v>
      </c>
      <c r="E76" s="1011" t="s">
        <v>625</v>
      </c>
      <c r="F76" s="1011" t="s">
        <v>499</v>
      </c>
      <c r="G76" s="994" t="s">
        <v>76</v>
      </c>
      <c r="H76" s="1002" t="s">
        <v>567</v>
      </c>
      <c r="I76" s="1005" t="s">
        <v>567</v>
      </c>
      <c r="J76" s="1008" t="s">
        <v>197</v>
      </c>
      <c r="K76" s="1038" t="s">
        <v>581</v>
      </c>
      <c r="L76" s="1002" t="s">
        <v>239</v>
      </c>
      <c r="M76" s="329">
        <v>4</v>
      </c>
      <c r="N76" s="448" t="str">
        <f t="shared" si="64"/>
        <v>CASI SEGURO</v>
      </c>
      <c r="O76" s="1017">
        <f t="shared" si="65"/>
        <v>0.8</v>
      </c>
      <c r="P76" s="964" t="s">
        <v>582</v>
      </c>
      <c r="Q76" s="332">
        <v>3</v>
      </c>
      <c r="R76" s="449" t="str">
        <f t="shared" si="66"/>
        <v>MODERADO</v>
      </c>
      <c r="S76" s="405">
        <f t="shared" si="67"/>
        <v>0.6</v>
      </c>
      <c r="T76" s="334" t="str">
        <f t="shared" si="59"/>
        <v>ALTO</v>
      </c>
      <c r="U76" s="153">
        <v>1</v>
      </c>
      <c r="V76" s="133" t="s">
        <v>757</v>
      </c>
      <c r="W76" s="153" t="s">
        <v>321</v>
      </c>
      <c r="X76" s="177" t="s">
        <v>189</v>
      </c>
      <c r="Y76" s="177" t="s">
        <v>180</v>
      </c>
      <c r="Z76" s="226" t="str">
        <f t="shared" si="4"/>
        <v>40%</v>
      </c>
      <c r="AA76" s="177" t="s">
        <v>181</v>
      </c>
      <c r="AB76" s="177" t="s">
        <v>182</v>
      </c>
      <c r="AC76" s="177" t="s">
        <v>183</v>
      </c>
      <c r="AD76" s="177"/>
      <c r="AE76" s="248">
        <f t="shared" si="73"/>
        <v>0.48</v>
      </c>
      <c r="AF76" s="221" t="str">
        <f t="shared" si="71"/>
        <v>PROBABLE</v>
      </c>
      <c r="AG76" s="226">
        <f t="shared" si="74"/>
        <v>0.48</v>
      </c>
      <c r="AH76" s="221" t="str">
        <f t="shared" si="72"/>
        <v>MODERADO</v>
      </c>
      <c r="AI76" s="226">
        <f t="shared" ref="AI76:AI105" si="78">IFERROR(IF(W76="Impacto",(S76-(+S76*Z76)),IF(W76="Probabilidad",S76,"")),"")</f>
        <v>0.6</v>
      </c>
      <c r="AJ76" s="224" t="str">
        <f t="shared" si="68"/>
        <v>MODERADO</v>
      </c>
      <c r="AK76" s="1002" t="s">
        <v>600</v>
      </c>
      <c r="AL76" s="950" t="s">
        <v>758</v>
      </c>
      <c r="AM76" s="950" t="s">
        <v>759</v>
      </c>
      <c r="AN76" s="1014" t="s">
        <v>603</v>
      </c>
      <c r="AO76" s="408" t="s">
        <v>629</v>
      </c>
      <c r="AP76" s="941" t="s">
        <v>187</v>
      </c>
    </row>
    <row r="77" spans="1:42" ht="409.5" x14ac:dyDescent="0.3">
      <c r="A77" s="992"/>
      <c r="B77" s="992"/>
      <c r="C77" s="1059"/>
      <c r="D77" s="971"/>
      <c r="E77" s="1012"/>
      <c r="F77" s="1012"/>
      <c r="G77" s="995"/>
      <c r="H77" s="1003"/>
      <c r="I77" s="1006"/>
      <c r="J77" s="1009"/>
      <c r="K77" s="1039"/>
      <c r="L77" s="1003"/>
      <c r="M77" s="329">
        <v>4</v>
      </c>
      <c r="N77" s="448" t="str">
        <f t="shared" si="64"/>
        <v>CASI SEGURO</v>
      </c>
      <c r="O77" s="1018"/>
      <c r="P77" s="965"/>
      <c r="Q77" s="332">
        <v>3</v>
      </c>
      <c r="R77" s="449" t="str">
        <f t="shared" si="66"/>
        <v>MODERADO</v>
      </c>
      <c r="S77" s="405">
        <f t="shared" si="67"/>
        <v>0.6</v>
      </c>
      <c r="T77" s="334" t="str">
        <f t="shared" si="59"/>
        <v>ALTO</v>
      </c>
      <c r="U77" s="153">
        <v>2</v>
      </c>
      <c r="V77" s="133" t="s">
        <v>760</v>
      </c>
      <c r="W77" s="153" t="s">
        <v>321</v>
      </c>
      <c r="X77" s="177" t="s">
        <v>189</v>
      </c>
      <c r="Y77" s="177" t="s">
        <v>180</v>
      </c>
      <c r="Z77" s="226" t="str">
        <f t="shared" si="4"/>
        <v>40%</v>
      </c>
      <c r="AA77" s="177" t="s">
        <v>181</v>
      </c>
      <c r="AB77" s="177" t="s">
        <v>182</v>
      </c>
      <c r="AC77" s="177" t="s">
        <v>183</v>
      </c>
      <c r="AD77" s="227">
        <f t="shared" si="76"/>
        <v>0.192</v>
      </c>
      <c r="AE77" s="248">
        <f>AE76-AD77</f>
        <v>0.28799999999999998</v>
      </c>
      <c r="AF77" s="221" t="str">
        <f t="shared" si="71"/>
        <v>RARA VEZ</v>
      </c>
      <c r="AG77" s="226">
        <f t="shared" si="74"/>
        <v>0.28799999999999998</v>
      </c>
      <c r="AH77" s="221" t="str">
        <f t="shared" si="72"/>
        <v>MODERADO</v>
      </c>
      <c r="AI77" s="226"/>
      <c r="AJ77" s="224" t="str">
        <f t="shared" si="68"/>
        <v>MODERADO</v>
      </c>
      <c r="AK77" s="1003"/>
      <c r="AL77" s="951"/>
      <c r="AM77" s="951"/>
      <c r="AN77" s="1015"/>
      <c r="AO77" s="409" t="s">
        <v>761</v>
      </c>
      <c r="AP77" s="942"/>
    </row>
    <row r="78" spans="1:42" ht="387.5" x14ac:dyDescent="0.3">
      <c r="A78" s="993"/>
      <c r="B78" s="993"/>
      <c r="C78" s="1060"/>
      <c r="D78" s="972"/>
      <c r="E78" s="1013"/>
      <c r="F78" s="1013"/>
      <c r="G78" s="996"/>
      <c r="H78" s="1004"/>
      <c r="I78" s="1007"/>
      <c r="J78" s="1010"/>
      <c r="K78" s="1040"/>
      <c r="L78" s="1004"/>
      <c r="M78" s="329">
        <v>4</v>
      </c>
      <c r="N78" s="448" t="str">
        <f t="shared" si="64"/>
        <v>CASI SEGURO</v>
      </c>
      <c r="O78" s="1019"/>
      <c r="P78" s="966"/>
      <c r="Q78" s="332">
        <v>3</v>
      </c>
      <c r="R78" s="449" t="str">
        <f t="shared" si="66"/>
        <v>MODERADO</v>
      </c>
      <c r="S78" s="405">
        <f t="shared" si="67"/>
        <v>0.6</v>
      </c>
      <c r="T78" s="334" t="str">
        <f t="shared" si="59"/>
        <v>ALTO</v>
      </c>
      <c r="U78" s="153">
        <v>3</v>
      </c>
      <c r="V78" s="133" t="s">
        <v>762</v>
      </c>
      <c r="W78" s="153" t="s">
        <v>321</v>
      </c>
      <c r="X78" s="177" t="s">
        <v>189</v>
      </c>
      <c r="Y78" s="177" t="s">
        <v>180</v>
      </c>
      <c r="Z78" s="226" t="str">
        <f t="shared" ref="Z78:Z111" si="79">IF(AND(X78="Preventivo",Y78="Automático"),"50%",IF(AND(X78="Preventivo",Y78="Manual"),"40%",IF(AND(X78="Detectivo",Y78="Automático"),"40%",IF(AND(X78="Detectivo",Y78="Manual"),"30%",IF(AND(X78="Correctivo",Y78="Automático"),"35%",IF(AND(X78="Correctivo",Y78="Manual"),"25%",""))))))</f>
        <v>40%</v>
      </c>
      <c r="AA78" s="177" t="s">
        <v>181</v>
      </c>
      <c r="AB78" s="177" t="s">
        <v>182</v>
      </c>
      <c r="AC78" s="177" t="s">
        <v>183</v>
      </c>
      <c r="AD78" s="177"/>
      <c r="AE78" s="248">
        <f t="shared" si="73"/>
        <v>0</v>
      </c>
      <c r="AF78" s="221" t="str">
        <f t="shared" si="71"/>
        <v>IMPROBABLE</v>
      </c>
      <c r="AG78" s="226">
        <f t="shared" si="74"/>
        <v>0</v>
      </c>
      <c r="AH78" s="221" t="str">
        <f t="shared" si="72"/>
        <v>MODERADO</v>
      </c>
      <c r="AI78" s="226">
        <f t="shared" si="78"/>
        <v>0.6</v>
      </c>
      <c r="AJ78" s="224" t="str">
        <f t="shared" si="68"/>
        <v>MODERADO</v>
      </c>
      <c r="AK78" s="1004"/>
      <c r="AL78" s="952"/>
      <c r="AM78" s="952"/>
      <c r="AN78" s="1016"/>
      <c r="AO78" s="416" t="s">
        <v>633</v>
      </c>
      <c r="AP78" s="943"/>
    </row>
    <row r="79" spans="1:42" ht="409.5" x14ac:dyDescent="0.3">
      <c r="A79" s="941" t="s">
        <v>728</v>
      </c>
      <c r="B79" s="941">
        <v>6</v>
      </c>
      <c r="C79" s="944" t="s">
        <v>699</v>
      </c>
      <c r="D79" s="970" t="s">
        <v>635</v>
      </c>
      <c r="E79" s="944" t="s">
        <v>636</v>
      </c>
      <c r="F79" s="1011" t="s">
        <v>499</v>
      </c>
      <c r="G79" s="994" t="s">
        <v>77</v>
      </c>
      <c r="H79" s="1002" t="s">
        <v>567</v>
      </c>
      <c r="I79" s="1005" t="s">
        <v>567</v>
      </c>
      <c r="J79" s="450" t="s">
        <v>197</v>
      </c>
      <c r="K79" s="1038" t="s">
        <v>581</v>
      </c>
      <c r="L79" s="151" t="s">
        <v>239</v>
      </c>
      <c r="M79" s="329">
        <v>3</v>
      </c>
      <c r="N79" s="221" t="str">
        <f t="shared" si="64"/>
        <v>PROBABLE</v>
      </c>
      <c r="O79" s="222">
        <f t="shared" ref="O79:O88" si="80">IF(N79="","",IF(N79="IMPROBABLE",0.2,IF(N79="RARA VEZ",0.4,IF(N79="PROBABLE",0.6,IF(N79="CASI SEGURO",0.8,IF(N79="INMINENTE",1,))))))</f>
        <v>0.6</v>
      </c>
      <c r="P79" s="964" t="s">
        <v>653</v>
      </c>
      <c r="Q79" s="391">
        <v>4</v>
      </c>
      <c r="R79" s="423" t="str">
        <f t="shared" si="66"/>
        <v>MAYOR</v>
      </c>
      <c r="S79" s="222">
        <f t="shared" si="67"/>
        <v>0.8</v>
      </c>
      <c r="T79" s="224" t="str">
        <f t="shared" si="59"/>
        <v>ALTO</v>
      </c>
      <c r="U79" s="153">
        <v>1</v>
      </c>
      <c r="V79" s="133" t="s">
        <v>763</v>
      </c>
      <c r="W79" s="153" t="s">
        <v>321</v>
      </c>
      <c r="X79" s="177" t="s">
        <v>189</v>
      </c>
      <c r="Y79" s="177" t="s">
        <v>180</v>
      </c>
      <c r="Z79" s="226" t="str">
        <f t="shared" si="79"/>
        <v>40%</v>
      </c>
      <c r="AA79" s="177" t="s">
        <v>181</v>
      </c>
      <c r="AB79" s="177" t="s">
        <v>182</v>
      </c>
      <c r="AC79" s="177" t="s">
        <v>183</v>
      </c>
      <c r="AD79" s="177"/>
      <c r="AE79" s="248">
        <f t="shared" si="73"/>
        <v>0.36</v>
      </c>
      <c r="AF79" s="221" t="str">
        <f t="shared" si="71"/>
        <v>RARA VEZ</v>
      </c>
      <c r="AG79" s="226">
        <f t="shared" si="74"/>
        <v>0.36</v>
      </c>
      <c r="AH79" s="221" t="str">
        <f t="shared" si="72"/>
        <v>MAYOR</v>
      </c>
      <c r="AI79" s="226">
        <f t="shared" si="78"/>
        <v>0.8</v>
      </c>
      <c r="AJ79" s="224" t="str">
        <f t="shared" ref="AJ79:AJ84" si="81">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1002" t="s">
        <v>600</v>
      </c>
      <c r="AL79" s="950" t="s">
        <v>764</v>
      </c>
      <c r="AM79" s="950" t="s">
        <v>640</v>
      </c>
      <c r="AN79" s="1014" t="s">
        <v>603</v>
      </c>
      <c r="AO79" s="408" t="s">
        <v>765</v>
      </c>
      <c r="AP79" s="941" t="s">
        <v>187</v>
      </c>
    </row>
    <row r="80" spans="1:42" ht="409.5" x14ac:dyDescent="0.3">
      <c r="A80" s="943"/>
      <c r="B80" s="943"/>
      <c r="C80" s="946"/>
      <c r="D80" s="972"/>
      <c r="E80" s="946"/>
      <c r="F80" s="1013"/>
      <c r="G80" s="996"/>
      <c r="H80" s="1004"/>
      <c r="I80" s="1007"/>
      <c r="J80" s="451"/>
      <c r="K80" s="1040"/>
      <c r="L80" s="151"/>
      <c r="M80" s="329">
        <v>3</v>
      </c>
      <c r="N80" s="221" t="str">
        <f t="shared" si="64"/>
        <v>PROBABLE</v>
      </c>
      <c r="O80" s="222">
        <f t="shared" si="80"/>
        <v>0.6</v>
      </c>
      <c r="P80" s="966"/>
      <c r="Q80" s="391">
        <v>4</v>
      </c>
      <c r="R80" s="423" t="str">
        <f t="shared" si="66"/>
        <v>MAYOR</v>
      </c>
      <c r="S80" s="222">
        <f t="shared" si="67"/>
        <v>0.8</v>
      </c>
      <c r="T80" s="224" t="str">
        <f t="shared" si="59"/>
        <v>ALTO</v>
      </c>
      <c r="U80" s="153">
        <v>2</v>
      </c>
      <c r="V80" s="133" t="s">
        <v>766</v>
      </c>
      <c r="W80" s="153" t="s">
        <v>321</v>
      </c>
      <c r="X80" s="177" t="s">
        <v>189</v>
      </c>
      <c r="Y80" s="177" t="s">
        <v>180</v>
      </c>
      <c r="Z80" s="226" t="str">
        <f t="shared" si="79"/>
        <v>40%</v>
      </c>
      <c r="AA80" s="177" t="s">
        <v>181</v>
      </c>
      <c r="AB80" s="177" t="s">
        <v>182</v>
      </c>
      <c r="AC80" s="177" t="s">
        <v>183</v>
      </c>
      <c r="AD80" s="177"/>
      <c r="AE80" s="248">
        <v>0</v>
      </c>
      <c r="AF80" s="221" t="str">
        <f t="shared" si="71"/>
        <v>IMPROBABLE</v>
      </c>
      <c r="AG80" s="226">
        <f t="shared" si="74"/>
        <v>0</v>
      </c>
      <c r="AH80" s="221" t="str">
        <f t="shared" si="72"/>
        <v>MAYOR</v>
      </c>
      <c r="AI80" s="226">
        <f t="shared" si="78"/>
        <v>0.8</v>
      </c>
      <c r="AJ80" s="224"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1004"/>
      <c r="AL80" s="952"/>
      <c r="AM80" s="952"/>
      <c r="AN80" s="1016"/>
      <c r="AO80" s="416" t="s">
        <v>767</v>
      </c>
      <c r="AP80" s="943"/>
    </row>
    <row r="81" spans="1:42" ht="409.5" x14ac:dyDescent="0.3">
      <c r="A81" s="166" t="s">
        <v>728</v>
      </c>
      <c r="B81" s="166">
        <v>7</v>
      </c>
      <c r="C81" s="133" t="s">
        <v>705</v>
      </c>
      <c r="D81" s="167" t="s">
        <v>645</v>
      </c>
      <c r="E81" s="133" t="s">
        <v>646</v>
      </c>
      <c r="F81" s="154" t="s">
        <v>499</v>
      </c>
      <c r="G81" s="318" t="s">
        <v>59</v>
      </c>
      <c r="H81" s="133" t="s">
        <v>567</v>
      </c>
      <c r="I81" s="425" t="s">
        <v>567</v>
      </c>
      <c r="J81" s="167" t="s">
        <v>197</v>
      </c>
      <c r="K81" s="315" t="s">
        <v>581</v>
      </c>
      <c r="L81" s="133" t="s">
        <v>239</v>
      </c>
      <c r="M81" s="426">
        <v>1</v>
      </c>
      <c r="N81" s="294" t="str">
        <f t="shared" si="64"/>
        <v>IMPROBABLE</v>
      </c>
      <c r="O81" s="155">
        <f t="shared" si="80"/>
        <v>0.2</v>
      </c>
      <c r="P81" s="348" t="s">
        <v>653</v>
      </c>
      <c r="Q81" s="427">
        <v>4</v>
      </c>
      <c r="R81" s="428" t="str">
        <f t="shared" si="66"/>
        <v>MAYOR</v>
      </c>
      <c r="S81" s="155">
        <f t="shared" si="67"/>
        <v>0.8</v>
      </c>
      <c r="T81" s="296" t="str">
        <f t="shared" si="59"/>
        <v>ALTO</v>
      </c>
      <c r="U81" s="166">
        <v>1</v>
      </c>
      <c r="V81" s="133" t="s">
        <v>768</v>
      </c>
      <c r="W81" s="166" t="s">
        <v>321</v>
      </c>
      <c r="X81" s="297" t="s">
        <v>189</v>
      </c>
      <c r="Y81" s="297" t="s">
        <v>180</v>
      </c>
      <c r="Z81" s="298" t="str">
        <f t="shared" si="79"/>
        <v>40%</v>
      </c>
      <c r="AA81" s="297" t="s">
        <v>181</v>
      </c>
      <c r="AB81" s="297" t="s">
        <v>182</v>
      </c>
      <c r="AC81" s="297" t="s">
        <v>183</v>
      </c>
      <c r="AD81" s="297"/>
      <c r="AE81" s="299">
        <f t="shared" si="73"/>
        <v>0.12</v>
      </c>
      <c r="AF81" s="294" t="str">
        <f t="shared" si="71"/>
        <v>IMPROBABLE</v>
      </c>
      <c r="AG81" s="298">
        <f t="shared" si="74"/>
        <v>0.12</v>
      </c>
      <c r="AH81" s="294" t="str">
        <f t="shared" si="72"/>
        <v>MAYOR</v>
      </c>
      <c r="AI81" s="298">
        <f t="shared" si="78"/>
        <v>0.8</v>
      </c>
      <c r="AJ81" s="296"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33" t="s">
        <v>600</v>
      </c>
      <c r="AL81" s="300" t="s">
        <v>648</v>
      </c>
      <c r="AM81" s="300" t="s">
        <v>640</v>
      </c>
      <c r="AN81" s="429">
        <v>44713</v>
      </c>
      <c r="AO81" s="300" t="s">
        <v>78</v>
      </c>
      <c r="AP81" s="137" t="s">
        <v>187</v>
      </c>
    </row>
    <row r="82" spans="1:42" ht="409.5" x14ac:dyDescent="0.3">
      <c r="A82" s="941" t="s">
        <v>728</v>
      </c>
      <c r="B82" s="941">
        <v>8</v>
      </c>
      <c r="C82" s="944" t="s">
        <v>769</v>
      </c>
      <c r="D82" s="970" t="s">
        <v>651</v>
      </c>
      <c r="E82" s="970" t="s">
        <v>652</v>
      </c>
      <c r="F82" s="1011" t="s">
        <v>499</v>
      </c>
      <c r="G82" s="994" t="s">
        <v>79</v>
      </c>
      <c r="H82" s="1002" t="s">
        <v>567</v>
      </c>
      <c r="I82" s="1005" t="s">
        <v>567</v>
      </c>
      <c r="J82" s="1008" t="s">
        <v>197</v>
      </c>
      <c r="K82" s="1038" t="s">
        <v>581</v>
      </c>
      <c r="L82" s="151" t="s">
        <v>239</v>
      </c>
      <c r="M82" s="329">
        <v>3</v>
      </c>
      <c r="N82" s="221" t="str">
        <f t="shared" si="64"/>
        <v>PROBABLE</v>
      </c>
      <c r="O82" s="222">
        <f t="shared" si="80"/>
        <v>0.6</v>
      </c>
      <c r="P82" s="1017" t="s">
        <v>653</v>
      </c>
      <c r="Q82" s="391">
        <v>4</v>
      </c>
      <c r="R82" s="423" t="str">
        <f t="shared" si="66"/>
        <v>MAYOR</v>
      </c>
      <c r="S82" s="222">
        <f t="shared" si="67"/>
        <v>0.8</v>
      </c>
      <c r="T82" s="224" t="str">
        <f t="shared" si="59"/>
        <v>ALTO</v>
      </c>
      <c r="U82" s="153">
        <v>1</v>
      </c>
      <c r="V82" s="133" t="s">
        <v>770</v>
      </c>
      <c r="W82" s="153" t="s">
        <v>321</v>
      </c>
      <c r="X82" s="177" t="s">
        <v>189</v>
      </c>
      <c r="Y82" s="177" t="s">
        <v>180</v>
      </c>
      <c r="Z82" s="226" t="str">
        <f t="shared" si="79"/>
        <v>40%</v>
      </c>
      <c r="AA82" s="177" t="s">
        <v>181</v>
      </c>
      <c r="AB82" s="177" t="s">
        <v>182</v>
      </c>
      <c r="AC82" s="177" t="s">
        <v>183</v>
      </c>
      <c r="AD82" s="177"/>
      <c r="AE82" s="248">
        <f t="shared" si="73"/>
        <v>0.36</v>
      </c>
      <c r="AF82" s="221" t="str">
        <f>IFERROR(IF(AE82="","",IF(AE82&lt;=0.2,"IMPROBABLE",IF(AE82&lt;=0.4,"RARA VEZ",IF(AE82&lt;=0.6,"PROBABLE",IF(AE82&lt;=0.8,"CASI SEGURO","INMINENTE"))))),"")</f>
        <v>RARA VEZ</v>
      </c>
      <c r="AG82" s="226">
        <f t="shared" si="74"/>
        <v>0.36</v>
      </c>
      <c r="AH82" s="221" t="str">
        <f>R82</f>
        <v>MAYOR</v>
      </c>
      <c r="AI82" s="226">
        <f t="shared" si="78"/>
        <v>0.8</v>
      </c>
      <c r="AJ82" s="224" t="str">
        <f t="shared" si="81"/>
        <v>ALTO</v>
      </c>
      <c r="AK82" s="1002" t="s">
        <v>600</v>
      </c>
      <c r="AL82" s="950" t="s">
        <v>655</v>
      </c>
      <c r="AM82" s="950" t="s">
        <v>640</v>
      </c>
      <c r="AN82" s="1023">
        <v>44713</v>
      </c>
      <c r="AO82" s="408" t="s">
        <v>771</v>
      </c>
      <c r="AP82" s="941" t="s">
        <v>187</v>
      </c>
    </row>
    <row r="83" spans="1:42" ht="409.5" x14ac:dyDescent="0.3">
      <c r="A83" s="943"/>
      <c r="B83" s="943"/>
      <c r="C83" s="946"/>
      <c r="D83" s="972"/>
      <c r="E83" s="972"/>
      <c r="F83" s="1013"/>
      <c r="G83" s="996"/>
      <c r="H83" s="1004"/>
      <c r="I83" s="1007"/>
      <c r="J83" s="1010"/>
      <c r="K83" s="1040"/>
      <c r="L83" s="151"/>
      <c r="M83" s="329">
        <v>3</v>
      </c>
      <c r="N83" s="221" t="str">
        <f t="shared" si="64"/>
        <v>PROBABLE</v>
      </c>
      <c r="O83" s="222">
        <f t="shared" si="80"/>
        <v>0.6</v>
      </c>
      <c r="P83" s="1019"/>
      <c r="Q83" s="391">
        <v>4</v>
      </c>
      <c r="R83" s="423" t="str">
        <f t="shared" si="66"/>
        <v>MAYOR</v>
      </c>
      <c r="S83" s="222">
        <f t="shared" si="67"/>
        <v>0.8</v>
      </c>
      <c r="T83" s="224" t="str">
        <f t="shared" si="59"/>
        <v>ALTO</v>
      </c>
      <c r="U83" s="153">
        <v>2</v>
      </c>
      <c r="V83" s="133" t="s">
        <v>772</v>
      </c>
      <c r="W83" s="153" t="s">
        <v>321</v>
      </c>
      <c r="X83" s="177" t="s">
        <v>189</v>
      </c>
      <c r="Y83" s="177" t="s">
        <v>180</v>
      </c>
      <c r="Z83" s="226" t="str">
        <f t="shared" si="79"/>
        <v>40%</v>
      </c>
      <c r="AA83" s="177" t="s">
        <v>181</v>
      </c>
      <c r="AB83" s="177" t="s">
        <v>182</v>
      </c>
      <c r="AC83" s="177" t="s">
        <v>183</v>
      </c>
      <c r="AD83" s="177"/>
      <c r="AE83" s="248">
        <v>0</v>
      </c>
      <c r="AF83" s="221" t="str">
        <f>IFERROR(IF(AE83="","",IF(AE83&lt;=0.2,"IMPROBABLE",IF(AE83&lt;=0.4,"RARA VEZ",IF(AE83&lt;=0.6,"PROBABLE",IF(AE83&lt;=0.8,"CASI SEGURO","INMINENTE"))))),"")</f>
        <v>IMPROBABLE</v>
      </c>
      <c r="AG83" s="226">
        <f t="shared" si="74"/>
        <v>0</v>
      </c>
      <c r="AH83" s="221" t="str">
        <f>R83</f>
        <v>MAYOR</v>
      </c>
      <c r="AI83" s="226">
        <f t="shared" si="78"/>
        <v>0.8</v>
      </c>
      <c r="AJ83" s="224"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1004"/>
      <c r="AL83" s="952"/>
      <c r="AM83" s="952"/>
      <c r="AN83" s="1016"/>
      <c r="AO83" s="416" t="s">
        <v>773</v>
      </c>
      <c r="AP83" s="943"/>
    </row>
    <row r="84" spans="1:42" ht="409.5" x14ac:dyDescent="0.3">
      <c r="A84" s="941" t="s">
        <v>728</v>
      </c>
      <c r="B84" s="941">
        <v>9</v>
      </c>
      <c r="C84" s="944" t="s">
        <v>774</v>
      </c>
      <c r="D84" s="970" t="s">
        <v>775</v>
      </c>
      <c r="E84" s="970" t="s">
        <v>776</v>
      </c>
      <c r="F84" s="1011" t="s">
        <v>499</v>
      </c>
      <c r="G84" s="994" t="s">
        <v>80</v>
      </c>
      <c r="H84" s="941" t="s">
        <v>567</v>
      </c>
      <c r="I84" s="1005" t="s">
        <v>567</v>
      </c>
      <c r="J84" s="1008" t="s">
        <v>197</v>
      </c>
      <c r="K84" s="1008" t="s">
        <v>197</v>
      </c>
      <c r="L84" s="151" t="s">
        <v>239</v>
      </c>
      <c r="M84" s="329">
        <v>3</v>
      </c>
      <c r="N84" s="221" t="str">
        <f t="shared" si="64"/>
        <v>PROBABLE</v>
      </c>
      <c r="O84" s="222">
        <f t="shared" si="80"/>
        <v>0.6</v>
      </c>
      <c r="P84" s="964" t="s">
        <v>653</v>
      </c>
      <c r="Q84" s="391">
        <v>4</v>
      </c>
      <c r="R84" s="423" t="str">
        <f t="shared" si="66"/>
        <v>MAYOR</v>
      </c>
      <c r="S84" s="222">
        <f t="shared" si="67"/>
        <v>0.8</v>
      </c>
      <c r="T84" s="224" t="str">
        <f t="shared" si="59"/>
        <v>ALTO</v>
      </c>
      <c r="U84" s="153">
        <v>1</v>
      </c>
      <c r="V84" s="133" t="s">
        <v>777</v>
      </c>
      <c r="W84" s="153" t="s">
        <v>321</v>
      </c>
      <c r="X84" s="177" t="s">
        <v>189</v>
      </c>
      <c r="Y84" s="177" t="s">
        <v>180</v>
      </c>
      <c r="Z84" s="226" t="str">
        <f t="shared" si="79"/>
        <v>40%</v>
      </c>
      <c r="AA84" s="177" t="s">
        <v>181</v>
      </c>
      <c r="AB84" s="177" t="s">
        <v>182</v>
      </c>
      <c r="AC84" s="177" t="s">
        <v>183</v>
      </c>
      <c r="AD84" s="177"/>
      <c r="AE84" s="248">
        <f t="shared" si="73"/>
        <v>0.36</v>
      </c>
      <c r="AF84" s="221" t="str">
        <f t="shared" si="71"/>
        <v>RARA VEZ</v>
      </c>
      <c r="AG84" s="226">
        <f t="shared" si="74"/>
        <v>0.36</v>
      </c>
      <c r="AH84" s="221" t="str">
        <f t="shared" si="72"/>
        <v>MAYOR</v>
      </c>
      <c r="AI84" s="226">
        <f t="shared" si="78"/>
        <v>0.8</v>
      </c>
      <c r="AJ84" s="224" t="str">
        <f t="shared" si="81"/>
        <v>ALTO</v>
      </c>
      <c r="AK84" s="1002" t="s">
        <v>600</v>
      </c>
      <c r="AL84" s="944" t="s">
        <v>663</v>
      </c>
      <c r="AM84" s="944" t="s">
        <v>664</v>
      </c>
      <c r="AN84" s="1023">
        <v>44713</v>
      </c>
      <c r="AO84" s="255" t="s">
        <v>778</v>
      </c>
      <c r="AP84" s="941" t="s">
        <v>187</v>
      </c>
    </row>
    <row r="85" spans="1:42" ht="409.5" x14ac:dyDescent="0.3">
      <c r="A85" s="943"/>
      <c r="B85" s="943"/>
      <c r="C85" s="946"/>
      <c r="D85" s="972"/>
      <c r="E85" s="972"/>
      <c r="F85" s="1013"/>
      <c r="G85" s="996"/>
      <c r="H85" s="943"/>
      <c r="I85" s="1007"/>
      <c r="J85" s="1010"/>
      <c r="K85" s="1010"/>
      <c r="L85" s="151"/>
      <c r="M85" s="329">
        <v>3</v>
      </c>
      <c r="N85" s="221" t="str">
        <f t="shared" si="64"/>
        <v>PROBABLE</v>
      </c>
      <c r="O85" s="222">
        <f t="shared" si="80"/>
        <v>0.6</v>
      </c>
      <c r="P85" s="966"/>
      <c r="Q85" s="391">
        <v>4</v>
      </c>
      <c r="R85" s="423" t="str">
        <f t="shared" si="66"/>
        <v>MAYOR</v>
      </c>
      <c r="S85" s="222">
        <f t="shared" si="67"/>
        <v>0.8</v>
      </c>
      <c r="T85" s="224" t="str">
        <f t="shared" si="59"/>
        <v>ALTO</v>
      </c>
      <c r="U85" s="153">
        <v>2</v>
      </c>
      <c r="V85" s="133" t="s">
        <v>779</v>
      </c>
      <c r="W85" s="153" t="s">
        <v>321</v>
      </c>
      <c r="X85" s="177" t="s">
        <v>189</v>
      </c>
      <c r="Y85" s="177" t="s">
        <v>180</v>
      </c>
      <c r="Z85" s="226" t="str">
        <f t="shared" si="79"/>
        <v>40%</v>
      </c>
      <c r="AA85" s="177" t="s">
        <v>181</v>
      </c>
      <c r="AB85" s="177" t="s">
        <v>182</v>
      </c>
      <c r="AC85" s="177" t="s">
        <v>183</v>
      </c>
      <c r="AD85" s="177"/>
      <c r="AE85" s="248">
        <v>0</v>
      </c>
      <c r="AF85" s="221" t="str">
        <f>IFERROR(IF(AE85="","",IF(AE85&lt;=0.2,"IMPROBABLE",IF(AE85&lt;=0.4,"RARA VEZ",IF(AE85&lt;=0.6,"PROBABLE",IF(AE85&lt;=0.8,"CASI SEGURO","INMINENTE"))))),"")</f>
        <v>IMPROBABLE</v>
      </c>
      <c r="AG85" s="226">
        <f t="shared" si="74"/>
        <v>0</v>
      </c>
      <c r="AH85" s="221" t="str">
        <f>R85</f>
        <v>MAYOR</v>
      </c>
      <c r="AI85" s="226">
        <f t="shared" si="78"/>
        <v>0.8</v>
      </c>
      <c r="AJ85" s="224"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1004"/>
      <c r="AL85" s="946"/>
      <c r="AM85" s="946"/>
      <c r="AN85" s="1016"/>
      <c r="AO85" s="313" t="s">
        <v>780</v>
      </c>
      <c r="AP85" s="943"/>
    </row>
    <row r="86" spans="1:42" ht="409.5" x14ac:dyDescent="0.3">
      <c r="A86" s="166" t="s">
        <v>728</v>
      </c>
      <c r="B86" s="166">
        <v>10</v>
      </c>
      <c r="C86" s="133" t="s">
        <v>668</v>
      </c>
      <c r="D86" s="167" t="s">
        <v>669</v>
      </c>
      <c r="E86" s="133" t="s">
        <v>670</v>
      </c>
      <c r="F86" s="154" t="s">
        <v>221</v>
      </c>
      <c r="G86" s="318" t="s">
        <v>81</v>
      </c>
      <c r="H86" s="133" t="s">
        <v>567</v>
      </c>
      <c r="I86" s="425" t="s">
        <v>567</v>
      </c>
      <c r="J86" s="167" t="s">
        <v>197</v>
      </c>
      <c r="K86" s="167" t="s">
        <v>238</v>
      </c>
      <c r="L86" s="133" t="s">
        <v>239</v>
      </c>
      <c r="M86" s="426">
        <v>2</v>
      </c>
      <c r="N86" s="294" t="str">
        <f t="shared" si="64"/>
        <v>RARA VEZ</v>
      </c>
      <c r="O86" s="155">
        <f t="shared" si="80"/>
        <v>0.4</v>
      </c>
      <c r="P86" s="348" t="s">
        <v>457</v>
      </c>
      <c r="Q86" s="427">
        <v>3</v>
      </c>
      <c r="R86" s="428" t="str">
        <f t="shared" si="66"/>
        <v>MODERADO</v>
      </c>
      <c r="S86" s="155">
        <f t="shared" si="67"/>
        <v>0.6</v>
      </c>
      <c r="T86" s="296" t="str">
        <f t="shared" si="59"/>
        <v>MODERADO</v>
      </c>
      <c r="U86" s="166">
        <v>1</v>
      </c>
      <c r="V86" s="133" t="s">
        <v>781</v>
      </c>
      <c r="W86" s="166" t="s">
        <v>321</v>
      </c>
      <c r="X86" s="297" t="s">
        <v>189</v>
      </c>
      <c r="Y86" s="297" t="s">
        <v>180</v>
      </c>
      <c r="Z86" s="298" t="str">
        <f t="shared" si="79"/>
        <v>40%</v>
      </c>
      <c r="AA86" s="297" t="s">
        <v>181</v>
      </c>
      <c r="AB86" s="297" t="s">
        <v>182</v>
      </c>
      <c r="AC86" s="297" t="s">
        <v>183</v>
      </c>
      <c r="AD86" s="297"/>
      <c r="AE86" s="299">
        <f t="shared" si="73"/>
        <v>0.24</v>
      </c>
      <c r="AF86" s="294" t="str">
        <f t="shared" si="71"/>
        <v>RARA VEZ</v>
      </c>
      <c r="AG86" s="298">
        <f t="shared" si="74"/>
        <v>0.24</v>
      </c>
      <c r="AH86" s="294" t="str">
        <f t="shared" si="72"/>
        <v>MODERADO</v>
      </c>
      <c r="AI86" s="298">
        <f t="shared" si="78"/>
        <v>0.6</v>
      </c>
      <c r="AJ86" s="296" t="str">
        <f t="shared" ref="AJ86" si="82">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33" t="s">
        <v>600</v>
      </c>
      <c r="AL86" s="300" t="s">
        <v>782</v>
      </c>
      <c r="AM86" s="300" t="s">
        <v>673</v>
      </c>
      <c r="AN86" s="429">
        <v>44713</v>
      </c>
      <c r="AO86" s="300" t="s">
        <v>82</v>
      </c>
      <c r="AP86" s="137" t="s">
        <v>187</v>
      </c>
    </row>
    <row r="87" spans="1:42" ht="409.5" x14ac:dyDescent="0.35">
      <c r="A87" s="166" t="s">
        <v>728</v>
      </c>
      <c r="B87" s="166">
        <v>11</v>
      </c>
      <c r="C87" s="133" t="s">
        <v>783</v>
      </c>
      <c r="D87" s="133" t="s">
        <v>784</v>
      </c>
      <c r="E87" s="133" t="s">
        <v>785</v>
      </c>
      <c r="F87" s="133" t="s">
        <v>786</v>
      </c>
      <c r="G87" s="133" t="s">
        <v>83</v>
      </c>
      <c r="H87" s="133" t="s">
        <v>787</v>
      </c>
      <c r="I87" s="133" t="s">
        <v>567</v>
      </c>
      <c r="J87" s="133" t="s">
        <v>567</v>
      </c>
      <c r="K87" s="185" t="s">
        <v>788</v>
      </c>
      <c r="L87" s="452"/>
      <c r="M87" s="426">
        <v>3</v>
      </c>
      <c r="N87" s="453" t="str">
        <f t="shared" si="64"/>
        <v>PROBABLE</v>
      </c>
      <c r="O87" s="348">
        <f t="shared" si="80"/>
        <v>0.6</v>
      </c>
      <c r="P87" s="155" t="s">
        <v>789</v>
      </c>
      <c r="Q87" s="427">
        <v>2</v>
      </c>
      <c r="R87" s="454" t="str">
        <f t="shared" si="66"/>
        <v>MENOR</v>
      </c>
      <c r="S87" s="348">
        <f t="shared" si="67"/>
        <v>0.4</v>
      </c>
      <c r="T87" s="455" t="str">
        <f t="shared" si="59"/>
        <v>MODERADO</v>
      </c>
      <c r="U87" s="166">
        <v>1</v>
      </c>
      <c r="V87" s="133" t="s">
        <v>790</v>
      </c>
      <c r="W87" s="137" t="str">
        <f t="shared" ref="W87" si="83">IF(OR(X87="Preventivo",X87="Detectivo"),"Probabilidad",IF(X87="Correctivo","Impacto",""))</f>
        <v>Probabilidad</v>
      </c>
      <c r="X87" s="297" t="s">
        <v>189</v>
      </c>
      <c r="Y87" s="297" t="s">
        <v>180</v>
      </c>
      <c r="Z87" s="298" t="str">
        <f t="shared" si="79"/>
        <v>40%</v>
      </c>
      <c r="AA87" s="297" t="s">
        <v>181</v>
      </c>
      <c r="AB87" s="297" t="s">
        <v>182</v>
      </c>
      <c r="AC87" s="297" t="s">
        <v>183</v>
      </c>
      <c r="AD87" s="456"/>
      <c r="AE87" s="299">
        <f>IFERROR(IF(W87="Probabilidad",(O87-(+O87*Z87)),IF(W87="Impacto",O87,"")),"")</f>
        <v>0.36</v>
      </c>
      <c r="AF87" s="294" t="str">
        <f t="shared" si="71"/>
        <v>RARA VEZ</v>
      </c>
      <c r="AG87" s="298">
        <f>+AE87</f>
        <v>0.36</v>
      </c>
      <c r="AH87" s="294" t="str">
        <f t="shared" si="72"/>
        <v>MENOR</v>
      </c>
      <c r="AI87" s="298">
        <f t="shared" si="78"/>
        <v>0.4</v>
      </c>
      <c r="AJ87" s="455" t="s">
        <v>264</v>
      </c>
      <c r="AK87" s="133" t="s">
        <v>242</v>
      </c>
      <c r="AL87" s="300" t="s">
        <v>791</v>
      </c>
      <c r="AM87" s="300"/>
      <c r="AN87" s="300"/>
      <c r="AO87" s="300" t="s">
        <v>93</v>
      </c>
      <c r="AP87" s="137" t="s">
        <v>187</v>
      </c>
    </row>
    <row r="88" spans="1:42" ht="409.5" x14ac:dyDescent="0.3">
      <c r="A88" s="146" t="s">
        <v>728</v>
      </c>
      <c r="B88" s="146">
        <v>12</v>
      </c>
      <c r="C88" s="119" t="s">
        <v>675</v>
      </c>
      <c r="D88" s="305" t="s">
        <v>676</v>
      </c>
      <c r="E88" s="119" t="s">
        <v>677</v>
      </c>
      <c r="F88" s="154" t="s">
        <v>499</v>
      </c>
      <c r="G88" s="200" t="s">
        <v>84</v>
      </c>
      <c r="H88" s="141" t="s">
        <v>567</v>
      </c>
      <c r="I88" s="385" t="s">
        <v>567</v>
      </c>
      <c r="J88" s="194" t="s">
        <v>197</v>
      </c>
      <c r="K88" s="185" t="s">
        <v>197</v>
      </c>
      <c r="L88" s="141" t="s">
        <v>239</v>
      </c>
      <c r="M88" s="337">
        <v>3</v>
      </c>
      <c r="N88" s="143" t="str">
        <f t="shared" si="64"/>
        <v>PROBABLE</v>
      </c>
      <c r="O88" s="144">
        <f t="shared" si="80"/>
        <v>0.6</v>
      </c>
      <c r="P88" s="457" t="s">
        <v>457</v>
      </c>
      <c r="Q88" s="370">
        <v>3</v>
      </c>
      <c r="R88" s="384" t="str">
        <f t="shared" si="66"/>
        <v>MODERADO</v>
      </c>
      <c r="S88" s="144">
        <f t="shared" si="67"/>
        <v>0.6</v>
      </c>
      <c r="T88" s="150" t="str">
        <f t="shared" si="59"/>
        <v>MODERADO</v>
      </c>
      <c r="U88" s="146">
        <v>2</v>
      </c>
      <c r="V88" s="119" t="s">
        <v>678</v>
      </c>
      <c r="W88" s="137" t="s">
        <v>321</v>
      </c>
      <c r="X88" s="147" t="s">
        <v>189</v>
      </c>
      <c r="Y88" s="147" t="s">
        <v>180</v>
      </c>
      <c r="Z88" s="148" t="str">
        <f t="shared" si="79"/>
        <v>40%</v>
      </c>
      <c r="AA88" s="147" t="s">
        <v>181</v>
      </c>
      <c r="AB88" s="147" t="s">
        <v>182</v>
      </c>
      <c r="AC88" s="147" t="s">
        <v>183</v>
      </c>
      <c r="AD88" s="147"/>
      <c r="AE88" s="149">
        <f t="shared" ref="AE88" si="84">IFERROR(IF(W88="Probabilidad",(O88-(+O88*Z88)),IF(W88="Impacto",O88,"")),"")</f>
        <v>0.36</v>
      </c>
      <c r="AF88" s="143" t="str">
        <f t="shared" ref="AF88" si="85">IFERROR(IF(AE88="","",IF(AE88&lt;=0.25,"IMPROBABLE",IF(AE88&lt;=0.4,"RARA VEZ",IF(AE88&lt;=0.6,"PROBABLE",IF(AE88&lt;=0.8,"CASI SEGURO","INMINENTE"))))),"")</f>
        <v>RARA VEZ</v>
      </c>
      <c r="AG88" s="148">
        <f t="shared" ref="AG88" si="86">+AE88</f>
        <v>0.36</v>
      </c>
      <c r="AH88" s="143" t="str">
        <f t="shared" si="72"/>
        <v>MODERADO</v>
      </c>
      <c r="AI88" s="148">
        <f t="shared" si="78"/>
        <v>0.6</v>
      </c>
      <c r="AJ88" s="150" t="str">
        <f t="shared" ref="AJ88" si="87">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33" t="s">
        <v>600</v>
      </c>
      <c r="AL88" s="300" t="s">
        <v>679</v>
      </c>
      <c r="AM88" s="300" t="s">
        <v>673</v>
      </c>
      <c r="AN88" s="458">
        <v>44714</v>
      </c>
      <c r="AO88" s="300" t="s">
        <v>85</v>
      </c>
      <c r="AP88" s="153" t="s">
        <v>187</v>
      </c>
    </row>
    <row r="89" spans="1:42" ht="409.5" x14ac:dyDescent="0.35">
      <c r="A89" s="277" t="s">
        <v>792</v>
      </c>
      <c r="B89" s="277">
        <v>1</v>
      </c>
      <c r="C89" s="154" t="s">
        <v>793</v>
      </c>
      <c r="D89" s="133" t="s">
        <v>794</v>
      </c>
      <c r="E89" s="154" t="s">
        <v>795</v>
      </c>
      <c r="F89" s="154" t="s">
        <v>499</v>
      </c>
      <c r="G89" s="133" t="s">
        <v>87</v>
      </c>
      <c r="H89" s="154" t="s">
        <v>567</v>
      </c>
      <c r="I89" s="459" t="s">
        <v>567</v>
      </c>
      <c r="J89" s="185" t="s">
        <v>197</v>
      </c>
      <c r="K89" s="185" t="s">
        <v>542</v>
      </c>
      <c r="L89" s="154" t="s">
        <v>239</v>
      </c>
      <c r="M89" s="398">
        <v>2</v>
      </c>
      <c r="N89" s="239" t="str">
        <f t="shared" si="64"/>
        <v>RARA VEZ</v>
      </c>
      <c r="O89" s="240">
        <f>IF(N89="","",IF(N89="IMPROBABLE",0.2,IF(N89="RARA VEZ",0.4,IF(N89="PROBABLE",0.6,IF(N89="CASI SEGURO",0.8,IF(N89="INMINENTE",1,))))))</f>
        <v>0.4</v>
      </c>
      <c r="P89" s="155" t="s">
        <v>231</v>
      </c>
      <c r="Q89" s="401">
        <v>2</v>
      </c>
      <c r="R89" s="460" t="str">
        <f t="shared" si="66"/>
        <v>MENOR</v>
      </c>
      <c r="S89" s="240">
        <f>IF(R89="","",IF(R89="LEVE",0.2,IF(R89="MENOR",0.4,IF(R89="MODERADO",0.6,IF(R89="MAYOR",0.8,IF(R89="CATASTRÓFICO",1,))))))</f>
        <v>0.4</v>
      </c>
      <c r="T89" s="241" t="str">
        <f t="shared" si="59"/>
        <v>BAJO</v>
      </c>
      <c r="U89" s="137">
        <v>1</v>
      </c>
      <c r="V89" s="133" t="s">
        <v>796</v>
      </c>
      <c r="W89" s="137" t="str">
        <f t="shared" ref="W89:W107" si="88">IF(OR(X89="Preventivo",X89="Detectivo"),"Probabilidad",IF(X89="Correctivo","Impacto",""))</f>
        <v>Probabilidad</v>
      </c>
      <c r="X89" s="242" t="s">
        <v>189</v>
      </c>
      <c r="Y89" s="242" t="s">
        <v>180</v>
      </c>
      <c r="Z89" s="243" t="str">
        <f t="shared" si="79"/>
        <v>40%</v>
      </c>
      <c r="AA89" s="242" t="s">
        <v>181</v>
      </c>
      <c r="AB89" s="242" t="s">
        <v>182</v>
      </c>
      <c r="AC89" s="242" t="s">
        <v>183</v>
      </c>
      <c r="AD89" s="461"/>
      <c r="AE89" s="244">
        <f>IFERROR(IF(W89="Probabilidad",(O89-(+O89*Z89)),IF(W89="Impacto",O89,"")),"")</f>
        <v>0.24</v>
      </c>
      <c r="AF89" s="239" t="str">
        <f t="shared" ref="AF89:AF96" si="89">IFERROR(IF(AE89="","",IF(AE89&lt;=0.2,"IMPROBABLE",IF(AE89&lt;=0.4,"RARA VEZ",IF(AE89&lt;=0.6,"PROBABLE",IF(AE89&lt;=0.8,"CASI SEGURO","INMINENTE"))))),"")</f>
        <v>RARA VEZ</v>
      </c>
      <c r="AG89" s="243">
        <f>AE89</f>
        <v>0.24</v>
      </c>
      <c r="AH89" s="239" t="str">
        <f t="shared" si="72"/>
        <v>MENOR</v>
      </c>
      <c r="AI89" s="243">
        <f t="shared" si="78"/>
        <v>0.4</v>
      </c>
      <c r="AJ89" s="241"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4" t="s">
        <v>242</v>
      </c>
      <c r="AL89" s="431"/>
      <c r="AM89" s="431"/>
      <c r="AN89" s="431"/>
      <c r="AO89" s="431" t="s">
        <v>88</v>
      </c>
      <c r="AP89" s="277" t="s">
        <v>187</v>
      </c>
    </row>
    <row r="90" spans="1:42" ht="409.5" x14ac:dyDescent="0.3">
      <c r="A90" s="941" t="s">
        <v>792</v>
      </c>
      <c r="B90" s="941">
        <v>2</v>
      </c>
      <c r="C90" s="1011" t="s">
        <v>797</v>
      </c>
      <c r="D90" s="944" t="s">
        <v>798</v>
      </c>
      <c r="E90" s="944" t="s">
        <v>799</v>
      </c>
      <c r="F90" s="1011" t="s">
        <v>499</v>
      </c>
      <c r="G90" s="944" t="s">
        <v>89</v>
      </c>
      <c r="H90" s="1002" t="s">
        <v>567</v>
      </c>
      <c r="I90" s="1005" t="s">
        <v>567</v>
      </c>
      <c r="J90" s="1008" t="s">
        <v>197</v>
      </c>
      <c r="K90" s="1008" t="s">
        <v>542</v>
      </c>
      <c r="L90" s="151"/>
      <c r="M90" s="430">
        <v>2</v>
      </c>
      <c r="N90" s="221" t="str">
        <f t="shared" si="64"/>
        <v>RARA VEZ</v>
      </c>
      <c r="O90" s="462">
        <f t="shared" ref="O90:O96" si="90">IF(N90="","",IF(N90="IMPROBABLE",0.2,IF(N90="RARA VEZ",0.4,IF(N90="PROBABLE",0.6,IF(N90="CASI SEGURO",0.8,IF(N90="INMINENTE",1,))))))</f>
        <v>0.4</v>
      </c>
      <c r="P90" s="240" t="s">
        <v>789</v>
      </c>
      <c r="Q90" s="391">
        <v>2</v>
      </c>
      <c r="R90" s="423" t="str">
        <f t="shared" si="66"/>
        <v>MENOR</v>
      </c>
      <c r="S90" s="436">
        <f>IF(R90="","",IF(R90="LEVE",0.2,IF(R90="MENOR",0.4,IF(R90="MODERADO",0.6,IF(R90="MAYOR",0.8,IF(R90="CATASTRÓFICO",1,))))))</f>
        <v>0.4</v>
      </c>
      <c r="T90" s="224" t="str">
        <f t="shared" si="59"/>
        <v>BAJO</v>
      </c>
      <c r="U90" s="281">
        <v>1</v>
      </c>
      <c r="V90" s="463" t="s">
        <v>800</v>
      </c>
      <c r="W90" s="281" t="str">
        <f t="shared" si="88"/>
        <v>Probabilidad</v>
      </c>
      <c r="X90" s="445" t="s">
        <v>189</v>
      </c>
      <c r="Y90" s="445" t="s">
        <v>180</v>
      </c>
      <c r="Z90" s="446" t="str">
        <f t="shared" si="79"/>
        <v>40%</v>
      </c>
      <c r="AA90" s="445" t="s">
        <v>181</v>
      </c>
      <c r="AB90" s="445" t="s">
        <v>182</v>
      </c>
      <c r="AC90" s="445" t="s">
        <v>183</v>
      </c>
      <c r="AD90" s="464"/>
      <c r="AE90" s="248">
        <f>IFERROR(IF(W90="Probabilidad",(O90-(+O90*Z90)),IF(W90="Impacto",O90,"")),"")</f>
        <v>0.24</v>
      </c>
      <c r="AF90" s="465" t="str">
        <f t="shared" si="89"/>
        <v>RARA VEZ</v>
      </c>
      <c r="AG90" s="446">
        <f>AE90</f>
        <v>0.24</v>
      </c>
      <c r="AH90" s="466" t="str">
        <f t="shared" si="72"/>
        <v>MENOR</v>
      </c>
      <c r="AI90" s="446">
        <f t="shared" si="78"/>
        <v>0.4</v>
      </c>
      <c r="AJ90" s="224"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1002" t="s">
        <v>242</v>
      </c>
      <c r="AL90" s="1014"/>
      <c r="AM90" s="1014"/>
      <c r="AN90" s="1014"/>
      <c r="AO90" s="467" t="s">
        <v>801</v>
      </c>
      <c r="AP90" s="1061" t="s">
        <v>187</v>
      </c>
    </row>
    <row r="91" spans="1:42" ht="409.5" x14ac:dyDescent="0.3">
      <c r="A91" s="942"/>
      <c r="B91" s="942"/>
      <c r="C91" s="1012"/>
      <c r="D91" s="945"/>
      <c r="E91" s="945"/>
      <c r="F91" s="1012"/>
      <c r="G91" s="945"/>
      <c r="H91" s="1003"/>
      <c r="I91" s="1006"/>
      <c r="J91" s="1009"/>
      <c r="K91" s="1009"/>
      <c r="L91" s="151"/>
      <c r="M91" s="430">
        <v>2</v>
      </c>
      <c r="N91" s="466" t="str">
        <f t="shared" si="64"/>
        <v>RARA VEZ</v>
      </c>
      <c r="O91" s="436">
        <f>IF(N91="","",IF(N91="IMPROBABLE",0.2,IF(N91="RARA VEZ",0.4,IF(N91="PROBABLE",0.6,IF(N91="CASI SEGURO",0.8,IF(N91="INMINENTE",1,))))))</f>
        <v>0.4</v>
      </c>
      <c r="P91" s="222" t="s">
        <v>789</v>
      </c>
      <c r="Q91" s="468">
        <v>2</v>
      </c>
      <c r="R91" s="440" t="str">
        <f t="shared" si="66"/>
        <v>MENOR</v>
      </c>
      <c r="S91" s="462">
        <f>IF(R91="","",IF(R91="LEVE",0.2,IF(R91="MENOR",0.4,IF(R91="MODERADO",0.6,IF(R91="MAYOR",0.8,IF(R91="CATASTRÓFICO",1,))))))</f>
        <v>0.4</v>
      </c>
      <c r="T91" s="469" t="str">
        <f t="shared" si="59"/>
        <v>BAJO</v>
      </c>
      <c r="U91" s="153">
        <v>2</v>
      </c>
      <c r="V91" s="470" t="s">
        <v>802</v>
      </c>
      <c r="W91" s="153" t="str">
        <f t="shared" si="88"/>
        <v>Probabilidad</v>
      </c>
      <c r="X91" s="177" t="s">
        <v>189</v>
      </c>
      <c r="Y91" s="177" t="s">
        <v>180</v>
      </c>
      <c r="Z91" s="226" t="str">
        <f t="shared" si="79"/>
        <v>40%</v>
      </c>
      <c r="AA91" s="177" t="s">
        <v>181</v>
      </c>
      <c r="AB91" s="177" t="s">
        <v>182</v>
      </c>
      <c r="AC91" s="177" t="s">
        <v>183</v>
      </c>
      <c r="AD91" s="227">
        <f>IF(ISBLANK(V91),0,Z91*AE89)</f>
        <v>9.6000000000000002E-2</v>
      </c>
      <c r="AE91" s="227">
        <f>AE89-AD91</f>
        <v>0.14399999999999999</v>
      </c>
      <c r="AF91" s="221" t="str">
        <f t="shared" si="89"/>
        <v>IMPROBABLE</v>
      </c>
      <c r="AG91" s="226">
        <f>+AE91</f>
        <v>0.14399999999999999</v>
      </c>
      <c r="AH91" s="330" t="str">
        <f t="shared" si="72"/>
        <v>MENOR</v>
      </c>
      <c r="AI91" s="226">
        <f t="shared" si="78"/>
        <v>0.4</v>
      </c>
      <c r="AJ91" s="334"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1003"/>
      <c r="AL91" s="1015"/>
      <c r="AM91" s="1015"/>
      <c r="AN91" s="1015"/>
      <c r="AO91" s="471" t="s">
        <v>803</v>
      </c>
      <c r="AP91" s="1062"/>
    </row>
    <row r="92" spans="1:42" ht="342" x14ac:dyDescent="0.3">
      <c r="A92" s="943"/>
      <c r="B92" s="943"/>
      <c r="C92" s="1013"/>
      <c r="D92" s="946"/>
      <c r="E92" s="946"/>
      <c r="F92" s="1013"/>
      <c r="G92" s="946"/>
      <c r="H92" s="1004"/>
      <c r="I92" s="1007"/>
      <c r="J92" s="1010"/>
      <c r="K92" s="1010"/>
      <c r="L92" s="216"/>
      <c r="M92" s="472">
        <v>2</v>
      </c>
      <c r="N92" s="330" t="str">
        <f t="shared" si="64"/>
        <v>RARA VEZ</v>
      </c>
      <c r="O92" s="405">
        <f t="shared" si="90"/>
        <v>0.4</v>
      </c>
      <c r="P92" s="222" t="s">
        <v>789</v>
      </c>
      <c r="Q92" s="332">
        <v>2</v>
      </c>
      <c r="R92" s="333" t="str">
        <f t="shared" si="66"/>
        <v>MENOR</v>
      </c>
      <c r="S92" s="405">
        <f>IF(R92="","",IF(R92="LEVE",0.2,IF(R92="MENOR",0.4,IF(R92="MODERADO",0.6,IF(R92="MAYOR",0.8,IF(R92="CATASTRÓFICO",1,))))))</f>
        <v>0.4</v>
      </c>
      <c r="T92" s="334" t="str">
        <f t="shared" si="59"/>
        <v>BAJO</v>
      </c>
      <c r="U92" s="153">
        <v>3</v>
      </c>
      <c r="V92" s="470" t="s">
        <v>804</v>
      </c>
      <c r="W92" s="153" t="str">
        <f t="shared" si="88"/>
        <v>Probabilidad</v>
      </c>
      <c r="X92" s="177" t="s">
        <v>189</v>
      </c>
      <c r="Y92" s="177" t="s">
        <v>180</v>
      </c>
      <c r="Z92" s="226" t="str">
        <f t="shared" si="79"/>
        <v>40%</v>
      </c>
      <c r="AA92" s="177" t="s">
        <v>181</v>
      </c>
      <c r="AB92" s="177" t="s">
        <v>182</v>
      </c>
      <c r="AC92" s="177" t="s">
        <v>183</v>
      </c>
      <c r="AD92" s="227">
        <f>IF(ISBLANK(V92),0,Z92*AE90)</f>
        <v>9.6000000000000002E-2</v>
      </c>
      <c r="AE92" s="227">
        <f>AE90-AD92</f>
        <v>0.14399999999999999</v>
      </c>
      <c r="AF92" s="221" t="str">
        <f t="shared" si="89"/>
        <v>IMPROBABLE</v>
      </c>
      <c r="AG92" s="226">
        <f>+AE92</f>
        <v>0.14399999999999999</v>
      </c>
      <c r="AH92" s="330" t="str">
        <f t="shared" si="72"/>
        <v>MENOR</v>
      </c>
      <c r="AI92" s="226">
        <f t="shared" si="78"/>
        <v>0.4</v>
      </c>
      <c r="AJ92" s="334"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1004"/>
      <c r="AL92" s="1016"/>
      <c r="AM92" s="1016"/>
      <c r="AN92" s="1016"/>
      <c r="AO92" s="473" t="s">
        <v>805</v>
      </c>
      <c r="AP92" s="1063"/>
    </row>
    <row r="93" spans="1:42" ht="409.5" x14ac:dyDescent="0.35">
      <c r="A93" s="277" t="s">
        <v>792</v>
      </c>
      <c r="B93" s="277">
        <v>3</v>
      </c>
      <c r="C93" s="198" t="s">
        <v>806</v>
      </c>
      <c r="D93" s="315" t="s">
        <v>807</v>
      </c>
      <c r="E93" s="114" t="s">
        <v>808</v>
      </c>
      <c r="F93" s="115" t="s">
        <v>499</v>
      </c>
      <c r="G93" s="198" t="s">
        <v>90</v>
      </c>
      <c r="H93" s="115" t="s">
        <v>567</v>
      </c>
      <c r="I93" s="115" t="s">
        <v>567</v>
      </c>
      <c r="J93" s="185" t="s">
        <v>197</v>
      </c>
      <c r="K93" s="185" t="s">
        <v>542</v>
      </c>
      <c r="L93" s="115" t="s">
        <v>588</v>
      </c>
      <c r="M93" s="398">
        <v>2</v>
      </c>
      <c r="N93" s="399" t="str">
        <f t="shared" si="64"/>
        <v>RARA VEZ</v>
      </c>
      <c r="O93" s="434">
        <f t="shared" si="90"/>
        <v>0.4</v>
      </c>
      <c r="P93" s="240" t="s">
        <v>222</v>
      </c>
      <c r="Q93" s="401">
        <v>2</v>
      </c>
      <c r="R93" s="402" t="str">
        <f t="shared" si="66"/>
        <v>MENOR</v>
      </c>
      <c r="S93" s="434">
        <f>IF(R93="","",IF(R93="Leve",0.2,IF(R93="Menor",0.4,IF(R93="Moderado",0.6,IF(R93="Mayor",0.8,IF(R93="Catastrófico",1,))))))</f>
        <v>0.4</v>
      </c>
      <c r="T93" s="403" t="str">
        <f t="shared" si="59"/>
        <v>BAJO</v>
      </c>
      <c r="U93" s="137">
        <v>1</v>
      </c>
      <c r="V93" s="133" t="s">
        <v>809</v>
      </c>
      <c r="W93" s="137" t="str">
        <f t="shared" si="88"/>
        <v>Probabilidad</v>
      </c>
      <c r="X93" s="242" t="s">
        <v>189</v>
      </c>
      <c r="Y93" s="242" t="s">
        <v>180</v>
      </c>
      <c r="Z93" s="243" t="str">
        <f t="shared" si="79"/>
        <v>40%</v>
      </c>
      <c r="AA93" s="242" t="s">
        <v>181</v>
      </c>
      <c r="AB93" s="242" t="s">
        <v>182</v>
      </c>
      <c r="AC93" s="242" t="s">
        <v>183</v>
      </c>
      <c r="AD93" s="461"/>
      <c r="AE93" s="244">
        <f>IFERROR(IF(W93="Probabilidad",(O93-(+O93*Z93)),IF(W93="Impacto",O93,"")),"")</f>
        <v>0.24</v>
      </c>
      <c r="AF93" s="239" t="str">
        <f t="shared" si="89"/>
        <v>RARA VEZ</v>
      </c>
      <c r="AG93" s="243">
        <v>0.14000000000000001</v>
      </c>
      <c r="AH93" s="239" t="str">
        <f t="shared" si="72"/>
        <v>MENOR</v>
      </c>
      <c r="AI93" s="243">
        <f t="shared" si="78"/>
        <v>0.4</v>
      </c>
      <c r="AJ93" s="403"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4" t="s">
        <v>242</v>
      </c>
      <c r="AL93" s="474"/>
      <c r="AM93" s="474"/>
      <c r="AN93" s="474"/>
      <c r="AO93" s="344" t="s">
        <v>810</v>
      </c>
      <c r="AP93" s="277" t="s">
        <v>187</v>
      </c>
    </row>
    <row r="94" spans="1:42" ht="378" x14ac:dyDescent="0.3">
      <c r="A94" s="941" t="s">
        <v>792</v>
      </c>
      <c r="B94" s="941">
        <v>4</v>
      </c>
      <c r="C94" s="994" t="s">
        <v>811</v>
      </c>
      <c r="D94" s="970" t="s">
        <v>812</v>
      </c>
      <c r="E94" s="944" t="s">
        <v>813</v>
      </c>
      <c r="F94" s="1011" t="s">
        <v>499</v>
      </c>
      <c r="G94" s="994" t="s">
        <v>91</v>
      </c>
      <c r="H94" s="1002" t="s">
        <v>567</v>
      </c>
      <c r="I94" s="216" t="s">
        <v>567</v>
      </c>
      <c r="J94" s="1008" t="s">
        <v>197</v>
      </c>
      <c r="K94" s="1008" t="s">
        <v>542</v>
      </c>
      <c r="L94" s="475"/>
      <c r="M94" s="329">
        <v>3</v>
      </c>
      <c r="N94" s="330" t="str">
        <f t="shared" si="64"/>
        <v>PROBABLE</v>
      </c>
      <c r="O94" s="405">
        <f t="shared" si="90"/>
        <v>0.6</v>
      </c>
      <c r="P94" s="964" t="s">
        <v>231</v>
      </c>
      <c r="Q94" s="391">
        <v>2</v>
      </c>
      <c r="R94" s="333" t="str">
        <f t="shared" si="66"/>
        <v>MENOR</v>
      </c>
      <c r="S94" s="405">
        <f t="shared" ref="S94:S96" si="91">IF(R94="","",IF(R94="Leve",0.2,IF(R94="Menor",0.4,IF(R94="Moderado",0.6,IF(R94="Mayor",0.8,IF(R94="Catastrófico",1,))))))</f>
        <v>0.4</v>
      </c>
      <c r="T94" s="334" t="str">
        <f t="shared" si="59"/>
        <v>MODERADO</v>
      </c>
      <c r="U94" s="153">
        <v>1</v>
      </c>
      <c r="V94" s="476" t="s">
        <v>814</v>
      </c>
      <c r="W94" s="153" t="str">
        <f t="shared" si="88"/>
        <v>Probabilidad</v>
      </c>
      <c r="X94" s="177" t="s">
        <v>189</v>
      </c>
      <c r="Y94" s="177" t="s">
        <v>180</v>
      </c>
      <c r="Z94" s="226" t="str">
        <f t="shared" si="79"/>
        <v>40%</v>
      </c>
      <c r="AA94" s="177" t="s">
        <v>181</v>
      </c>
      <c r="AB94" s="177" t="s">
        <v>182</v>
      </c>
      <c r="AC94" s="177" t="s">
        <v>183</v>
      </c>
      <c r="AD94" s="464"/>
      <c r="AE94" s="248">
        <f>IFERROR(IF(W94="Probabilidad",(O94-(+O94*Z94)),IF(W94="Impacto",O94,"")),"")</f>
        <v>0.36</v>
      </c>
      <c r="AF94" s="221" t="str">
        <f t="shared" si="89"/>
        <v>RARA VEZ</v>
      </c>
      <c r="AG94" s="226">
        <v>0.14000000000000001</v>
      </c>
      <c r="AH94" s="221" t="str">
        <f t="shared" si="72"/>
        <v>MENOR</v>
      </c>
      <c r="AI94" s="226">
        <f t="shared" si="78"/>
        <v>0.4</v>
      </c>
      <c r="AJ94" s="334"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1002" t="s">
        <v>242</v>
      </c>
      <c r="AL94" s="1014"/>
      <c r="AM94" s="1014"/>
      <c r="AN94" s="1014"/>
      <c r="AO94" s="300" t="s">
        <v>815</v>
      </c>
      <c r="AP94" s="941" t="s">
        <v>187</v>
      </c>
    </row>
    <row r="95" spans="1:42" ht="409.5" x14ac:dyDescent="0.3">
      <c r="A95" s="943"/>
      <c r="B95" s="943"/>
      <c r="C95" s="996"/>
      <c r="D95" s="972"/>
      <c r="E95" s="946"/>
      <c r="F95" s="1013"/>
      <c r="G95" s="996"/>
      <c r="H95" s="1004"/>
      <c r="I95" s="174" t="s">
        <v>567</v>
      </c>
      <c r="J95" s="1010"/>
      <c r="K95" s="1010"/>
      <c r="L95" s="475"/>
      <c r="M95" s="329">
        <v>3</v>
      </c>
      <c r="N95" s="221" t="str">
        <f t="shared" si="64"/>
        <v>PROBABLE</v>
      </c>
      <c r="O95" s="436">
        <f t="shared" si="90"/>
        <v>0.6</v>
      </c>
      <c r="P95" s="966"/>
      <c r="Q95" s="391">
        <v>2</v>
      </c>
      <c r="R95" s="423" t="str">
        <f t="shared" si="66"/>
        <v>MENOR</v>
      </c>
      <c r="S95" s="436">
        <f t="shared" si="91"/>
        <v>0.4</v>
      </c>
      <c r="T95" s="224" t="str">
        <f t="shared" si="59"/>
        <v>MODERADO</v>
      </c>
      <c r="U95" s="153">
        <v>2</v>
      </c>
      <c r="V95" s="300" t="s">
        <v>816</v>
      </c>
      <c r="W95" s="153" t="str">
        <f t="shared" si="88"/>
        <v>Probabilidad</v>
      </c>
      <c r="X95" s="177" t="s">
        <v>189</v>
      </c>
      <c r="Y95" s="177" t="s">
        <v>180</v>
      </c>
      <c r="Z95" s="226" t="str">
        <f t="shared" si="79"/>
        <v>40%</v>
      </c>
      <c r="AA95" s="177" t="s">
        <v>181</v>
      </c>
      <c r="AB95" s="177" t="s">
        <v>182</v>
      </c>
      <c r="AC95" s="177" t="s">
        <v>183</v>
      </c>
      <c r="AD95" s="227">
        <f>IF(ISBLANK(V95),0,Z95*AE93)</f>
        <v>9.6000000000000002E-2</v>
      </c>
      <c r="AE95" s="227">
        <f>AE93-AD95</f>
        <v>0.14399999999999999</v>
      </c>
      <c r="AF95" s="221" t="str">
        <f t="shared" si="89"/>
        <v>IMPROBABLE</v>
      </c>
      <c r="AG95" s="226">
        <v>0.14000000000000001</v>
      </c>
      <c r="AH95" s="221" t="str">
        <f t="shared" si="72"/>
        <v>MENOR</v>
      </c>
      <c r="AI95" s="226">
        <f t="shared" si="78"/>
        <v>0.4</v>
      </c>
      <c r="AJ95" s="334"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1004"/>
      <c r="AL95" s="1016"/>
      <c r="AM95" s="1016"/>
      <c r="AN95" s="1016"/>
      <c r="AO95" s="431" t="s">
        <v>817</v>
      </c>
      <c r="AP95" s="943"/>
    </row>
    <row r="96" spans="1:42" ht="409.5" x14ac:dyDescent="0.3">
      <c r="A96" s="18" t="s">
        <v>792</v>
      </c>
      <c r="B96" s="153">
        <v>5</v>
      </c>
      <c r="C96" s="133" t="s">
        <v>784</v>
      </c>
      <c r="D96" s="133" t="s">
        <v>785</v>
      </c>
      <c r="E96" s="207" t="s">
        <v>818</v>
      </c>
      <c r="F96" s="154" t="s">
        <v>499</v>
      </c>
      <c r="G96" s="207" t="s">
        <v>92</v>
      </c>
      <c r="H96" s="151" t="s">
        <v>567</v>
      </c>
      <c r="I96" s="151" t="s">
        <v>567</v>
      </c>
      <c r="J96" s="186" t="s">
        <v>197</v>
      </c>
      <c r="K96" s="186" t="s">
        <v>542</v>
      </c>
      <c r="L96" s="216" t="s">
        <v>239</v>
      </c>
      <c r="M96" s="329">
        <v>3</v>
      </c>
      <c r="N96" s="330" t="str">
        <f t="shared" si="64"/>
        <v>PROBABLE</v>
      </c>
      <c r="O96" s="331">
        <f t="shared" si="90"/>
        <v>0.6</v>
      </c>
      <c r="P96" s="457" t="s">
        <v>789</v>
      </c>
      <c r="Q96" s="391">
        <v>2</v>
      </c>
      <c r="R96" s="333" t="str">
        <f t="shared" si="66"/>
        <v>MENOR</v>
      </c>
      <c r="S96" s="405">
        <f t="shared" si="91"/>
        <v>0.4</v>
      </c>
      <c r="T96" s="334" t="str">
        <f t="shared" si="59"/>
        <v>MODERADO</v>
      </c>
      <c r="U96" s="153">
        <v>1</v>
      </c>
      <c r="V96" s="133" t="s">
        <v>819</v>
      </c>
      <c r="W96" s="153" t="str">
        <f t="shared" si="88"/>
        <v>Probabilidad</v>
      </c>
      <c r="X96" s="177" t="s">
        <v>189</v>
      </c>
      <c r="Y96" s="177" t="s">
        <v>180</v>
      </c>
      <c r="Z96" s="226" t="str">
        <f t="shared" si="79"/>
        <v>40%</v>
      </c>
      <c r="AA96" s="177" t="s">
        <v>181</v>
      </c>
      <c r="AB96" s="177" t="s">
        <v>182</v>
      </c>
      <c r="AC96" s="177" t="s">
        <v>183</v>
      </c>
      <c r="AD96" s="406"/>
      <c r="AE96" s="248">
        <f t="shared" ref="AE96:AE101" si="92">IFERROR(IF(W96="Probabilidad",(O96-(+O96*Z96)),IF(W96="Impacto",O96,"")),"")</f>
        <v>0.36</v>
      </c>
      <c r="AF96" s="221" t="str">
        <f t="shared" si="89"/>
        <v>RARA VEZ</v>
      </c>
      <c r="AG96" s="226">
        <f>+AE96</f>
        <v>0.36</v>
      </c>
      <c r="AH96" s="221" t="str">
        <f t="shared" si="72"/>
        <v>MENOR</v>
      </c>
      <c r="AI96" s="226">
        <f t="shared" si="78"/>
        <v>0.4</v>
      </c>
      <c r="AJ96" s="334" t="s">
        <v>264</v>
      </c>
      <c r="AK96" s="216" t="s">
        <v>242</v>
      </c>
      <c r="AL96" s="477"/>
      <c r="AM96" s="477"/>
      <c r="AN96" s="477"/>
      <c r="AO96" s="431" t="s">
        <v>93</v>
      </c>
      <c r="AP96" s="153" t="s">
        <v>187</v>
      </c>
    </row>
    <row r="97" spans="1:42" ht="409.5" x14ac:dyDescent="0.35">
      <c r="A97" s="18" t="s">
        <v>792</v>
      </c>
      <c r="B97" s="166">
        <v>6</v>
      </c>
      <c r="C97" s="133" t="s">
        <v>820</v>
      </c>
      <c r="D97" s="133" t="s">
        <v>821</v>
      </c>
      <c r="E97" s="133" t="s">
        <v>822</v>
      </c>
      <c r="F97" s="137" t="s">
        <v>499</v>
      </c>
      <c r="G97" s="133" t="s">
        <v>94</v>
      </c>
      <c r="H97" s="133" t="s">
        <v>567</v>
      </c>
      <c r="I97" s="425" t="s">
        <v>567</v>
      </c>
      <c r="J97" s="167" t="s">
        <v>197</v>
      </c>
      <c r="K97" s="167" t="s">
        <v>542</v>
      </c>
      <c r="L97" s="133" t="s">
        <v>239</v>
      </c>
      <c r="M97" s="426">
        <v>2</v>
      </c>
      <c r="N97" s="294" t="str">
        <f>IF(M97=0,"",IF(M97&lt;=1,"IMPROBABLE",IF(M97&lt;=2,"RARA VEZ",IF(M97&lt;=3,"PROBABLE",IF(M97&lt;=4,"CASI SEGURO","INMINENTE")))))</f>
        <v>RARA VEZ</v>
      </c>
      <c r="O97" s="155">
        <f>IF(N97="","",IF(N97="IMPROBABLE",0.2,IF(N97="RARA VEZ",0.4,IF(N97="PROBABLE",0.6,IF(N97="CASI SEGURO",0.8,IF(N97="INMINENTE",1,))))))</f>
        <v>0.4</v>
      </c>
      <c r="P97" s="155" t="s">
        <v>231</v>
      </c>
      <c r="Q97" s="427">
        <v>2</v>
      </c>
      <c r="R97" s="428" t="str">
        <f>IF(Q97=1,"LEVE",IF(Q97=2,"MENOR",IF(Q97=3,"MODERADO",IF(Q97=4,"MAYOR",IF(Q97=5,"CATASTROFICO","")))))</f>
        <v>MENOR</v>
      </c>
      <c r="S97" s="155">
        <f>IF(R97="","",IF(R97="LEVE",0.2,IF(R97="MENOR",0.4,IF(R97="MODERADO",0.6,IF(R97="MAYOR",0.8,IF(R97="CATASTRÓFICO",1,))))))</f>
        <v>0.4</v>
      </c>
      <c r="T97" s="296" t="str">
        <f t="shared" si="59"/>
        <v>BAJO</v>
      </c>
      <c r="U97" s="166">
        <v>1</v>
      </c>
      <c r="V97" s="133" t="s">
        <v>823</v>
      </c>
      <c r="W97" s="166" t="str">
        <f t="shared" si="88"/>
        <v>Probabilidad</v>
      </c>
      <c r="X97" s="297" t="s">
        <v>189</v>
      </c>
      <c r="Y97" s="297" t="s">
        <v>180</v>
      </c>
      <c r="Z97" s="298" t="str">
        <f t="shared" si="79"/>
        <v>40%</v>
      </c>
      <c r="AA97" s="297" t="s">
        <v>181</v>
      </c>
      <c r="AB97" s="297" t="s">
        <v>182</v>
      </c>
      <c r="AC97" s="297" t="s">
        <v>183</v>
      </c>
      <c r="AD97" s="478"/>
      <c r="AE97" s="299">
        <f t="shared" si="92"/>
        <v>0.24</v>
      </c>
      <c r="AF97" s="294" t="str">
        <f>IFERROR(IF(AE97="","",IF(AE97&lt;=0.2,"IMPROBABLE",IF(AE97&lt;=0.4,"RARA VEZ",IF(AE97&lt;=0.6,"PROBABLE",IF(AE97&lt;=0.8,"CASI SEGURO","INMINENTE"))))),"")</f>
        <v>RARA VEZ</v>
      </c>
      <c r="AG97" s="298">
        <f>AE97</f>
        <v>0.24</v>
      </c>
      <c r="AH97" s="294" t="str">
        <f>R97</f>
        <v>MENOR</v>
      </c>
      <c r="AI97" s="298">
        <f t="shared" si="78"/>
        <v>0.4</v>
      </c>
      <c r="AJ97" s="455"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33" t="s">
        <v>265</v>
      </c>
      <c r="AL97" s="300"/>
      <c r="AM97" s="300"/>
      <c r="AN97" s="300"/>
      <c r="AO97" s="300" t="s">
        <v>824</v>
      </c>
      <c r="AP97" s="137" t="s">
        <v>187</v>
      </c>
    </row>
    <row r="98" spans="1:42" ht="409.5" x14ac:dyDescent="0.35">
      <c r="A98" s="479" t="s">
        <v>110</v>
      </c>
      <c r="B98" s="479">
        <v>1</v>
      </c>
      <c r="C98" s="67" t="s">
        <v>820</v>
      </c>
      <c r="D98" s="67" t="s">
        <v>825</v>
      </c>
      <c r="E98" s="67" t="s">
        <v>826</v>
      </c>
      <c r="F98" s="64" t="s">
        <v>173</v>
      </c>
      <c r="G98" s="67" t="s">
        <v>111</v>
      </c>
      <c r="H98" s="63" t="s">
        <v>567</v>
      </c>
      <c r="I98" s="480" t="s">
        <v>567</v>
      </c>
      <c r="J98" s="481" t="s">
        <v>197</v>
      </c>
      <c r="K98" s="79" t="s">
        <v>341</v>
      </c>
      <c r="M98" s="482">
        <v>3</v>
      </c>
      <c r="N98" s="483" t="str">
        <f>IF(M98=0,"",IF(M98&lt;=1,"IMPROBABLE",IF(M98&lt;=2,"RARA VEZ",IF(M98&lt;=3,"PROBABLE",IF(M98&lt;=4,"CASI SEGURO","INMINENTE")))))</f>
        <v>PROBABLE</v>
      </c>
      <c r="O98" s="484">
        <f>IF(N98="","",IF(N98="IMPROBABLE",0.2,IF(N98="RARA VEZ",0.4,IF(N98="PROBABLE",0.6,IF(N98="CASI SEGURO",0.8,IF(N98="INMINENTE",1,))))))</f>
        <v>0.6</v>
      </c>
      <c r="P98" s="102" t="s">
        <v>231</v>
      </c>
      <c r="Q98" s="485">
        <v>3</v>
      </c>
      <c r="R98" s="486" t="str">
        <f>IF(Q98=1,"LEVE",IF(Q98=2,"MENOR",IF(Q98=3,"MODERADO",IF(Q98=4,"MAYOR",IF(Q98=5,"CATASTROFICO","")))))</f>
        <v>MODERADO</v>
      </c>
      <c r="S98" s="487">
        <f>IF(R98="","",IF(R98="LEVE",0.2,IF(R98="MENOR",0.4,IF(R98="MODERADO",0.6,IF(R98="MAYOR",0.8,IF(R98="CATASTRÓFICO",1,))))))</f>
        <v>0.6</v>
      </c>
      <c r="T98" s="488" t="str">
        <f t="shared" si="59"/>
        <v>MODERADO</v>
      </c>
      <c r="U98" s="489">
        <v>1</v>
      </c>
      <c r="V98" s="65" t="s">
        <v>827</v>
      </c>
      <c r="W98" s="489" t="str">
        <f t="shared" si="88"/>
        <v>Probabilidad</v>
      </c>
      <c r="X98" s="490" t="s">
        <v>189</v>
      </c>
      <c r="Y98" s="490" t="s">
        <v>180</v>
      </c>
      <c r="Z98" s="491" t="str">
        <f t="shared" si="79"/>
        <v>40%</v>
      </c>
      <c r="AA98" s="490" t="s">
        <v>181</v>
      </c>
      <c r="AB98" s="490" t="s">
        <v>182</v>
      </c>
      <c r="AC98" s="490" t="s">
        <v>183</v>
      </c>
      <c r="AD98" s="170"/>
      <c r="AE98" s="492">
        <f t="shared" si="92"/>
        <v>0.36</v>
      </c>
      <c r="AF98" s="493" t="str">
        <f>IFERROR(IF(AE98="","",IF(AE98&lt;=0.2,"IMPROBABLE",IF(AE98&lt;=0.4,"RARA VEZ",IF(AE98&lt;=0.6,"PROBABLE",IF(AE98&lt;=0.8,"CASI SEGURO","INMINENTE"))))),"")</f>
        <v>RARA VEZ</v>
      </c>
      <c r="AG98" s="491">
        <f>AE98</f>
        <v>0.36</v>
      </c>
      <c r="AH98" s="494" t="str">
        <f>R98</f>
        <v>MODERADO</v>
      </c>
      <c r="AI98" s="491">
        <f t="shared" si="78"/>
        <v>0.6</v>
      </c>
      <c r="AJ98" s="488" t="str">
        <f t="shared" ref="AJ98" si="93">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79" t="s">
        <v>265</v>
      </c>
      <c r="AL98" s="495"/>
      <c r="AM98" s="495"/>
      <c r="AN98" s="495"/>
      <c r="AO98" s="496" t="s">
        <v>828</v>
      </c>
      <c r="AP98" s="497" t="s">
        <v>751</v>
      </c>
    </row>
    <row r="99" spans="1:42" ht="409.5" x14ac:dyDescent="0.35">
      <c r="A99" s="479" t="s">
        <v>110</v>
      </c>
      <c r="B99" s="479">
        <v>2</v>
      </c>
      <c r="C99" s="498" t="s">
        <v>829</v>
      </c>
      <c r="D99" s="499" t="s">
        <v>830</v>
      </c>
      <c r="E99" s="67" t="s">
        <v>831</v>
      </c>
      <c r="F99" s="64" t="s">
        <v>173</v>
      </c>
      <c r="G99" s="498" t="s">
        <v>112</v>
      </c>
      <c r="H99" s="63" t="s">
        <v>567</v>
      </c>
      <c r="I99" s="63" t="s">
        <v>567</v>
      </c>
      <c r="J99" s="481" t="s">
        <v>197</v>
      </c>
      <c r="K99" s="63" t="s">
        <v>588</v>
      </c>
      <c r="M99" s="500">
        <v>2</v>
      </c>
      <c r="N99" s="483" t="str">
        <f t="shared" ref="N99:N100" si="94">IF(M99=0,"",IF(M99&lt;=1,"IMPROBABLE",IF(M99&lt;=2,"RARA VEZ",IF(M99&lt;=3,"PROBABLE",IF(M99&lt;=4,"CASI SEGURO","INMINENTE")))))</f>
        <v>RARA VEZ</v>
      </c>
      <c r="O99" s="487">
        <f t="shared" ref="O99:O100" si="95">IF(N99="","",IF(N99="IMPROBABLE",0.2,IF(N99="RARA VEZ",0.4,IF(N99="PROBABLE",0.6,IF(N99="CASI SEGURO",0.8,IF(N99="INMINENTE",1,))))))</f>
        <v>0.4</v>
      </c>
      <c r="P99" s="112" t="s">
        <v>231</v>
      </c>
      <c r="Q99" s="332">
        <v>2</v>
      </c>
      <c r="R99" s="486" t="str">
        <f t="shared" ref="R99:R100" si="96">IF(Q99=1,"LEVE",IF(Q99=2,"MENOR",IF(Q99=3,"MODERADO",IF(Q99=4,"MAYOR",IF(Q99=5,"CATASTROFICO","")))))</f>
        <v>MENOR</v>
      </c>
      <c r="S99" s="487">
        <f t="shared" ref="S99:S100" si="97">IF(R99="","",IF(R99="Leve",0.2,IF(R99="Menor",0.4,IF(R99="Moderado",0.6,IF(R99="Mayor",0.8,IF(R99="Catastrófico",1,))))))</f>
        <v>0.4</v>
      </c>
      <c r="T99" s="488" t="str">
        <f t="shared" si="59"/>
        <v>BAJO</v>
      </c>
      <c r="U99" s="479">
        <v>1</v>
      </c>
      <c r="V99" s="67" t="s">
        <v>832</v>
      </c>
      <c r="W99" s="479" t="str">
        <f t="shared" si="88"/>
        <v>Probabilidad</v>
      </c>
      <c r="X99" s="501" t="s">
        <v>189</v>
      </c>
      <c r="Y99" s="501" t="s">
        <v>180</v>
      </c>
      <c r="Z99" s="502" t="str">
        <f t="shared" si="79"/>
        <v>40%</v>
      </c>
      <c r="AA99" s="501" t="s">
        <v>181</v>
      </c>
      <c r="AB99" s="501" t="s">
        <v>182</v>
      </c>
      <c r="AC99" s="501" t="s">
        <v>183</v>
      </c>
      <c r="AD99" s="503"/>
      <c r="AE99" s="504">
        <f t="shared" si="92"/>
        <v>0.24</v>
      </c>
      <c r="AF99" s="494" t="str">
        <f t="shared" ref="AF99:AF100" si="98">IFERROR(IF(AE99="","",IF(AE99&lt;=0.2,"IMPROBABLE",IF(AE99&lt;=0.4,"RARA VEZ",IF(AE99&lt;=0.6,"PROBABLE",IF(AE99&lt;=0.8,"CASI SEGURO","INMINENTE"))))),"")</f>
        <v>RARA VEZ</v>
      </c>
      <c r="AG99" s="502">
        <v>0.14000000000000001</v>
      </c>
      <c r="AH99" s="494" t="str">
        <f t="shared" ref="AH99:AH100" si="99">R99</f>
        <v>MENOR</v>
      </c>
      <c r="AI99" s="502">
        <f t="shared" si="78"/>
        <v>0.4</v>
      </c>
      <c r="AJ99" s="488"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5" t="s">
        <v>242</v>
      </c>
      <c r="AL99" s="506"/>
      <c r="AM99" s="506"/>
      <c r="AN99" s="506"/>
      <c r="AO99" s="507" t="s">
        <v>113</v>
      </c>
      <c r="AP99" s="497" t="s">
        <v>751</v>
      </c>
    </row>
    <row r="100" spans="1:42" ht="387.5" x14ac:dyDescent="0.35">
      <c r="A100" s="489" t="s">
        <v>110</v>
      </c>
      <c r="B100" s="489">
        <v>3</v>
      </c>
      <c r="C100" s="508" t="s">
        <v>833</v>
      </c>
      <c r="D100" s="509" t="s">
        <v>834</v>
      </c>
      <c r="E100" s="79" t="s">
        <v>835</v>
      </c>
      <c r="F100" s="64" t="s">
        <v>173</v>
      </c>
      <c r="G100" s="510" t="s">
        <v>114</v>
      </c>
      <c r="H100" s="79" t="s">
        <v>567</v>
      </c>
      <c r="I100" s="79" t="s">
        <v>567</v>
      </c>
      <c r="J100" s="509" t="s">
        <v>197</v>
      </c>
      <c r="K100" s="79" t="s">
        <v>588</v>
      </c>
      <c r="M100" s="482">
        <v>2</v>
      </c>
      <c r="N100" s="32" t="str">
        <f t="shared" si="94"/>
        <v>RARA VEZ</v>
      </c>
      <c r="O100" s="511">
        <f t="shared" si="95"/>
        <v>0.4</v>
      </c>
      <c r="P100" s="54" t="s">
        <v>231</v>
      </c>
      <c r="Q100" s="391">
        <v>2</v>
      </c>
      <c r="R100" s="512" t="str">
        <f t="shared" si="96"/>
        <v>MENOR</v>
      </c>
      <c r="S100" s="511">
        <f t="shared" si="97"/>
        <v>0.4</v>
      </c>
      <c r="T100" s="513" t="str">
        <f t="shared" si="59"/>
        <v>BAJO</v>
      </c>
      <c r="U100" s="489">
        <v>1</v>
      </c>
      <c r="V100" s="65" t="s">
        <v>836</v>
      </c>
      <c r="W100" s="489" t="str">
        <f t="shared" si="88"/>
        <v>Probabilidad</v>
      </c>
      <c r="X100" s="490" t="s">
        <v>189</v>
      </c>
      <c r="Y100" s="490" t="s">
        <v>180</v>
      </c>
      <c r="Z100" s="491" t="str">
        <f t="shared" si="79"/>
        <v>40%</v>
      </c>
      <c r="AA100" s="490" t="s">
        <v>181</v>
      </c>
      <c r="AB100" s="490" t="s">
        <v>182</v>
      </c>
      <c r="AC100" s="490" t="s">
        <v>183</v>
      </c>
      <c r="AD100" s="514"/>
      <c r="AE100" s="492">
        <f t="shared" si="92"/>
        <v>0.24</v>
      </c>
      <c r="AF100" s="493" t="str">
        <f t="shared" si="98"/>
        <v>RARA VEZ</v>
      </c>
      <c r="AG100" s="491">
        <v>0.14000000000000001</v>
      </c>
      <c r="AH100" s="493" t="str">
        <f t="shared" si="99"/>
        <v>MENOR</v>
      </c>
      <c r="AI100" s="491">
        <f t="shared" si="78"/>
        <v>0.4</v>
      </c>
      <c r="AJ100" s="513"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5" t="s">
        <v>242</v>
      </c>
      <c r="AL100" s="495"/>
      <c r="AM100" s="495"/>
      <c r="AN100" s="495"/>
      <c r="AO100" s="496" t="s">
        <v>115</v>
      </c>
      <c r="AP100" s="516" t="s">
        <v>751</v>
      </c>
    </row>
    <row r="101" spans="1:42" ht="403" x14ac:dyDescent="0.3">
      <c r="A101" s="941" t="s">
        <v>837</v>
      </c>
      <c r="B101" s="941">
        <v>1</v>
      </c>
      <c r="C101" s="1011" t="s">
        <v>838</v>
      </c>
      <c r="D101" s="950" t="s">
        <v>839</v>
      </c>
      <c r="E101" s="950" t="s">
        <v>840</v>
      </c>
      <c r="F101" s="1020" t="s">
        <v>499</v>
      </c>
      <c r="G101" s="408" t="s">
        <v>48</v>
      </c>
      <c r="H101" s="1002" t="s">
        <v>567</v>
      </c>
      <c r="I101" s="1005" t="s">
        <v>567</v>
      </c>
      <c r="J101" s="1008" t="s">
        <v>581</v>
      </c>
      <c r="K101" s="151" t="s">
        <v>239</v>
      </c>
      <c r="M101" s="329">
        <v>3</v>
      </c>
      <c r="N101" s="330" t="str">
        <f>IF(M101=0,"",IF(M101&lt;=1,"IMPROBABLE",IF(M101&lt;=2,"RARA VEZ",IF(M101&lt;=3,"PROBABLE",IF(M101&lt;=4,"CASI SEGURA","INMINENTE")))))</f>
        <v>PROBABLE</v>
      </c>
      <c r="O101" s="405">
        <f>IF(N101="","",IF(N101="IMPROBABLE",0.2,IF(N101="RARA VEZ",0.4,IF(N101="PROBABLE",0.6,IF(N101="CASI SEGURO",0.8,IF(N101="INMINENTE",1,))))))</f>
        <v>0.6</v>
      </c>
      <c r="P101" s="331" t="s">
        <v>231</v>
      </c>
      <c r="Q101" s="332">
        <v>2</v>
      </c>
      <c r="R101" s="449" t="str">
        <f>IF(Q101=1,"LEVE",IF(Q101=2,"MENOR",IF(Q101=3,"MODERADO",IF(Q101=4,"MAYOR",IF(Q101=5,"CATASTROFICO","")))))</f>
        <v>MENOR</v>
      </c>
      <c r="S101" s="405">
        <f>IF(R101="","",IF(R101="LEVE",0.2,IF(R101="MENOR",0.4,IF(R101="MODERADO",0.6,IF(R101="MAYOR",0.8,IF(R101="CATASTRÓFICO",1,))))))</f>
        <v>0.4</v>
      </c>
      <c r="T101" s="407"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53">
        <v>1</v>
      </c>
      <c r="V101" s="302" t="s">
        <v>841</v>
      </c>
      <c r="W101" s="153" t="str">
        <f t="shared" si="88"/>
        <v>Probabilidad</v>
      </c>
      <c r="X101" s="177" t="s">
        <v>189</v>
      </c>
      <c r="Y101" s="177" t="s">
        <v>180</v>
      </c>
      <c r="Z101" s="226" t="str">
        <f t="shared" si="79"/>
        <v>40%</v>
      </c>
      <c r="AA101" s="177" t="s">
        <v>181</v>
      </c>
      <c r="AB101" s="177" t="s">
        <v>182</v>
      </c>
      <c r="AC101" s="177" t="s">
        <v>183</v>
      </c>
      <c r="AD101" s="406"/>
      <c r="AE101" s="248">
        <f t="shared" si="92"/>
        <v>0.36</v>
      </c>
      <c r="AF101" s="221" t="str">
        <f>IFERROR(IF(AE101="","",IF(AE101&lt;=0.2,"IMPROBABLE",IF(AE101&lt;=0.4,"RARA VEZ",IF(AE101&lt;=0.6,"PROBABLE",IF(AE101&lt;=0.8,"CASI SEGURO","INMINENTE"))))),"")</f>
        <v>RARA VEZ</v>
      </c>
      <c r="AG101" s="226">
        <f t="shared" ref="AG101:AG111" si="100">+AE101</f>
        <v>0.36</v>
      </c>
      <c r="AH101" s="330" t="str">
        <f>R101</f>
        <v>MENOR</v>
      </c>
      <c r="AI101" s="226">
        <f t="shared" si="78"/>
        <v>0.4</v>
      </c>
      <c r="AJ101" s="334"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6" t="s">
        <v>242</v>
      </c>
      <c r="AL101" s="392"/>
      <c r="AM101" s="392"/>
      <c r="AN101" s="392"/>
      <c r="AO101" s="344" t="s">
        <v>842</v>
      </c>
      <c r="AP101" s="256" t="s">
        <v>187</v>
      </c>
    </row>
    <row r="102" spans="1:42" ht="409.5" x14ac:dyDescent="0.3">
      <c r="A102" s="942"/>
      <c r="B102" s="942"/>
      <c r="C102" s="1012"/>
      <c r="D102" s="951"/>
      <c r="E102" s="951"/>
      <c r="F102" s="1021"/>
      <c r="G102" s="409"/>
      <c r="H102" s="1004"/>
      <c r="I102" s="1007"/>
      <c r="J102" s="1009"/>
      <c r="K102" s="154" t="s">
        <v>239</v>
      </c>
      <c r="M102" s="517">
        <v>3</v>
      </c>
      <c r="N102" s="399" t="str">
        <f>IF(M102=0,"",IF(M102&lt;=1,"IMPROBABLE",IF(M102&lt;=2,"RARA VEZ",IF(M102&lt;=3,"PROBABLE",IF(M102&lt;=4,"CASI SEGURA","INMINENTE")))))</f>
        <v>PROBABLE</v>
      </c>
      <c r="O102" s="434">
        <f>IF(N102="","",IF(N102="IMPROBABLE",0.2,IF(N102="RARA VEZ",0.4,IF(N102="PROBABLE",0.6,IF(N102="CASI SEGURO",0.8,IF(N102="INMINENTE",1,))))))</f>
        <v>0.6</v>
      </c>
      <c r="P102" s="518"/>
      <c r="Q102" s="433">
        <v>2</v>
      </c>
      <c r="R102" s="519" t="str">
        <f>IF(Q102=1,"LEVE",IF(Q102=2,"MENOR",IF(Q102=3,"MODERADO",IF(Q102=4,"MAYOR",IF(Q102=5,"CATASTROFICO","")))))</f>
        <v>MENOR</v>
      </c>
      <c r="S102" s="434">
        <f>IF(R102="","",IF(R102="LEVE",0.2,IF(R102="MENOR",0.4,IF(R102="MODERADO",0.6,IF(R102="MAYOR",0.8,IF(R102="CATASTRÓFICO",1,))))))</f>
        <v>0.4</v>
      </c>
      <c r="T102" s="520"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7">
        <v>2</v>
      </c>
      <c r="V102" s="302" t="s">
        <v>843</v>
      </c>
      <c r="W102" s="137" t="str">
        <f t="shared" si="88"/>
        <v>Probabilidad</v>
      </c>
      <c r="X102" s="242" t="s">
        <v>189</v>
      </c>
      <c r="Y102" s="242" t="s">
        <v>180</v>
      </c>
      <c r="Z102" s="243" t="str">
        <f t="shared" si="79"/>
        <v>40%</v>
      </c>
      <c r="AA102" s="242" t="s">
        <v>181</v>
      </c>
      <c r="AB102" s="242" t="s">
        <v>182</v>
      </c>
      <c r="AC102" s="242" t="s">
        <v>183</v>
      </c>
      <c r="AD102" s="62">
        <f>IF(ISBLANK(V102),0,Z102*AE101)</f>
        <v>0.14399999999999999</v>
      </c>
      <c r="AE102" s="62">
        <f>AE101-AD102</f>
        <v>0.216</v>
      </c>
      <c r="AF102" s="239" t="str">
        <f t="shared" ref="AF102:AF111" si="101">IFERROR(IF(AE102="","",IF(AE102&lt;=0.2,"IMPROBABLE",IF(AE102&lt;=0.4,"RARA VEZ",IF(AE102&lt;=0.6,"PROBABLE",IF(AE102&lt;=0.8,"CASI SEGURO","INMINENTE"))))),"")</f>
        <v>RARA VEZ</v>
      </c>
      <c r="AG102" s="243">
        <f t="shared" si="100"/>
        <v>0.216</v>
      </c>
      <c r="AH102" s="399" t="str">
        <f>R102</f>
        <v>MENOR</v>
      </c>
      <c r="AI102" s="243">
        <f t="shared" si="78"/>
        <v>0.4</v>
      </c>
      <c r="AJ102" s="403"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49"/>
      <c r="AL102" s="521"/>
      <c r="AM102" s="521"/>
      <c r="AN102" s="521"/>
      <c r="AO102" s="416" t="s">
        <v>844</v>
      </c>
      <c r="AP102" s="256" t="s">
        <v>187</v>
      </c>
    </row>
    <row r="103" spans="1:42" ht="294" x14ac:dyDescent="0.3">
      <c r="A103" s="942"/>
      <c r="B103" s="942"/>
      <c r="C103" s="1012"/>
      <c r="D103" s="951"/>
      <c r="E103" s="951"/>
      <c r="F103" s="1021"/>
      <c r="G103" s="522"/>
      <c r="H103" s="249"/>
      <c r="I103" s="523"/>
      <c r="J103" s="1009"/>
      <c r="K103" s="216"/>
      <c r="M103" s="329">
        <v>3</v>
      </c>
      <c r="N103" s="330" t="str">
        <f>IF(M103=0,"",IF(M103&lt;=1,"IMPROBABLE",IF(M103&lt;=2,"RARA VEZ",IF(M103&lt;=3,"PROBABLE",IF(M103&lt;=4,"CASI SEGURA","INMINENTE")))))</f>
        <v>PROBABLE</v>
      </c>
      <c r="O103" s="405">
        <f>IF(N103="","",IF(N103="IMPROBABLE",0.2,IF(N103="RARA VEZ",0.4,IF(N103="PROBABLE",0.6,IF(N103="CASI SEGURO",0.8,IF(N103="INMINENTE",1,))))))</f>
        <v>0.6</v>
      </c>
      <c r="P103" s="518"/>
      <c r="Q103" s="332">
        <v>2</v>
      </c>
      <c r="R103" s="449" t="str">
        <f>IF(Q103=1,"LEVE",IF(Q103=2,"MENOR",IF(Q103=3,"MODERADO",IF(Q103=4,"MAYOR",IF(Q103=5,"CATASTROFICO","")))))</f>
        <v>MENOR</v>
      </c>
      <c r="S103" s="405">
        <f>IF(R103="","",IF(R103="LEVE",0.2,IF(R103="MENOR",0.4,IF(R103="MODERADO",0.6,IF(R103="MAYOR",0.8,IF(R103="CATASTRÓFICO",1,))))))</f>
        <v>0.4</v>
      </c>
      <c r="T103" s="407"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53">
        <v>3</v>
      </c>
      <c r="V103" s="524" t="s">
        <v>845</v>
      </c>
      <c r="W103" s="153" t="str">
        <f t="shared" si="88"/>
        <v>Probabilidad</v>
      </c>
      <c r="X103" s="177" t="s">
        <v>189</v>
      </c>
      <c r="Y103" s="177" t="s">
        <v>180</v>
      </c>
      <c r="Z103" s="226" t="str">
        <f t="shared" si="79"/>
        <v>40%</v>
      </c>
      <c r="AA103" s="177" t="s">
        <v>181</v>
      </c>
      <c r="AB103" s="177" t="s">
        <v>182</v>
      </c>
      <c r="AC103" s="177" t="s">
        <v>183</v>
      </c>
      <c r="AD103" s="227">
        <f>IF(ISBLANK(V103),0,Z103*AE102)</f>
        <v>8.6400000000000005E-2</v>
      </c>
      <c r="AE103" s="227">
        <f>AE102-AD103</f>
        <v>0.12959999999999999</v>
      </c>
      <c r="AF103" s="221" t="str">
        <f t="shared" si="101"/>
        <v>IMPROBABLE</v>
      </c>
      <c r="AG103" s="226">
        <f t="shared" si="100"/>
        <v>0.12959999999999999</v>
      </c>
      <c r="AH103" s="330" t="str">
        <f>R103</f>
        <v>MENOR</v>
      </c>
      <c r="AI103" s="226">
        <f t="shared" si="78"/>
        <v>0.4</v>
      </c>
      <c r="AJ103" s="334" t="str">
        <f t="shared" ref="AJ103:AJ106" si="102">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49"/>
      <c r="AL103" s="525"/>
      <c r="AM103" s="525"/>
      <c r="AN103" s="525"/>
      <c r="AO103" s="526" t="s">
        <v>846</v>
      </c>
      <c r="AP103" s="256" t="s">
        <v>187</v>
      </c>
    </row>
    <row r="104" spans="1:42" ht="252" x14ac:dyDescent="0.3">
      <c r="A104" s="943"/>
      <c r="B104" s="943"/>
      <c r="C104" s="1013"/>
      <c r="D104" s="952"/>
      <c r="E104" s="952"/>
      <c r="F104" s="1022"/>
      <c r="G104" s="527"/>
      <c r="H104" s="249"/>
      <c r="I104" s="523"/>
      <c r="J104" s="1010"/>
      <c r="K104" s="216"/>
      <c r="M104" s="329">
        <v>3</v>
      </c>
      <c r="N104" s="330" t="str">
        <f>IF(M104=0,"",IF(M104&lt;=1,"IMPROBABLE",IF(M104&lt;=2,"RARA VEZ",IF(M104&lt;=3,"PROBABLE",IF(M104&lt;=4,"CASI SEGURA","INMINENTE")))))</f>
        <v>PROBABLE</v>
      </c>
      <c r="O104" s="405">
        <f>IF(N104="","",IF(N104="IMPROBABLE",0.2,IF(N104="RARA VEZ",0.4,IF(N104="PROBABLE",0.6,IF(N104="CASI SEGURO",0.8,IF(N104="INMINENTE",1,))))))</f>
        <v>0.6</v>
      </c>
      <c r="P104" s="528"/>
      <c r="Q104" s="332">
        <v>2</v>
      </c>
      <c r="R104" s="449" t="str">
        <f>IF(Q104=1,"LEVE",IF(Q104=2,"MENOR",IF(Q104=3,"MODERADO",IF(Q104=4,"MAYOR",IF(Q104=5,"CATASTROFICO","")))))</f>
        <v>MENOR</v>
      </c>
      <c r="S104" s="405">
        <f>IF(R104="","",IF(R104="LEVE",0.2,IF(R104="MENOR",0.4,IF(R104="MODERADO",0.6,IF(R104="MAYOR",0.8,IF(R104="CATASTRÓFICO",1,))))))</f>
        <v>0.4</v>
      </c>
      <c r="T104" s="407"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53">
        <v>4</v>
      </c>
      <c r="V104" s="524" t="s">
        <v>847</v>
      </c>
      <c r="W104" s="153" t="str">
        <f t="shared" si="88"/>
        <v>Probabilidad</v>
      </c>
      <c r="X104" s="177" t="s">
        <v>189</v>
      </c>
      <c r="Y104" s="177" t="s">
        <v>180</v>
      </c>
      <c r="Z104" s="226" t="str">
        <f t="shared" si="79"/>
        <v>40%</v>
      </c>
      <c r="AA104" s="177" t="s">
        <v>181</v>
      </c>
      <c r="AB104" s="177" t="s">
        <v>182</v>
      </c>
      <c r="AC104" s="177" t="s">
        <v>183</v>
      </c>
      <c r="AD104" s="227">
        <f>IF(ISBLANK(V104),0,Z104*AE103)</f>
        <v>5.1839999999999997E-2</v>
      </c>
      <c r="AE104" s="227">
        <f>AE103-AD104</f>
        <v>7.7759999999999996E-2</v>
      </c>
      <c r="AF104" s="221" t="str">
        <f t="shared" si="101"/>
        <v>IMPROBABLE</v>
      </c>
      <c r="AG104" s="226">
        <f t="shared" si="100"/>
        <v>7.7759999999999996E-2</v>
      </c>
      <c r="AH104" s="330" t="str">
        <f>R104</f>
        <v>MENOR</v>
      </c>
      <c r="AI104" s="226">
        <f t="shared" si="78"/>
        <v>0.4</v>
      </c>
      <c r="AJ104" s="334" t="str">
        <f t="shared" si="102"/>
        <v>BAJO</v>
      </c>
      <c r="AK104" s="174"/>
      <c r="AL104" s="525"/>
      <c r="AM104" s="525"/>
      <c r="AN104" s="525"/>
      <c r="AO104" s="526" t="s">
        <v>848</v>
      </c>
      <c r="AP104" s="256" t="s">
        <v>187</v>
      </c>
    </row>
    <row r="105" spans="1:42" ht="336" x14ac:dyDescent="0.3">
      <c r="A105" s="941" t="s">
        <v>837</v>
      </c>
      <c r="B105" s="941">
        <v>2</v>
      </c>
      <c r="C105" s="944" t="s">
        <v>849</v>
      </c>
      <c r="D105" s="950" t="s">
        <v>850</v>
      </c>
      <c r="E105" s="950" t="s">
        <v>851</v>
      </c>
      <c r="F105" s="1014" t="s">
        <v>197</v>
      </c>
      <c r="G105" s="950" t="s">
        <v>49</v>
      </c>
      <c r="H105" s="1002" t="s">
        <v>567</v>
      </c>
      <c r="I105" s="1005" t="s">
        <v>567</v>
      </c>
      <c r="J105" s="1008" t="s">
        <v>581</v>
      </c>
      <c r="K105" s="1002" t="s">
        <v>588</v>
      </c>
      <c r="M105" s="447">
        <v>3</v>
      </c>
      <c r="N105" s="330" t="str">
        <f>IF(M105=0,"",IF(M105&lt;=1,"IMPROBABLE",IF(M105&lt;=2,"RARA VEZ",IF(M105&lt;=3,"PROBABLE",IF(M105&lt;=4,"CASI SEGURA","INMINENTE")))))</f>
        <v>PROBABLE</v>
      </c>
      <c r="O105" s="405">
        <f>IF(N105="","",IF(N105="IMPROBABLE",0.2,IF(N105="RARA VEZ",0.4,IF(N105="PROBABLE",0.6,IF(N105="CASI SEGURO",0.8,IF(N105="INMINENTE",1,))))))</f>
        <v>0.6</v>
      </c>
      <c r="P105" s="331" t="s">
        <v>506</v>
      </c>
      <c r="Q105" s="391">
        <v>3</v>
      </c>
      <c r="R105" s="333" t="str">
        <f t="shared" ref="R105:R111" si="103">IF(Q105=1,"LEVE",IF(Q105=2,"MENOR",IF(Q105=3,"MODERADO",IF(Q105=4,"MAYOR",IF(Q105=5,"CATASTROFICO","")))))</f>
        <v>MODERADO</v>
      </c>
      <c r="S105" s="405">
        <f t="shared" ref="S105:S111" si="104">IF(R105="","",IF(R105="Leve",0.2,IF(R105="Menor",0.4,IF(R105="Moderado",0.6,IF(R105="Mayor",0.8,IF(R105="Catastrófico",1,))))))</f>
        <v>0.6</v>
      </c>
      <c r="T105" s="334" t="str">
        <f t="shared" ref="T105:T111" si="105">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53">
        <v>1</v>
      </c>
      <c r="V105" s="524" t="s">
        <v>852</v>
      </c>
      <c r="W105" s="153" t="str">
        <f t="shared" si="88"/>
        <v>Probabilidad</v>
      </c>
      <c r="X105" s="177" t="s">
        <v>189</v>
      </c>
      <c r="Y105" s="177" t="s">
        <v>180</v>
      </c>
      <c r="Z105" s="226" t="str">
        <f t="shared" si="79"/>
        <v>40%</v>
      </c>
      <c r="AA105" s="177" t="s">
        <v>181</v>
      </c>
      <c r="AB105" s="177" t="s">
        <v>182</v>
      </c>
      <c r="AC105" s="177" t="s">
        <v>183</v>
      </c>
      <c r="AD105" s="227">
        <f>IF(ISBLANK(V105),0,Z105*AE102)</f>
        <v>8.6400000000000005E-2</v>
      </c>
      <c r="AE105" s="227">
        <f>AE102-AD105</f>
        <v>0.12959999999999999</v>
      </c>
      <c r="AF105" s="221" t="str">
        <f t="shared" si="101"/>
        <v>IMPROBABLE</v>
      </c>
      <c r="AG105" s="226">
        <f t="shared" si="100"/>
        <v>0.12959999999999999</v>
      </c>
      <c r="AH105" s="221" t="str">
        <f t="shared" ref="AH105:AH110" si="106">R105</f>
        <v>MODERADO</v>
      </c>
      <c r="AI105" s="226">
        <f t="shared" si="78"/>
        <v>0.6</v>
      </c>
      <c r="AJ105" s="334" t="str">
        <f t="shared" si="102"/>
        <v>MODERADO</v>
      </c>
      <c r="AK105" s="216" t="s">
        <v>184</v>
      </c>
      <c r="AL105" s="392"/>
      <c r="AM105" s="392"/>
      <c r="AN105" s="392"/>
      <c r="AO105" s="408" t="s">
        <v>853</v>
      </c>
      <c r="AP105" s="256" t="s">
        <v>187</v>
      </c>
    </row>
    <row r="106" spans="1:42" ht="308" x14ac:dyDescent="0.3">
      <c r="A106" s="942"/>
      <c r="B106" s="942"/>
      <c r="C106" s="945"/>
      <c r="D106" s="951"/>
      <c r="E106" s="951"/>
      <c r="F106" s="1015"/>
      <c r="G106" s="951"/>
      <c r="H106" s="1003"/>
      <c r="I106" s="1006"/>
      <c r="J106" s="1009"/>
      <c r="K106" s="1004"/>
      <c r="M106" s="329">
        <v>3</v>
      </c>
      <c r="N106" s="330" t="str">
        <f t="shared" ref="N106:N111" si="107">IF(M106=0,"",IF(M106&lt;=1,"IMPROBABLE",IF(M106&lt;=2,"RARA VEZ",IF(M106&lt;=3,"PROBABLE",IF(M106&lt;=4,"CASI SEGURO","INMINENTE")))))</f>
        <v>PROBABLE</v>
      </c>
      <c r="O106" s="405">
        <f t="shared" ref="O106:O110" si="108">IF(N106="","",IF(N106="IMPROBABLE",0.2,IF(N106="RARA VEZ",0.4,IF(N106="PROBABLE",0.6,IF(N106="CASI SEGURO",0.8,IF(N106="INMINENTE",1,))))))</f>
        <v>0.6</v>
      </c>
      <c r="P106" s="518"/>
      <c r="Q106" s="391">
        <v>3</v>
      </c>
      <c r="R106" s="333" t="str">
        <f t="shared" si="103"/>
        <v>MODERADO</v>
      </c>
      <c r="S106" s="405">
        <f t="shared" si="104"/>
        <v>0.6</v>
      </c>
      <c r="T106" s="334" t="str">
        <f t="shared" si="105"/>
        <v>MODERADO</v>
      </c>
      <c r="U106" s="153">
        <v>2</v>
      </c>
      <c r="V106" s="524" t="s">
        <v>854</v>
      </c>
      <c r="W106" s="153" t="str">
        <f t="shared" si="88"/>
        <v>Probabilidad</v>
      </c>
      <c r="X106" s="177" t="s">
        <v>189</v>
      </c>
      <c r="Y106" s="177" t="s">
        <v>180</v>
      </c>
      <c r="Z106" s="226" t="str">
        <f t="shared" si="79"/>
        <v>40%</v>
      </c>
      <c r="AA106" s="177" t="s">
        <v>181</v>
      </c>
      <c r="AB106" s="177" t="s">
        <v>182</v>
      </c>
      <c r="AC106" s="177" t="s">
        <v>183</v>
      </c>
      <c r="AD106" s="227">
        <f>IF(ISBLANK(V106),0,Z106*AE105)</f>
        <v>5.1839999999999997E-2</v>
      </c>
      <c r="AE106" s="227">
        <f>AE105-AD106</f>
        <v>7.7759999999999996E-2</v>
      </c>
      <c r="AF106" s="221" t="str">
        <f t="shared" si="101"/>
        <v>IMPROBABLE</v>
      </c>
      <c r="AG106" s="226">
        <f t="shared" si="100"/>
        <v>7.7759999999999996E-2</v>
      </c>
      <c r="AH106" s="221" t="str">
        <f t="shared" si="106"/>
        <v>MODERADO</v>
      </c>
      <c r="AI106" s="226">
        <f>IFERROR(IF(W106="Impacto",(S106-(+S106*Z106)),IF(W106="Probabilidad",S106,"")),"")</f>
        <v>0.6</v>
      </c>
      <c r="AJ106" s="334" t="str">
        <f t="shared" si="102"/>
        <v>MODERADO</v>
      </c>
      <c r="AK106" s="249"/>
      <c r="AL106" s="525"/>
      <c r="AM106" s="525"/>
      <c r="AN106" s="525"/>
      <c r="AO106" s="409" t="s">
        <v>855</v>
      </c>
      <c r="AP106" s="256" t="s">
        <v>187</v>
      </c>
    </row>
    <row r="107" spans="1:42" ht="238" x14ac:dyDescent="0.3">
      <c r="A107" s="943"/>
      <c r="B107" s="943"/>
      <c r="C107" s="946"/>
      <c r="D107" s="952"/>
      <c r="E107" s="952"/>
      <c r="F107" s="1016"/>
      <c r="G107" s="952"/>
      <c r="H107" s="1004"/>
      <c r="I107" s="1007"/>
      <c r="J107" s="1010"/>
      <c r="K107" s="253"/>
      <c r="M107" s="329">
        <v>3</v>
      </c>
      <c r="N107" s="333" t="str">
        <f t="shared" si="107"/>
        <v>PROBABLE</v>
      </c>
      <c r="O107" s="410">
        <f t="shared" si="108"/>
        <v>0.6</v>
      </c>
      <c r="P107" s="518"/>
      <c r="Q107" s="391">
        <v>3</v>
      </c>
      <c r="R107" s="333" t="str">
        <f t="shared" si="103"/>
        <v>MODERADO</v>
      </c>
      <c r="S107" s="410">
        <f t="shared" si="104"/>
        <v>0.6</v>
      </c>
      <c r="T107" s="411" t="str">
        <f t="shared" si="105"/>
        <v>MODERADO</v>
      </c>
      <c r="U107" s="412">
        <v>3</v>
      </c>
      <c r="V107" s="524" t="s">
        <v>856</v>
      </c>
      <c r="W107" s="412" t="str">
        <f t="shared" si="88"/>
        <v>Probabilidad</v>
      </c>
      <c r="X107" s="413" t="s">
        <v>189</v>
      </c>
      <c r="Y107" s="413" t="s">
        <v>180</v>
      </c>
      <c r="Z107" s="414" t="str">
        <f t="shared" si="79"/>
        <v>40%</v>
      </c>
      <c r="AA107" s="413" t="s">
        <v>181</v>
      </c>
      <c r="AB107" s="413" t="s">
        <v>182</v>
      </c>
      <c r="AC107" s="413" t="s">
        <v>183</v>
      </c>
      <c r="AD107" s="227">
        <f>IF(ISBLANK(V107),0,Z107*AE106)</f>
        <v>3.1104E-2</v>
      </c>
      <c r="AE107" s="227">
        <f>AE106-AD107</f>
        <v>4.6655999999999996E-2</v>
      </c>
      <c r="AF107" s="221" t="str">
        <f t="shared" si="101"/>
        <v>IMPROBABLE</v>
      </c>
      <c r="AG107" s="226">
        <f t="shared" si="100"/>
        <v>4.6655999999999996E-2</v>
      </c>
      <c r="AH107" s="221" t="str">
        <f t="shared" si="106"/>
        <v>MODERADO</v>
      </c>
      <c r="AI107" s="414">
        <f>IFERROR(IF(W107="Impacto",(S107-(+S107*Z107)),IF(W107="Probabilidad",S107,"")),"")</f>
        <v>0.6</v>
      </c>
      <c r="AJ107" s="334" t="s">
        <v>264</v>
      </c>
      <c r="AK107" s="174"/>
      <c r="AL107" s="521"/>
      <c r="AM107" s="521"/>
      <c r="AN107" s="521"/>
      <c r="AO107" s="416" t="s">
        <v>857</v>
      </c>
      <c r="AP107" s="256" t="s">
        <v>187</v>
      </c>
    </row>
    <row r="108" spans="1:42" ht="409.5" x14ac:dyDescent="0.3">
      <c r="A108" s="991" t="s">
        <v>837</v>
      </c>
      <c r="B108" s="991">
        <v>3</v>
      </c>
      <c r="C108" s="944" t="s">
        <v>858</v>
      </c>
      <c r="D108" s="950" t="s">
        <v>859</v>
      </c>
      <c r="E108" s="950" t="s">
        <v>860</v>
      </c>
      <c r="F108" s="1014" t="s">
        <v>197</v>
      </c>
      <c r="G108" s="950" t="s">
        <v>50</v>
      </c>
      <c r="H108" s="1002" t="s">
        <v>567</v>
      </c>
      <c r="I108" s="1005" t="s">
        <v>567</v>
      </c>
      <c r="J108" s="1008" t="s">
        <v>581</v>
      </c>
      <c r="K108" s="1002" t="s">
        <v>239</v>
      </c>
      <c r="M108" s="329">
        <v>2</v>
      </c>
      <c r="N108" s="330" t="str">
        <f t="shared" si="107"/>
        <v>RARA VEZ</v>
      </c>
      <c r="O108" s="331">
        <f t="shared" si="108"/>
        <v>0.4</v>
      </c>
      <c r="P108" s="348" t="s">
        <v>457</v>
      </c>
      <c r="Q108" s="391">
        <v>2</v>
      </c>
      <c r="R108" s="333" t="str">
        <f t="shared" si="103"/>
        <v>MENOR</v>
      </c>
      <c r="S108" s="405">
        <f t="shared" si="104"/>
        <v>0.4</v>
      </c>
      <c r="T108" s="334" t="str">
        <f t="shared" si="105"/>
        <v>BAJO</v>
      </c>
      <c r="U108" s="153">
        <v>1</v>
      </c>
      <c r="V108" s="302" t="s">
        <v>861</v>
      </c>
      <c r="W108" s="153" t="str">
        <f>IF(OR(X108="Preventivo",X108="Detectivo"),"Probabilidad",IF(X108="Correctivo","Impacto",""))</f>
        <v>Probabilidad</v>
      </c>
      <c r="X108" s="177" t="s">
        <v>189</v>
      </c>
      <c r="Y108" s="177" t="s">
        <v>180</v>
      </c>
      <c r="Z108" s="226" t="str">
        <f t="shared" si="79"/>
        <v>40%</v>
      </c>
      <c r="AA108" s="177" t="s">
        <v>181</v>
      </c>
      <c r="AB108" s="177" t="s">
        <v>182</v>
      </c>
      <c r="AC108" s="177" t="s">
        <v>183</v>
      </c>
      <c r="AD108" s="406"/>
      <c r="AE108" s="248">
        <f>IFERROR(IF(W108="Probabilidad",(O108-(+O108*Z108)),IF(W108="Impacto",O108,"")),"")</f>
        <v>0.24</v>
      </c>
      <c r="AF108" s="221" t="str">
        <f t="shared" si="101"/>
        <v>RARA VEZ</v>
      </c>
      <c r="AG108" s="226">
        <f t="shared" si="100"/>
        <v>0.24</v>
      </c>
      <c r="AH108" s="221" t="str">
        <f t="shared" si="106"/>
        <v>MENOR</v>
      </c>
      <c r="AI108" s="226">
        <f>IFERROR(IF(W108="Impacto",(S108-(+S108*Z108)),IF(W108="Probabilidad",S108,"")),"")</f>
        <v>0.4</v>
      </c>
      <c r="AJ108" s="407" t="s">
        <v>264</v>
      </c>
      <c r="AK108" s="216" t="s">
        <v>242</v>
      </c>
      <c r="AL108" s="392"/>
      <c r="AM108" s="392"/>
      <c r="AN108" s="392"/>
      <c r="AO108" s="408" t="s">
        <v>862</v>
      </c>
      <c r="AP108" s="256" t="s">
        <v>187</v>
      </c>
    </row>
    <row r="109" spans="1:42" ht="409.5" x14ac:dyDescent="0.3">
      <c r="A109" s="993"/>
      <c r="B109" s="993"/>
      <c r="C109" s="946"/>
      <c r="D109" s="952"/>
      <c r="E109" s="952"/>
      <c r="F109" s="1016"/>
      <c r="G109" s="952"/>
      <c r="H109" s="1004"/>
      <c r="I109" s="1007"/>
      <c r="J109" s="1010"/>
      <c r="K109" s="1004"/>
      <c r="M109" s="329">
        <v>2</v>
      </c>
      <c r="N109" s="330" t="str">
        <f t="shared" si="107"/>
        <v>RARA VEZ</v>
      </c>
      <c r="O109" s="331">
        <f t="shared" si="108"/>
        <v>0.4</v>
      </c>
      <c r="P109" s="529"/>
      <c r="Q109" s="391">
        <v>2</v>
      </c>
      <c r="R109" s="333" t="str">
        <f t="shared" si="103"/>
        <v>MENOR</v>
      </c>
      <c r="S109" s="405">
        <f t="shared" si="104"/>
        <v>0.4</v>
      </c>
      <c r="T109" s="334" t="str">
        <f t="shared" si="105"/>
        <v>BAJO</v>
      </c>
      <c r="U109" s="281">
        <v>2</v>
      </c>
      <c r="V109" s="302" t="s">
        <v>863</v>
      </c>
      <c r="W109" s="281" t="s">
        <v>321</v>
      </c>
      <c r="X109" s="445" t="s">
        <v>189</v>
      </c>
      <c r="Y109" s="445" t="s">
        <v>180</v>
      </c>
      <c r="Z109" s="446" t="str">
        <f t="shared" si="79"/>
        <v>40%</v>
      </c>
      <c r="AA109" s="445" t="s">
        <v>181</v>
      </c>
      <c r="AB109" s="445" t="s">
        <v>182</v>
      </c>
      <c r="AC109" s="445" t="s">
        <v>183</v>
      </c>
      <c r="AD109" s="227">
        <f>IF(ISBLANK(V109),0,Z109*AE108)</f>
        <v>9.6000000000000002E-2</v>
      </c>
      <c r="AE109" s="227">
        <f>AE108-AD109</f>
        <v>0.14399999999999999</v>
      </c>
      <c r="AF109" s="465" t="str">
        <f t="shared" si="101"/>
        <v>IMPROBABLE</v>
      </c>
      <c r="AG109" s="446">
        <f t="shared" si="100"/>
        <v>0.14399999999999999</v>
      </c>
      <c r="AH109" s="465" t="str">
        <f>AH108</f>
        <v>MENOR</v>
      </c>
      <c r="AI109" s="446">
        <f>IFERROR(IF(W109="Impacto",(S109-(+S109*Z109)),IF(W109="Probabilidad",S109,"")),"")</f>
        <v>0.4</v>
      </c>
      <c r="AJ109" s="407" t="str">
        <f t="shared" ref="AJ109:AJ110" si="109">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49"/>
      <c r="AL109" s="521"/>
      <c r="AM109" s="521"/>
      <c r="AN109" s="521"/>
      <c r="AO109" s="416" t="s">
        <v>864</v>
      </c>
      <c r="AP109" s="256" t="s">
        <v>187</v>
      </c>
    </row>
    <row r="110" spans="1:42" ht="409.5" x14ac:dyDescent="0.3">
      <c r="A110" s="991" t="s">
        <v>837</v>
      </c>
      <c r="B110" s="991">
        <v>4</v>
      </c>
      <c r="C110" s="994" t="s">
        <v>865</v>
      </c>
      <c r="D110" s="970" t="s">
        <v>866</v>
      </c>
      <c r="E110" s="1011" t="s">
        <v>867</v>
      </c>
      <c r="F110" s="1011" t="s">
        <v>173</v>
      </c>
      <c r="G110" s="994" t="s">
        <v>51</v>
      </c>
      <c r="H110" s="1002" t="s">
        <v>567</v>
      </c>
      <c r="I110" s="1005" t="s">
        <v>567</v>
      </c>
      <c r="J110" s="1008" t="s">
        <v>581</v>
      </c>
      <c r="K110" s="1002" t="s">
        <v>341</v>
      </c>
      <c r="M110" s="430">
        <v>3</v>
      </c>
      <c r="N110" s="448" t="str">
        <f t="shared" si="107"/>
        <v>PROBABLE</v>
      </c>
      <c r="O110" s="222">
        <f t="shared" si="108"/>
        <v>0.6</v>
      </c>
      <c r="P110" s="348" t="s">
        <v>360</v>
      </c>
      <c r="Q110" s="485">
        <v>3</v>
      </c>
      <c r="R110" s="449" t="str">
        <f t="shared" si="103"/>
        <v>MODERADO</v>
      </c>
      <c r="S110" s="405">
        <f t="shared" si="104"/>
        <v>0.6</v>
      </c>
      <c r="T110" s="407" t="str">
        <f t="shared" si="105"/>
        <v>MODERADO</v>
      </c>
      <c r="U110" s="153">
        <v>1</v>
      </c>
      <c r="V110" s="302" t="s">
        <v>868</v>
      </c>
      <c r="W110" s="153" t="s">
        <v>321</v>
      </c>
      <c r="X110" s="177" t="s">
        <v>189</v>
      </c>
      <c r="Y110" s="177" t="s">
        <v>233</v>
      </c>
      <c r="Z110" s="226" t="str">
        <f t="shared" si="79"/>
        <v>50%</v>
      </c>
      <c r="AA110" s="177" t="s">
        <v>181</v>
      </c>
      <c r="AB110" s="177" t="s">
        <v>182</v>
      </c>
      <c r="AC110" s="177" t="s">
        <v>183</v>
      </c>
      <c r="AD110" s="177"/>
      <c r="AE110" s="248">
        <f t="shared" ref="AE110:AE111" si="110">IFERROR(IF(W110="Probabilidad",(O110-(+O110*Z110)),IF(W110="Impacto",O110,"")),"")</f>
        <v>0.3</v>
      </c>
      <c r="AF110" s="221" t="str">
        <f t="shared" si="101"/>
        <v>RARA VEZ</v>
      </c>
      <c r="AG110" s="226">
        <f t="shared" si="100"/>
        <v>0.3</v>
      </c>
      <c r="AH110" s="221" t="str">
        <f t="shared" si="106"/>
        <v>MODERADO</v>
      </c>
      <c r="AI110" s="226">
        <f t="shared" ref="AI110:AI111" si="111">IFERROR(IF(W110="Impacto",(S110-(+S110*Z110)),IF(W110="Probabilidad",S110,"")),"")</f>
        <v>0.6</v>
      </c>
      <c r="AJ110" s="224" t="str">
        <f t="shared" si="109"/>
        <v>MODERADO</v>
      </c>
      <c r="AK110" s="216" t="s">
        <v>242</v>
      </c>
      <c r="AL110" s="392"/>
      <c r="AM110" s="392"/>
      <c r="AN110" s="392"/>
      <c r="AO110" s="408" t="s">
        <v>869</v>
      </c>
      <c r="AP110" s="256" t="s">
        <v>187</v>
      </c>
    </row>
    <row r="111" spans="1:42" ht="279" x14ac:dyDescent="0.3">
      <c r="A111" s="993"/>
      <c r="B111" s="993"/>
      <c r="C111" s="996"/>
      <c r="D111" s="972"/>
      <c r="E111" s="1013"/>
      <c r="F111" s="1013"/>
      <c r="G111" s="996"/>
      <c r="H111" s="1004"/>
      <c r="I111" s="1007"/>
      <c r="J111" s="1010"/>
      <c r="K111" s="1004"/>
      <c r="M111" s="430">
        <v>3</v>
      </c>
      <c r="N111" s="530" t="str">
        <f t="shared" si="107"/>
        <v>PROBABLE</v>
      </c>
      <c r="O111" s="222"/>
      <c r="P111" s="531"/>
      <c r="Q111" s="532">
        <v>3</v>
      </c>
      <c r="R111" s="533" t="str">
        <f t="shared" si="103"/>
        <v>MODERADO</v>
      </c>
      <c r="S111" s="436">
        <f t="shared" si="104"/>
        <v>0.6</v>
      </c>
      <c r="T111" s="534" t="str">
        <f t="shared" si="105"/>
        <v>MODERADO</v>
      </c>
      <c r="U111" s="153">
        <v>2</v>
      </c>
      <c r="V111" s="133" t="s">
        <v>870</v>
      </c>
      <c r="W111" s="153" t="s">
        <v>321</v>
      </c>
      <c r="X111" s="177" t="s">
        <v>189</v>
      </c>
      <c r="Y111" s="177" t="s">
        <v>233</v>
      </c>
      <c r="Z111" s="226" t="str">
        <f t="shared" si="79"/>
        <v>50%</v>
      </c>
      <c r="AA111" s="177" t="s">
        <v>181</v>
      </c>
      <c r="AB111" s="177" t="s">
        <v>182</v>
      </c>
      <c r="AC111" s="177" t="s">
        <v>183</v>
      </c>
      <c r="AD111" s="177"/>
      <c r="AE111" s="248">
        <f t="shared" si="110"/>
        <v>0</v>
      </c>
      <c r="AF111" s="221" t="str">
        <f t="shared" si="101"/>
        <v>IMPROBABLE</v>
      </c>
      <c r="AG111" s="226">
        <f t="shared" si="100"/>
        <v>0</v>
      </c>
      <c r="AH111" s="221" t="str">
        <f>AH110</f>
        <v>MODERADO</v>
      </c>
      <c r="AI111" s="226">
        <f t="shared" si="111"/>
        <v>0.6</v>
      </c>
      <c r="AJ111" s="224" t="s">
        <v>264</v>
      </c>
      <c r="AK111" s="174"/>
      <c r="AL111" s="521"/>
      <c r="AM111" s="521"/>
      <c r="AN111" s="521"/>
      <c r="AO111" s="416" t="s">
        <v>871</v>
      </c>
      <c r="AP111" s="256" t="s">
        <v>187</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P82:P83"/>
    <mergeCell ref="AK82:AK83"/>
    <mergeCell ref="AL82:AL83"/>
    <mergeCell ref="AM82:AM83"/>
    <mergeCell ref="AN82:AN83"/>
    <mergeCell ref="AP82:AP83"/>
    <mergeCell ref="F82:F83"/>
    <mergeCell ref="G82:G83"/>
    <mergeCell ref="H82:H83"/>
    <mergeCell ref="I82:I83"/>
    <mergeCell ref="J82:J83"/>
    <mergeCell ref="K82:K83"/>
    <mergeCell ref="A82:A83"/>
    <mergeCell ref="B82:B83"/>
    <mergeCell ref="C82:C83"/>
    <mergeCell ref="D82:D83"/>
    <mergeCell ref="E82:E83"/>
    <mergeCell ref="F79:F80"/>
    <mergeCell ref="G79:G80"/>
    <mergeCell ref="H79:H80"/>
    <mergeCell ref="I79:I80"/>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F76:F78"/>
    <mergeCell ref="G76:G78"/>
    <mergeCell ref="H76:H78"/>
    <mergeCell ref="J72:J75"/>
    <mergeCell ref="K72:K75"/>
    <mergeCell ref="L72:L73"/>
    <mergeCell ref="P72:P75"/>
    <mergeCell ref="AK72:AK75"/>
    <mergeCell ref="AL72:AL75"/>
    <mergeCell ref="AK76:AK78"/>
    <mergeCell ref="AL76:AL78"/>
    <mergeCell ref="AM76:AM78"/>
    <mergeCell ref="AN76:AN78"/>
    <mergeCell ref="O70:O71"/>
    <mergeCell ref="P70:P71"/>
    <mergeCell ref="Q70:Q71"/>
    <mergeCell ref="R70:R71"/>
    <mergeCell ref="S70:S71"/>
    <mergeCell ref="AM70:AM71"/>
    <mergeCell ref="AN70:AN71"/>
    <mergeCell ref="AM72:AM75"/>
    <mergeCell ref="AN72:AN75"/>
    <mergeCell ref="A72:A75"/>
    <mergeCell ref="B72:B75"/>
    <mergeCell ref="C72:C75"/>
    <mergeCell ref="D72:D75"/>
    <mergeCell ref="E72:E75"/>
    <mergeCell ref="F72:F75"/>
    <mergeCell ref="G72:G75"/>
    <mergeCell ref="H72:H75"/>
    <mergeCell ref="I72:I75"/>
    <mergeCell ref="J66:J69"/>
    <mergeCell ref="K66:K69"/>
    <mergeCell ref="L66:L67"/>
    <mergeCell ref="P66:P69"/>
    <mergeCell ref="AK66:AK69"/>
    <mergeCell ref="AL66:AL69"/>
    <mergeCell ref="AP70:AP71"/>
    <mergeCell ref="T70:T71"/>
    <mergeCell ref="AK70:AK71"/>
    <mergeCell ref="AL70:AL71"/>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G57:G58"/>
    <mergeCell ref="H57:H58"/>
    <mergeCell ref="I57:I58"/>
    <mergeCell ref="J57:J58"/>
    <mergeCell ref="K57:K58"/>
    <mergeCell ref="P57:P58"/>
    <mergeCell ref="A57:A58"/>
    <mergeCell ref="B57:B58"/>
    <mergeCell ref="C57:C58"/>
    <mergeCell ref="D57:D58"/>
    <mergeCell ref="E57:E58"/>
    <mergeCell ref="F57:F58"/>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A54:A56"/>
    <mergeCell ref="B54:B56"/>
    <mergeCell ref="C54:C56"/>
    <mergeCell ref="D54:D56"/>
    <mergeCell ref="E54:E56"/>
    <mergeCell ref="F54:F56"/>
    <mergeCell ref="G54:G56"/>
    <mergeCell ref="H50:H51"/>
    <mergeCell ref="I50:I51"/>
    <mergeCell ref="H54:H56"/>
    <mergeCell ref="I54:I56"/>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AL30:AL32"/>
    <mergeCell ref="AM30:AM32"/>
    <mergeCell ref="AN30:AN32"/>
    <mergeCell ref="AP30:AP32"/>
    <mergeCell ref="F30:F32"/>
    <mergeCell ref="G30:G32"/>
    <mergeCell ref="H30:H32"/>
    <mergeCell ref="I30:I32"/>
    <mergeCell ref="J30:J32"/>
    <mergeCell ref="L30:L32"/>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P22:P25"/>
    <mergeCell ref="AK22:AK25"/>
    <mergeCell ref="AL22:AL25"/>
    <mergeCell ref="AM22:AM25"/>
    <mergeCell ref="AN22:AN25"/>
    <mergeCell ref="AP22:AP25"/>
    <mergeCell ref="G22:G25"/>
    <mergeCell ref="H22:H25"/>
    <mergeCell ref="I22:I25"/>
    <mergeCell ref="J22:J25"/>
    <mergeCell ref="K22:K25"/>
    <mergeCell ref="L22:L23"/>
    <mergeCell ref="A22:A25"/>
    <mergeCell ref="B22:B25"/>
    <mergeCell ref="C22:C25"/>
    <mergeCell ref="D22:D25"/>
    <mergeCell ref="E22:E25"/>
    <mergeCell ref="F22:F25"/>
    <mergeCell ref="G19:G21"/>
    <mergeCell ref="H19:H21"/>
    <mergeCell ref="I19:I21"/>
    <mergeCell ref="J19:J21"/>
    <mergeCell ref="K19:K21"/>
    <mergeCell ref="P19:P21"/>
    <mergeCell ref="A19:A21"/>
    <mergeCell ref="B19:B21"/>
    <mergeCell ref="C19:C21"/>
    <mergeCell ref="D19:D21"/>
    <mergeCell ref="E19:E21"/>
    <mergeCell ref="F19:F21"/>
    <mergeCell ref="AK14:AK17"/>
    <mergeCell ref="AL14:AL17"/>
    <mergeCell ref="AM14:AM17"/>
    <mergeCell ref="AN14:AN17"/>
    <mergeCell ref="AP14:AP17"/>
    <mergeCell ref="F14:F17"/>
    <mergeCell ref="G14:G17"/>
    <mergeCell ref="H14:H17"/>
    <mergeCell ref="I14:I17"/>
    <mergeCell ref="J14:J17"/>
    <mergeCell ref="K14:K17"/>
    <mergeCell ref="A14:A17"/>
    <mergeCell ref="B14:B17"/>
    <mergeCell ref="C14:C17"/>
    <mergeCell ref="D14:D17"/>
    <mergeCell ref="E14:E17"/>
    <mergeCell ref="B11:L11"/>
    <mergeCell ref="M11:T11"/>
    <mergeCell ref="U11:AB11"/>
    <mergeCell ref="AE11:AJ11"/>
    <mergeCell ref="P14:P17"/>
    <mergeCell ref="AK11:AP11"/>
    <mergeCell ref="B1:F6"/>
    <mergeCell ref="G1:AK6"/>
    <mergeCell ref="AL1:AN2"/>
    <mergeCell ref="AO1:AP2"/>
    <mergeCell ref="AL4:AN4"/>
    <mergeCell ref="AO4:AP4"/>
    <mergeCell ref="AL6:AN6"/>
    <mergeCell ref="AO6:AP6"/>
  </mergeCells>
  <conditionalFormatting sqref="N14:N70">
    <cfRule type="cellIs" dxfId="174" priority="41" operator="equal">
      <formula>"INMINENTE"</formula>
    </cfRule>
    <cfRule type="cellIs" dxfId="173" priority="42" operator="equal">
      <formula>"CASI SEGURO"</formula>
    </cfRule>
    <cfRule type="cellIs" dxfId="172" priority="43" operator="equal">
      <formula>"PROBABLE"</formula>
    </cfRule>
    <cfRule type="cellIs" dxfId="171" priority="44" operator="equal">
      <formula>"RARA VEZ"</formula>
    </cfRule>
    <cfRule type="cellIs" dxfId="170" priority="45" operator="equal">
      <formula>"IMPROBABLE"</formula>
    </cfRule>
  </conditionalFormatting>
  <conditionalFormatting sqref="N72:N111">
    <cfRule type="cellIs" dxfId="169" priority="93" operator="equal">
      <formula>"INMINENTE"</formula>
    </cfRule>
    <cfRule type="cellIs" dxfId="168" priority="94" operator="equal">
      <formula>"CASI SEGURO"</formula>
    </cfRule>
    <cfRule type="cellIs" dxfId="167" priority="95" operator="equal">
      <formula>"PROBABLE"</formula>
    </cfRule>
    <cfRule type="cellIs" dxfId="166" priority="96" operator="equal">
      <formula>"RARA VEZ"</formula>
    </cfRule>
    <cfRule type="cellIs" dxfId="165" priority="97" operator="equal">
      <formula>"IMPROBABLE"</formula>
    </cfRule>
  </conditionalFormatting>
  <conditionalFormatting sqref="Q14:Q22">
    <cfRule type="containsText" dxfId="164" priority="56" operator="containsText" text="❌">
      <formula>NOT(ISERROR(SEARCH(("❌"),(Q14))))</formula>
    </cfRule>
  </conditionalFormatting>
  <conditionalFormatting sqref="Q26">
    <cfRule type="containsText" dxfId="163" priority="1291" operator="containsText" text="❌">
      <formula>NOT(ISERROR(SEARCH(("❌"),(Q26))))</formula>
    </cfRule>
  </conditionalFormatting>
  <conditionalFormatting sqref="Q30:Q46">
    <cfRule type="containsText" dxfId="162" priority="736" operator="containsText" text="❌">
      <formula>NOT(ISERROR(SEARCH(("❌"),(Q30))))</formula>
    </cfRule>
  </conditionalFormatting>
  <conditionalFormatting sqref="Q49:Q56">
    <cfRule type="containsText" dxfId="161" priority="795" operator="containsText" text="❌">
      <formula>NOT(ISERROR(SEARCH(("❌"),(Q49))))</formula>
    </cfRule>
  </conditionalFormatting>
  <conditionalFormatting sqref="Q59:Q66">
    <cfRule type="containsText" dxfId="160" priority="483" operator="containsText" text="❌">
      <formula>NOT(ISERROR(SEARCH(("❌"),(Q59))))</formula>
    </cfRule>
  </conditionalFormatting>
  <conditionalFormatting sqref="Q70 Q72">
    <cfRule type="containsText" dxfId="159" priority="668" operator="containsText" text="❌">
      <formula>NOT(ISERROR(SEARCH(("❌"),(Q70))))</formula>
    </cfRule>
  </conditionalFormatting>
  <conditionalFormatting sqref="Q76:Q94">
    <cfRule type="containsText" dxfId="158" priority="288" operator="containsText" text="❌">
      <formula>NOT(ISERROR(SEARCH(("❌"),(Q76))))</formula>
    </cfRule>
  </conditionalFormatting>
  <conditionalFormatting sqref="Q96:Q105">
    <cfRule type="containsText" dxfId="157" priority="107" operator="containsText" text="❌">
      <formula>NOT(ISERROR(SEARCH(("❌"),(Q96))))</formula>
    </cfRule>
  </conditionalFormatting>
  <conditionalFormatting sqref="Q108 Q110:Q111">
    <cfRule type="containsText" dxfId="156" priority="153" operator="containsText" text="❌">
      <formula>NOT(ISERROR(SEARCH(("❌"),(Q108))))</formula>
    </cfRule>
  </conditionalFormatting>
  <conditionalFormatting sqref="R14:R70">
    <cfRule type="cellIs" dxfId="155" priority="51" operator="equal">
      <formula>"CATASTROFICO"</formula>
    </cfRule>
    <cfRule type="cellIs" dxfId="154" priority="52" operator="equal">
      <formula>"MAYOR"</formula>
    </cfRule>
    <cfRule type="cellIs" dxfId="153" priority="53" operator="equal">
      <formula>"MODERADO"</formula>
    </cfRule>
    <cfRule type="cellIs" dxfId="152" priority="54" operator="equal">
      <formula>"MENOR"</formula>
    </cfRule>
    <cfRule type="cellIs" dxfId="151" priority="55" operator="equal">
      <formula>"LEVE"</formula>
    </cfRule>
  </conditionalFormatting>
  <conditionalFormatting sqref="R72:R111">
    <cfRule type="cellIs" dxfId="150" priority="84" operator="equal">
      <formula>"CATASTROFICO"</formula>
    </cfRule>
    <cfRule type="cellIs" dxfId="149" priority="85" operator="equal">
      <formula>"MAYOR"</formula>
    </cfRule>
    <cfRule type="cellIs" dxfId="148" priority="86" operator="equal">
      <formula>"MODERADO"</formula>
    </cfRule>
    <cfRule type="cellIs" dxfId="147" priority="87" operator="equal">
      <formula>"MENOR"</formula>
    </cfRule>
    <cfRule type="cellIs" dxfId="146" priority="88" operator="equal">
      <formula>"LEVE"</formula>
    </cfRule>
  </conditionalFormatting>
  <conditionalFormatting sqref="T14:T70">
    <cfRule type="cellIs" dxfId="145" priority="57" operator="equal">
      <formula>"Extremo"</formula>
    </cfRule>
    <cfRule type="cellIs" dxfId="144" priority="58" operator="equal">
      <formula>"Alto"</formula>
    </cfRule>
    <cfRule type="cellIs" dxfId="143" priority="59" operator="equal">
      <formula>"Moderado"</formula>
    </cfRule>
    <cfRule type="cellIs" dxfId="142" priority="60" operator="equal">
      <formula>"Bajo"</formula>
    </cfRule>
  </conditionalFormatting>
  <conditionalFormatting sqref="T72:T111">
    <cfRule type="cellIs" dxfId="141" priority="89" operator="equal">
      <formula>"Extremo"</formula>
    </cfRule>
    <cfRule type="cellIs" dxfId="140" priority="90" operator="equal">
      <formula>"Alto"</formula>
    </cfRule>
    <cfRule type="cellIs" dxfId="139" priority="91" operator="equal">
      <formula>"Moderado"</formula>
    </cfRule>
    <cfRule type="cellIs" dxfId="138" priority="92" operator="equal">
      <formula>"Bajo"</formula>
    </cfRule>
  </conditionalFormatting>
  <conditionalFormatting sqref="AF14:AF111">
    <cfRule type="cellIs" dxfId="137" priority="70" operator="equal">
      <formula>"INMINENTE"</formula>
    </cfRule>
    <cfRule type="cellIs" dxfId="136" priority="71" operator="equal">
      <formula>"CASI SEGURO"</formula>
    </cfRule>
    <cfRule type="cellIs" dxfId="135" priority="72" operator="equal">
      <formula>"PROBABLE"</formula>
    </cfRule>
    <cfRule type="cellIs" dxfId="134" priority="73" operator="equal">
      <formula>"RARA VEZ"</formula>
    </cfRule>
    <cfRule type="cellIs" dxfId="133" priority="74" operator="equal">
      <formula>"IMPROBABLE"</formula>
    </cfRule>
  </conditionalFormatting>
  <conditionalFormatting sqref="AH14:AH111">
    <cfRule type="cellIs" dxfId="132" priority="65" operator="equal">
      <formula>"Catastrófico"</formula>
    </cfRule>
    <cfRule type="cellIs" dxfId="131" priority="66" operator="equal">
      <formula>"Mayor"</formula>
    </cfRule>
    <cfRule type="cellIs" dxfId="130" priority="67" operator="equal">
      <formula>"Moderado"</formula>
    </cfRule>
    <cfRule type="cellIs" dxfId="129" priority="68" operator="equal">
      <formula>"Menor"</formula>
    </cfRule>
    <cfRule type="cellIs" dxfId="128" priority="69" operator="equal">
      <formula>"Leve"</formula>
    </cfRule>
  </conditionalFormatting>
  <conditionalFormatting sqref="AJ14:AJ111">
    <cfRule type="cellIs" dxfId="127" priority="61" operator="equal">
      <formula>"Moderado"</formula>
    </cfRule>
    <cfRule type="cellIs" dxfId="126" priority="62" operator="equal">
      <formula>"Bajo"</formula>
    </cfRule>
    <cfRule type="cellIs" dxfId="125" priority="63" operator="equal">
      <formula>"Extremo"</formula>
    </cfRule>
    <cfRule type="cellIs" dxfId="124" priority="64" operator="equal">
      <formula>"Alto"</formula>
    </cfRule>
  </conditionalFormatting>
  <conditionalFormatting sqref="AP14 AP38">
    <cfRule type="cellIs" dxfId="123" priority="1296" operator="equal">
      <formula>"Completo"</formula>
    </cfRule>
    <cfRule type="cellIs" dxfId="122" priority="1298" operator="equal">
      <formula>"No iniciado"</formula>
    </cfRule>
    <cfRule type="cellIs" dxfId="121" priority="1299" operator="equal">
      <formula>"Atrasado"</formula>
    </cfRule>
  </conditionalFormatting>
  <conditionalFormatting sqref="AP18:AP22">
    <cfRule type="cellIs" dxfId="120" priority="1" operator="equal">
      <formula>"Completo"</formula>
    </cfRule>
    <cfRule type="cellIs" dxfId="119" priority="3" operator="equal">
      <formula>"No iniciado"</formula>
    </cfRule>
    <cfRule type="cellIs" dxfId="118" priority="4" operator="equal">
      <formula>"Atrasado"</formula>
    </cfRule>
  </conditionalFormatting>
  <conditionalFormatting sqref="AP26:AP31">
    <cfRule type="cellIs" dxfId="117" priority="9" operator="equal">
      <formula>"Completo"</formula>
    </cfRule>
    <cfRule type="cellIs" dxfId="116" priority="11" operator="equal">
      <formula>"No iniciado"</formula>
    </cfRule>
    <cfRule type="cellIs" dxfId="115" priority="12" operator="equal">
      <formula>"Atrasado"</formula>
    </cfRule>
  </conditionalFormatting>
  <conditionalFormatting sqref="AP33:AP36">
    <cfRule type="cellIs" dxfId="114" priority="21" operator="equal">
      <formula>"Completo"</formula>
    </cfRule>
    <cfRule type="cellIs" dxfId="113" priority="23" operator="equal">
      <formula>"No iniciado"</formula>
    </cfRule>
    <cfRule type="cellIs" dxfId="112" priority="24" operator="equal">
      <formula>"Atrasado"</formula>
    </cfRule>
  </conditionalFormatting>
  <conditionalFormatting sqref="AP40:AP46">
    <cfRule type="cellIs" dxfId="111" priority="872" operator="equal">
      <formula>"Completo"</formula>
    </cfRule>
    <cfRule type="cellIs" dxfId="110" priority="874" operator="equal">
      <formula>"No iniciado"</formula>
    </cfRule>
    <cfRule type="cellIs" dxfId="109" priority="875" operator="equal">
      <formula>"Atrasado"</formula>
    </cfRule>
  </conditionalFormatting>
  <conditionalFormatting sqref="AP49:AP50">
    <cfRule type="cellIs" dxfId="108" priority="900" operator="equal">
      <formula>"Completo"</formula>
    </cfRule>
    <cfRule type="cellIs" dxfId="107" priority="902" operator="equal">
      <formula>"No iniciado"</formula>
    </cfRule>
    <cfRule type="cellIs" dxfId="106" priority="903" operator="equal">
      <formula>"Atrasado"</formula>
    </cfRule>
  </conditionalFormatting>
  <conditionalFormatting sqref="AP52:AP54">
    <cfRule type="cellIs" dxfId="105" priority="709" operator="equal">
      <formula>"Completo"</formula>
    </cfRule>
    <cfRule type="cellIs" dxfId="104" priority="711" operator="equal">
      <formula>"No iniciado"</formula>
    </cfRule>
    <cfRule type="cellIs" dxfId="103" priority="712" operator="equal">
      <formula>"Atrasado"</formula>
    </cfRule>
  </conditionalFormatting>
  <conditionalFormatting sqref="AP57">
    <cfRule type="cellIs" dxfId="102" priority="705" operator="equal">
      <formula>"Completo"</formula>
    </cfRule>
    <cfRule type="cellIs" dxfId="101" priority="707" operator="equal">
      <formula>"No iniciado"</formula>
    </cfRule>
    <cfRule type="cellIs" dxfId="100" priority="708" operator="equal">
      <formula>"Atrasado"</formula>
    </cfRule>
  </conditionalFormatting>
  <conditionalFormatting sqref="AP59 AP63 AP79 AP81:AP82 AP84">
    <cfRule type="cellIs" dxfId="99" priority="674" operator="equal">
      <formula>"Completo"</formula>
    </cfRule>
    <cfRule type="cellIs" dxfId="98" priority="676" operator="equal">
      <formula>"No iniciado"</formula>
    </cfRule>
    <cfRule type="cellIs" dxfId="97" priority="677" operator="equal">
      <formula>"Atrasado"</formula>
    </cfRule>
  </conditionalFormatting>
  <conditionalFormatting sqref="AP66">
    <cfRule type="cellIs" dxfId="96" priority="625" operator="equal">
      <formula>"Completo"</formula>
    </cfRule>
    <cfRule type="cellIs" dxfId="95" priority="627" operator="equal">
      <formula>"No iniciado"</formula>
    </cfRule>
    <cfRule type="cellIs" dxfId="94" priority="628" operator="equal">
      <formula>"Atrasado"</formula>
    </cfRule>
  </conditionalFormatting>
  <conditionalFormatting sqref="AP70">
    <cfRule type="cellIs" dxfId="93" priority="648" operator="equal">
      <formula>"Completo"</formula>
    </cfRule>
    <cfRule type="cellIs" dxfId="92" priority="650" operator="equal">
      <formula>"No iniciado"</formula>
    </cfRule>
    <cfRule type="cellIs" dxfId="91" priority="651" operator="equal">
      <formula>"Atrasado"</formula>
    </cfRule>
  </conditionalFormatting>
  <conditionalFormatting sqref="AP72:AP77">
    <cfRule type="cellIs" dxfId="90" priority="386" operator="equal">
      <formula>"Completo"</formula>
    </cfRule>
    <cfRule type="cellIs" dxfId="89" priority="388" operator="equal">
      <formula>"No iniciado"</formula>
    </cfRule>
    <cfRule type="cellIs" dxfId="88" priority="389" operator="equal">
      <formula>"Atrasado"</formula>
    </cfRule>
  </conditionalFormatting>
  <conditionalFormatting sqref="AP86:AP90">
    <cfRule type="cellIs" dxfId="87" priority="270" operator="equal">
      <formula>"Completo"</formula>
    </cfRule>
    <cfRule type="cellIs" dxfId="86" priority="272" operator="equal">
      <formula>"No iniciado"</formula>
    </cfRule>
    <cfRule type="cellIs" dxfId="85" priority="273" operator="equal">
      <formula>"Atrasado"</formula>
    </cfRule>
  </conditionalFormatting>
  <conditionalFormatting sqref="AP93:AP94">
    <cfRule type="cellIs" dxfId="84" priority="290" operator="equal">
      <formula>"Completo"</formula>
    </cfRule>
    <cfRule type="cellIs" dxfId="83" priority="292" operator="equal">
      <formula>"No iniciado"</formula>
    </cfRule>
    <cfRule type="cellIs" dxfId="82" priority="293" operator="equal">
      <formula>"Atrasado"</formula>
    </cfRule>
  </conditionalFormatting>
  <conditionalFormatting sqref="AP96:AP111">
    <cfRule type="cellIs" dxfId="81" priority="25" operator="equal">
      <formula>"Completo"</formula>
    </cfRule>
    <cfRule type="cellIs" dxfId="80" priority="27" operator="equal">
      <formula>"No iniciado"</formula>
    </cfRule>
    <cfRule type="cellIs" dxfId="79" priority="28" operator="equal">
      <formula>"Atrasado"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ColWidth="11.453125" defaultRowHeight="14" x14ac:dyDescent="0.3"/>
  <cols>
    <col min="1" max="1" width="11.453125" style="18"/>
    <col min="2" max="2" width="17.36328125" style="18" customWidth="1"/>
    <col min="3" max="13" width="11.453125" style="18" customWidth="1"/>
    <col min="14" max="14" width="6.54296875" style="18" customWidth="1"/>
    <col min="15" max="15" width="3.08984375" style="18" customWidth="1"/>
    <col min="16" max="16" width="2.6328125" style="18" customWidth="1"/>
    <col min="17" max="17" width="5.453125" style="18" customWidth="1"/>
    <col min="18" max="18" width="3.90625" style="18" customWidth="1"/>
    <col min="19" max="19" width="7.36328125" style="18" customWidth="1"/>
    <col min="20" max="20" width="11.453125" style="18"/>
    <col min="21" max="21" width="16" style="18" customWidth="1"/>
    <col min="22" max="30" width="11.453125" style="18" customWidth="1"/>
    <col min="31" max="31" width="5.90625" style="18" customWidth="1"/>
    <col min="32" max="32" width="7.6328125" style="18" customWidth="1"/>
    <col min="33" max="33" width="8.08984375" style="18" customWidth="1"/>
    <col min="34" max="34" width="4.54296875" style="18" customWidth="1"/>
    <col min="35" max="35" width="5.453125" style="18" customWidth="1"/>
    <col min="36" max="36" width="11.453125" style="18"/>
    <col min="37" max="42" width="11.453125" style="18" customWidth="1"/>
    <col min="43" max="16384" width="11.453125" style="18"/>
  </cols>
  <sheetData>
    <row r="1" spans="1:44" ht="14.25" customHeight="1" x14ac:dyDescent="0.3">
      <c r="B1" s="915"/>
      <c r="C1" s="916"/>
      <c r="D1" s="916"/>
      <c r="E1" s="916"/>
      <c r="F1" s="917"/>
      <c r="G1" s="924" t="s">
        <v>123</v>
      </c>
      <c r="H1" s="925"/>
      <c r="I1" s="925"/>
      <c r="J1" s="925"/>
      <c r="K1" s="925"/>
      <c r="L1" s="925"/>
      <c r="M1" s="925"/>
      <c r="N1" s="925"/>
      <c r="O1" s="925"/>
      <c r="P1" s="925"/>
      <c r="Q1" s="925"/>
      <c r="R1" s="925"/>
      <c r="S1" s="925"/>
      <c r="T1" s="925"/>
      <c r="U1" s="925"/>
      <c r="V1" s="925"/>
      <c r="W1" s="925"/>
      <c r="X1" s="925"/>
      <c r="Y1" s="925"/>
      <c r="Z1" s="925"/>
      <c r="AA1" s="925"/>
      <c r="AB1" s="925"/>
      <c r="AC1" s="925"/>
      <c r="AD1" s="925"/>
      <c r="AE1" s="925"/>
      <c r="AF1" s="925"/>
      <c r="AG1" s="925"/>
      <c r="AH1" s="925"/>
      <c r="AI1" s="925"/>
      <c r="AJ1" s="925"/>
      <c r="AK1" s="926"/>
      <c r="AL1" s="933" t="s">
        <v>2</v>
      </c>
      <c r="AM1" s="934"/>
      <c r="AN1" s="934"/>
      <c r="AO1" s="935" t="s">
        <v>124</v>
      </c>
      <c r="AP1" s="935"/>
    </row>
    <row r="2" spans="1:44" ht="26.25" customHeight="1" x14ac:dyDescent="0.3">
      <c r="B2" s="918"/>
      <c r="C2" s="919"/>
      <c r="D2" s="919"/>
      <c r="E2" s="919"/>
      <c r="F2" s="920"/>
      <c r="G2" s="927"/>
      <c r="H2" s="928"/>
      <c r="I2" s="928"/>
      <c r="J2" s="928"/>
      <c r="K2" s="928"/>
      <c r="L2" s="928"/>
      <c r="M2" s="928"/>
      <c r="N2" s="928"/>
      <c r="O2" s="928"/>
      <c r="P2" s="928"/>
      <c r="Q2" s="928"/>
      <c r="R2" s="928"/>
      <c r="S2" s="928"/>
      <c r="T2" s="928"/>
      <c r="U2" s="928"/>
      <c r="V2" s="928"/>
      <c r="W2" s="928"/>
      <c r="X2" s="928"/>
      <c r="Y2" s="928"/>
      <c r="Z2" s="928"/>
      <c r="AA2" s="928"/>
      <c r="AB2" s="928"/>
      <c r="AC2" s="928"/>
      <c r="AD2" s="928"/>
      <c r="AE2" s="928"/>
      <c r="AF2" s="928"/>
      <c r="AG2" s="928"/>
      <c r="AH2" s="928"/>
      <c r="AI2" s="928"/>
      <c r="AJ2" s="928"/>
      <c r="AK2" s="929"/>
      <c r="AL2" s="933"/>
      <c r="AM2" s="934"/>
      <c r="AN2" s="934"/>
      <c r="AO2" s="935"/>
      <c r="AP2" s="935"/>
    </row>
    <row r="3" spans="1:44" ht="9.75" customHeight="1" x14ac:dyDescent="0.3">
      <c r="B3" s="918"/>
      <c r="C3" s="919"/>
      <c r="D3" s="919"/>
      <c r="E3" s="919"/>
      <c r="F3" s="920"/>
      <c r="G3" s="927"/>
      <c r="H3" s="928"/>
      <c r="I3" s="928"/>
      <c r="J3" s="928"/>
      <c r="K3" s="928"/>
      <c r="L3" s="928"/>
      <c r="M3" s="928"/>
      <c r="N3" s="928"/>
      <c r="O3" s="928"/>
      <c r="P3" s="928"/>
      <c r="Q3" s="928"/>
      <c r="R3" s="928"/>
      <c r="S3" s="928"/>
      <c r="T3" s="928"/>
      <c r="U3" s="928"/>
      <c r="V3" s="928"/>
      <c r="W3" s="928"/>
      <c r="X3" s="928"/>
      <c r="Y3" s="928"/>
      <c r="Z3" s="928"/>
      <c r="AA3" s="928"/>
      <c r="AB3" s="928"/>
      <c r="AC3" s="928"/>
      <c r="AD3" s="928"/>
      <c r="AE3" s="928"/>
      <c r="AF3" s="928"/>
      <c r="AG3" s="928"/>
      <c r="AH3" s="928"/>
      <c r="AI3" s="928"/>
      <c r="AJ3" s="928"/>
      <c r="AK3" s="929"/>
      <c r="AL3" s="19"/>
      <c r="AM3" s="19"/>
      <c r="AN3" s="20"/>
      <c r="AO3" s="21"/>
      <c r="AP3" s="19"/>
    </row>
    <row r="4" spans="1:44" ht="27.75" customHeight="1" x14ac:dyDescent="0.3">
      <c r="B4" s="918"/>
      <c r="C4" s="919"/>
      <c r="D4" s="919"/>
      <c r="E4" s="919"/>
      <c r="F4" s="920"/>
      <c r="G4" s="927"/>
      <c r="H4" s="928"/>
      <c r="I4" s="928"/>
      <c r="J4" s="928"/>
      <c r="K4" s="928"/>
      <c r="L4" s="928"/>
      <c r="M4" s="928"/>
      <c r="N4" s="928"/>
      <c r="O4" s="928"/>
      <c r="P4" s="928"/>
      <c r="Q4" s="928"/>
      <c r="R4" s="928"/>
      <c r="S4" s="928"/>
      <c r="T4" s="928"/>
      <c r="U4" s="928"/>
      <c r="V4" s="928"/>
      <c r="W4" s="928"/>
      <c r="X4" s="928"/>
      <c r="Y4" s="928"/>
      <c r="Z4" s="928"/>
      <c r="AA4" s="928"/>
      <c r="AB4" s="928"/>
      <c r="AC4" s="928"/>
      <c r="AD4" s="928"/>
      <c r="AE4" s="928"/>
      <c r="AF4" s="928"/>
      <c r="AG4" s="928"/>
      <c r="AH4" s="928"/>
      <c r="AI4" s="928"/>
      <c r="AJ4" s="928"/>
      <c r="AK4" s="929"/>
      <c r="AL4" s="936" t="s">
        <v>1</v>
      </c>
      <c r="AM4" s="937"/>
      <c r="AN4" s="937"/>
      <c r="AO4" s="938" t="s">
        <v>125</v>
      </c>
      <c r="AP4" s="938"/>
    </row>
    <row r="5" spans="1:44" ht="7.5" customHeight="1" x14ac:dyDescent="0.3">
      <c r="B5" s="918"/>
      <c r="C5" s="919"/>
      <c r="D5" s="919"/>
      <c r="E5" s="919"/>
      <c r="F5" s="920"/>
      <c r="G5" s="927"/>
      <c r="H5" s="928"/>
      <c r="I5" s="928"/>
      <c r="J5" s="928"/>
      <c r="K5" s="928"/>
      <c r="L5" s="928"/>
      <c r="M5" s="928"/>
      <c r="N5" s="928"/>
      <c r="O5" s="928"/>
      <c r="P5" s="928"/>
      <c r="Q5" s="928"/>
      <c r="R5" s="928"/>
      <c r="S5" s="928"/>
      <c r="T5" s="928"/>
      <c r="U5" s="928"/>
      <c r="V5" s="928"/>
      <c r="W5" s="928"/>
      <c r="X5" s="928"/>
      <c r="Y5" s="928"/>
      <c r="Z5" s="928"/>
      <c r="AA5" s="928"/>
      <c r="AB5" s="928"/>
      <c r="AC5" s="928"/>
      <c r="AD5" s="928"/>
      <c r="AE5" s="928"/>
      <c r="AF5" s="928"/>
      <c r="AG5" s="928"/>
      <c r="AH5" s="928"/>
      <c r="AI5" s="928"/>
      <c r="AJ5" s="928"/>
      <c r="AK5" s="929"/>
      <c r="AL5" s="19"/>
      <c r="AM5" s="19"/>
      <c r="AN5" s="20"/>
      <c r="AO5" s="22"/>
      <c r="AP5" s="19"/>
    </row>
    <row r="6" spans="1:44" ht="32.25" customHeight="1" x14ac:dyDescent="0.3">
      <c r="B6" s="921"/>
      <c r="C6" s="922"/>
      <c r="D6" s="922"/>
      <c r="E6" s="922"/>
      <c r="F6" s="923"/>
      <c r="G6" s="930"/>
      <c r="H6" s="931"/>
      <c r="I6" s="931"/>
      <c r="J6" s="931"/>
      <c r="K6" s="931"/>
      <c r="L6" s="931"/>
      <c r="M6" s="931"/>
      <c r="N6" s="931"/>
      <c r="O6" s="931"/>
      <c r="P6" s="931"/>
      <c r="Q6" s="931"/>
      <c r="R6" s="931"/>
      <c r="S6" s="931"/>
      <c r="T6" s="931"/>
      <c r="U6" s="931"/>
      <c r="V6" s="931"/>
      <c r="W6" s="931"/>
      <c r="X6" s="931"/>
      <c r="Y6" s="931"/>
      <c r="Z6" s="931"/>
      <c r="AA6" s="931"/>
      <c r="AB6" s="931"/>
      <c r="AC6" s="931"/>
      <c r="AD6" s="931"/>
      <c r="AE6" s="931"/>
      <c r="AF6" s="931"/>
      <c r="AG6" s="931"/>
      <c r="AH6" s="931"/>
      <c r="AI6" s="931"/>
      <c r="AJ6" s="931"/>
      <c r="AK6" s="932"/>
      <c r="AL6" s="939" t="s">
        <v>0</v>
      </c>
      <c r="AM6" s="940"/>
      <c r="AN6" s="940"/>
      <c r="AO6" s="938" t="s">
        <v>126</v>
      </c>
      <c r="AP6" s="938"/>
    </row>
    <row r="8" spans="1:44" ht="15.5" x14ac:dyDescent="0.3">
      <c r="B8" s="1207" t="s">
        <v>127</v>
      </c>
      <c r="C8" s="1207"/>
      <c r="D8" s="1200"/>
      <c r="E8" s="1200"/>
      <c r="F8" s="1200"/>
      <c r="G8" s="1200"/>
      <c r="H8" s="1200"/>
      <c r="I8" s="1200"/>
      <c r="J8" s="1200"/>
      <c r="K8" s="1200"/>
      <c r="L8" s="1200"/>
      <c r="M8" s="1200"/>
      <c r="N8" s="1212" t="s">
        <v>128</v>
      </c>
      <c r="O8" s="1213"/>
      <c r="P8" s="1213"/>
      <c r="Q8" s="1213"/>
      <c r="R8" s="1213"/>
      <c r="S8" s="1213"/>
      <c r="T8" s="1213"/>
      <c r="U8" s="1214" t="s">
        <v>129</v>
      </c>
      <c r="V8" s="1215"/>
      <c r="W8" s="1215"/>
      <c r="X8" s="1215"/>
      <c r="Y8" s="1215"/>
      <c r="Z8" s="1215"/>
      <c r="AA8" s="1215"/>
      <c r="AB8" s="1215"/>
      <c r="AC8" s="23"/>
      <c r="AD8" s="23"/>
      <c r="AE8" s="1201" t="s">
        <v>130</v>
      </c>
      <c r="AF8" s="1202"/>
      <c r="AG8" s="1202"/>
      <c r="AH8" s="1202"/>
      <c r="AI8" s="1202"/>
      <c r="AJ8" s="1203"/>
      <c r="AK8" s="1204" t="s">
        <v>131</v>
      </c>
      <c r="AL8" s="1205"/>
      <c r="AM8" s="1205"/>
      <c r="AN8" s="1205"/>
      <c r="AO8" s="1205"/>
      <c r="AP8" s="1206"/>
    </row>
    <row r="9" spans="1:44" ht="15.5" x14ac:dyDescent="0.3">
      <c r="A9" s="1207" t="s">
        <v>132</v>
      </c>
      <c r="B9" s="1208" t="s">
        <v>133</v>
      </c>
      <c r="C9" s="1207" t="s">
        <v>134</v>
      </c>
      <c r="D9" s="1199" t="s">
        <v>135</v>
      </c>
      <c r="E9" s="1199" t="s">
        <v>136</v>
      </c>
      <c r="F9" s="1199" t="s">
        <v>137</v>
      </c>
      <c r="G9" s="1199" t="s">
        <v>138</v>
      </c>
      <c r="H9" s="1210" t="s">
        <v>139</v>
      </c>
      <c r="I9" s="1210" t="s">
        <v>140</v>
      </c>
      <c r="J9" s="24"/>
      <c r="K9" s="1210" t="s">
        <v>141</v>
      </c>
      <c r="L9" s="1199" t="s">
        <v>142</v>
      </c>
      <c r="M9" s="1199" t="s">
        <v>143</v>
      </c>
      <c r="N9" s="1191" t="s">
        <v>144</v>
      </c>
      <c r="O9" s="1189" t="s">
        <v>145</v>
      </c>
      <c r="P9" s="1191" t="s">
        <v>146</v>
      </c>
      <c r="Q9" s="1191" t="s">
        <v>145</v>
      </c>
      <c r="R9" s="1191" t="s">
        <v>147</v>
      </c>
      <c r="S9" s="1189" t="s">
        <v>145</v>
      </c>
      <c r="T9" s="1191" t="s">
        <v>148</v>
      </c>
      <c r="U9" s="1192" t="s">
        <v>149</v>
      </c>
      <c r="V9" s="1194" t="s">
        <v>150</v>
      </c>
      <c r="W9" s="1196" t="s">
        <v>151</v>
      </c>
      <c r="X9" s="1198" t="s">
        <v>152</v>
      </c>
      <c r="Y9" s="1198"/>
      <c r="Z9" s="1198"/>
      <c r="AA9" s="1198"/>
      <c r="AB9" s="1198"/>
      <c r="AC9" s="1198"/>
      <c r="AD9" s="25"/>
      <c r="AE9" s="1183"/>
      <c r="AF9" s="1185" t="s">
        <v>153</v>
      </c>
      <c r="AG9" s="1183" t="s">
        <v>145</v>
      </c>
      <c r="AH9" s="1185" t="s">
        <v>154</v>
      </c>
      <c r="AI9" s="1183" t="s">
        <v>145</v>
      </c>
      <c r="AJ9" s="1187" t="s">
        <v>155</v>
      </c>
      <c r="AK9" s="1180" t="s">
        <v>156</v>
      </c>
      <c r="AL9" s="1180" t="s">
        <v>157</v>
      </c>
      <c r="AM9" s="1180" t="s">
        <v>158</v>
      </c>
      <c r="AN9" s="1180" t="s">
        <v>159</v>
      </c>
      <c r="AO9" s="1181" t="s">
        <v>160</v>
      </c>
      <c r="AP9" s="1180" t="s">
        <v>161</v>
      </c>
    </row>
    <row r="10" spans="1:44" ht="72.5" x14ac:dyDescent="0.3">
      <c r="A10" s="1200"/>
      <c r="B10" s="1200"/>
      <c r="C10" s="1200"/>
      <c r="D10" s="1200"/>
      <c r="E10" s="1200"/>
      <c r="F10" s="1199"/>
      <c r="G10" s="1209"/>
      <c r="H10" s="1211"/>
      <c r="I10" s="1211"/>
      <c r="J10" s="26" t="s">
        <v>162</v>
      </c>
      <c r="K10" s="1211"/>
      <c r="L10" s="1199"/>
      <c r="M10" s="1200"/>
      <c r="N10" s="1190"/>
      <c r="O10" s="1190"/>
      <c r="P10" s="1190"/>
      <c r="Q10" s="1190"/>
      <c r="R10" s="1190"/>
      <c r="S10" s="1190"/>
      <c r="T10" s="1190"/>
      <c r="U10" s="1193"/>
      <c r="V10" s="1195"/>
      <c r="W10" s="1197"/>
      <c r="X10" s="27" t="s">
        <v>163</v>
      </c>
      <c r="Y10" s="27" t="s">
        <v>164</v>
      </c>
      <c r="Z10" s="27" t="s">
        <v>165</v>
      </c>
      <c r="AA10" s="27" t="s">
        <v>166</v>
      </c>
      <c r="AB10" s="27" t="s">
        <v>167</v>
      </c>
      <c r="AC10" s="27" t="s">
        <v>168</v>
      </c>
      <c r="AD10" s="28"/>
      <c r="AE10" s="1184"/>
      <c r="AF10" s="1186"/>
      <c r="AG10" s="1184"/>
      <c r="AH10" s="1186"/>
      <c r="AI10" s="1184"/>
      <c r="AJ10" s="1188"/>
      <c r="AK10" s="1180"/>
      <c r="AL10" s="1180"/>
      <c r="AM10" s="1180"/>
      <c r="AN10" s="1180"/>
      <c r="AO10" s="1182"/>
      <c r="AP10" s="1180"/>
      <c r="AR10" s="18">
        <f>COUNTA(AP11:AP91)</f>
        <v>77</v>
      </c>
    </row>
    <row r="11" spans="1:44" ht="409.5" hidden="1" x14ac:dyDescent="0.3">
      <c r="A11" s="1171" t="s">
        <v>169</v>
      </c>
      <c r="B11" s="1174">
        <v>1</v>
      </c>
      <c r="C11" s="1177" t="s">
        <v>170</v>
      </c>
      <c r="D11" s="1160" t="s">
        <v>171</v>
      </c>
      <c r="E11" s="1160" t="s">
        <v>172</v>
      </c>
      <c r="F11" s="1158" t="s">
        <v>173</v>
      </c>
      <c r="G11" s="1160" t="s">
        <v>12</v>
      </c>
      <c r="H11" s="29"/>
      <c r="I11" s="30"/>
      <c r="J11" s="1168" t="s">
        <v>174</v>
      </c>
      <c r="K11" s="1168" t="s">
        <v>175</v>
      </c>
      <c r="L11" s="1158" t="s">
        <v>176</v>
      </c>
      <c r="M11" s="31">
        <v>250</v>
      </c>
      <c r="N11" s="32" t="str">
        <f t="shared" ref="N11:N21" si="0">IF(M11&lt;=0,"",IF(M11&lt;=2,"MUY BAJA",IF(M11&lt;=24,"BAJA",IF(M11&lt;=500,"MEDIA",IF(M11&lt;=5000,"ALTA","MUY ALTA")))))</f>
        <v>MEDIA</v>
      </c>
      <c r="O11" s="33">
        <f>IF(N11="","",IF(N11="Muy Baja",0.2,IF(N11="Baja",0.4,IF(N11="Media",0.6,IF(N11="Alta",0.8,IF(N11="Muy Alta",1,))))))</f>
        <v>0.6</v>
      </c>
      <c r="P11" s="34" t="s">
        <v>177</v>
      </c>
      <c r="Q11" s="35">
        <v>0.8</v>
      </c>
      <c r="R11" s="36" t="str">
        <f t="shared" ref="R11:R74" si="1">IF(Q11=0.2,"LEVE",IF(Q11=0.4,"MENOR",IF(Q11=0.6,"MODERADO",IF(Q11=0.8,"MAYOR",IF(Q11=1,"CATASTROFICO","")))))</f>
        <v>MAYOR</v>
      </c>
      <c r="S11" s="37">
        <f>IF(R11="","",IF(R11="LEVE",0.2,IF(R11="MENOR",0.4,IF(R11="MODERADO",0.6,IF(R11="MAYOR",0.8,IF(R11="CATASTRÓFICO",1,))))))</f>
        <v>0.8</v>
      </c>
      <c r="T11" s="38" t="str">
        <f>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39">
        <v>1</v>
      </c>
      <c r="V11" s="40" t="s">
        <v>178</v>
      </c>
      <c r="W11" s="39" t="str">
        <f t="shared" ref="W11:W23" si="2">IF(OR(X11="Preventivo",X11="Detectivo"),"Probabilidad",IF(X11="Correctivo","Impacto",""))</f>
        <v>Probabilidad</v>
      </c>
      <c r="X11" s="41" t="s">
        <v>179</v>
      </c>
      <c r="Y11" s="41" t="s">
        <v>180</v>
      </c>
      <c r="Z11" s="42" t="str">
        <f t="shared" ref="Z11:Z23" si="3">IF(AND(X11="Preventivo",Y11="Automático"),"50%",IF(AND(X11="Preventivo",Y11="Manual"),"40%",IF(AND(X11="Detectivo",Y11="Automático"),"40%",IF(AND(X11="Detectivo",Y11="Manual"),"30%",IF(AND(X11="Correctivo",Y11="Automático"),"35%",IF(AND(X11="Correctivo",Y11="Manual"),"25%",""))))))</f>
        <v>30%</v>
      </c>
      <c r="AA11" s="41" t="s">
        <v>181</v>
      </c>
      <c r="AB11" s="41" t="s">
        <v>182</v>
      </c>
      <c r="AC11" s="41" t="s">
        <v>183</v>
      </c>
      <c r="AD11" s="43"/>
      <c r="AE11" s="44">
        <f>IFERROR(IF(W12="Probabilidad",(O11-(+O11*Z12)),IF(W11="Impacto",O11,"")),"")</f>
        <v>0.36</v>
      </c>
      <c r="AF11" s="45" t="str">
        <f t="shared" ref="AF11:AF13" si="4">IFERROR(IF(AE11="","",IF(AE11&lt;=0.2,"MUY BAJA",IF(AE11&lt;=0.4,"BAJA",IF(AE11&lt;=0.6,"MEDIA",IF(AE11&lt;=0.8,"ALTA","MUY ALTA"))))),"")</f>
        <v>BAJA</v>
      </c>
      <c r="AG11" s="42">
        <f t="shared" ref="AG11:AG21" si="5">+AE11</f>
        <v>0.36</v>
      </c>
      <c r="AH11" s="45" t="str">
        <f>R11</f>
        <v>MAYOR</v>
      </c>
      <c r="AI11" s="42">
        <f t="shared" ref="AI11:AI23" si="6">IFERROR(IF(W11="Impacto",(S11-(+S11*Z11)),IF(W11="Probabilidad",S11,"")),"")</f>
        <v>0.8</v>
      </c>
      <c r="AJ11" s="38" t="str">
        <f t="shared" ref="AJ11:AJ21" si="7">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1171" t="s">
        <v>184</v>
      </c>
      <c r="AL11" s="46"/>
      <c r="AM11" s="47" t="s">
        <v>185</v>
      </c>
      <c r="AN11" s="46"/>
      <c r="AO11" s="48" t="s">
        <v>186</v>
      </c>
      <c r="AP11" s="49" t="s">
        <v>187</v>
      </c>
    </row>
    <row r="12" spans="1:44" ht="409.5" hidden="1" x14ac:dyDescent="0.3">
      <c r="A12" s="1172"/>
      <c r="B12" s="1175"/>
      <c r="C12" s="1178"/>
      <c r="D12" s="1161"/>
      <c r="E12" s="1161"/>
      <c r="F12" s="1164"/>
      <c r="G12" s="1161"/>
      <c r="H12" s="29"/>
      <c r="I12" s="30"/>
      <c r="J12" s="1169"/>
      <c r="K12" s="1169"/>
      <c r="L12" s="1164"/>
      <c r="M12" s="31">
        <v>250</v>
      </c>
      <c r="N12" s="32" t="str">
        <f t="shared" si="0"/>
        <v>MEDIA</v>
      </c>
      <c r="O12" s="33">
        <f t="shared" ref="O12:O15" si="8">IF(N12="","",IF(N12="Muy Baja",0.2,IF(N12="Baja",0.4,IF(N12="Media",0.6,IF(N12="Alta",0.8,IF(N12="Muy Alta",1,))))))</f>
        <v>0.6</v>
      </c>
      <c r="P12" s="34" t="s">
        <v>177</v>
      </c>
      <c r="Q12" s="35">
        <v>0.8</v>
      </c>
      <c r="R12" s="36" t="str">
        <f t="shared" si="1"/>
        <v>MAYOR</v>
      </c>
      <c r="S12" s="37">
        <f t="shared" ref="S12:S15" si="9">IF(R12="","",IF(R12="LEVE",0.2,IF(R12="MENOR",0.4,IF(R12="MODERADO",0.6,IF(R12="MAYOR",0.8,IF(R12="CATASTRÓFICO",1,))))))</f>
        <v>0.8</v>
      </c>
      <c r="T12" s="38" t="str">
        <f t="shared" ref="T12:T15" si="10">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39">
        <v>2</v>
      </c>
      <c r="V12" s="40" t="s">
        <v>188</v>
      </c>
      <c r="W12" s="39" t="str">
        <f t="shared" si="2"/>
        <v>Probabilidad</v>
      </c>
      <c r="X12" s="41" t="s">
        <v>189</v>
      </c>
      <c r="Y12" s="41" t="s">
        <v>180</v>
      </c>
      <c r="Z12" s="42" t="str">
        <f t="shared" si="3"/>
        <v>40%</v>
      </c>
      <c r="AA12" s="41" t="s">
        <v>181</v>
      </c>
      <c r="AB12" s="41" t="s">
        <v>182</v>
      </c>
      <c r="AC12" s="41" t="s">
        <v>183</v>
      </c>
      <c r="AD12" s="43">
        <f t="shared" ref="AD12:AD13" si="11">IF(ISBLANK(V12),0,Z12*AE11)</f>
        <v>0.14399999999999999</v>
      </c>
      <c r="AE12" s="43">
        <f t="shared" ref="AE12:AE13" si="12">AE11-AD12</f>
        <v>0.216</v>
      </c>
      <c r="AF12" s="45" t="str">
        <f t="shared" si="4"/>
        <v>BAJA</v>
      </c>
      <c r="AG12" s="42">
        <f t="shared" si="5"/>
        <v>0.216</v>
      </c>
      <c r="AH12" s="45" t="str">
        <f>R12</f>
        <v>MAYOR</v>
      </c>
      <c r="AI12" s="42">
        <f t="shared" si="6"/>
        <v>0.8</v>
      </c>
      <c r="AJ12" s="38" t="str">
        <f t="shared" si="7"/>
        <v>ALTO</v>
      </c>
      <c r="AK12" s="1172"/>
      <c r="AL12" s="46"/>
      <c r="AM12" s="47" t="s">
        <v>185</v>
      </c>
      <c r="AN12" s="46"/>
      <c r="AO12" s="48" t="s">
        <v>190</v>
      </c>
      <c r="AP12" s="49" t="s">
        <v>187</v>
      </c>
    </row>
    <row r="13" spans="1:44" ht="409.5" hidden="1" x14ac:dyDescent="0.3">
      <c r="A13" s="1173"/>
      <c r="B13" s="1176"/>
      <c r="C13" s="1179"/>
      <c r="D13" s="1167"/>
      <c r="E13" s="1167"/>
      <c r="F13" s="1159"/>
      <c r="G13" s="1167"/>
      <c r="H13" s="29"/>
      <c r="I13" s="30"/>
      <c r="J13" s="1170"/>
      <c r="K13" s="1170"/>
      <c r="L13" s="1159"/>
      <c r="M13" s="31">
        <v>250</v>
      </c>
      <c r="N13" s="32" t="str">
        <f t="shared" si="0"/>
        <v>MEDIA</v>
      </c>
      <c r="O13" s="50">
        <f t="shared" si="8"/>
        <v>0.6</v>
      </c>
      <c r="P13" s="51" t="s">
        <v>177</v>
      </c>
      <c r="Q13" s="52">
        <v>0.8</v>
      </c>
      <c r="R13" s="53" t="str">
        <f t="shared" si="1"/>
        <v>MAYOR</v>
      </c>
      <c r="S13" s="54">
        <f t="shared" si="9"/>
        <v>0.8</v>
      </c>
      <c r="T13" s="55" t="str">
        <f t="shared" si="10"/>
        <v>ALTO</v>
      </c>
      <c r="U13" s="39">
        <v>3</v>
      </c>
      <c r="V13" s="56" t="s">
        <v>191</v>
      </c>
      <c r="W13" s="39" t="str">
        <f t="shared" si="2"/>
        <v>Probabilidad</v>
      </c>
      <c r="X13" s="41" t="s">
        <v>189</v>
      </c>
      <c r="Y13" s="41" t="s">
        <v>180</v>
      </c>
      <c r="Z13" s="42" t="str">
        <f t="shared" si="3"/>
        <v>40%</v>
      </c>
      <c r="AA13" s="41" t="s">
        <v>181</v>
      </c>
      <c r="AB13" s="41" t="s">
        <v>182</v>
      </c>
      <c r="AC13" s="41" t="s">
        <v>183</v>
      </c>
      <c r="AD13" s="43">
        <f t="shared" si="11"/>
        <v>8.6400000000000005E-2</v>
      </c>
      <c r="AE13" s="43">
        <f t="shared" si="12"/>
        <v>0.12959999999999999</v>
      </c>
      <c r="AF13" s="45" t="str">
        <f t="shared" si="4"/>
        <v>MUY BAJA</v>
      </c>
      <c r="AG13" s="42">
        <f t="shared" si="5"/>
        <v>0.12959999999999999</v>
      </c>
      <c r="AH13" s="45" t="s">
        <v>192</v>
      </c>
      <c r="AI13" s="42">
        <f t="shared" si="6"/>
        <v>0.8</v>
      </c>
      <c r="AJ13" s="38" t="str">
        <f t="shared" si="7"/>
        <v>MODERADO</v>
      </c>
      <c r="AK13" s="1173"/>
      <c r="AL13" s="46"/>
      <c r="AM13" s="47" t="s">
        <v>185</v>
      </c>
      <c r="AN13" s="46"/>
      <c r="AO13" s="57" t="s">
        <v>193</v>
      </c>
      <c r="AP13" s="49" t="s">
        <v>187</v>
      </c>
    </row>
    <row r="14" spans="1:44" ht="409.5" hidden="1" x14ac:dyDescent="0.3">
      <c r="A14" s="1171" t="s">
        <v>169</v>
      </c>
      <c r="B14" s="1174">
        <v>2</v>
      </c>
      <c r="C14" s="1160" t="s">
        <v>194</v>
      </c>
      <c r="D14" s="1160" t="s">
        <v>195</v>
      </c>
      <c r="E14" s="1160" t="s">
        <v>196</v>
      </c>
      <c r="F14" s="1158" t="s">
        <v>173</v>
      </c>
      <c r="G14" s="1160" t="s">
        <v>13</v>
      </c>
      <c r="H14" s="29"/>
      <c r="I14" s="29"/>
      <c r="J14" s="1162" t="s">
        <v>197</v>
      </c>
      <c r="K14" s="1162" t="s">
        <v>198</v>
      </c>
      <c r="L14" s="1158" t="s">
        <v>199</v>
      </c>
      <c r="M14" s="31">
        <v>12</v>
      </c>
      <c r="N14" s="32" t="str">
        <f t="shared" si="0"/>
        <v>BAJA</v>
      </c>
      <c r="O14" s="33">
        <f t="shared" si="8"/>
        <v>0.4</v>
      </c>
      <c r="P14" s="51" t="s">
        <v>200</v>
      </c>
      <c r="Q14" s="52">
        <v>0.6</v>
      </c>
      <c r="R14" s="53" t="str">
        <f t="shared" si="1"/>
        <v>MODERADO</v>
      </c>
      <c r="S14" s="54">
        <f t="shared" si="9"/>
        <v>0.6</v>
      </c>
      <c r="T14" s="55" t="str">
        <f t="shared" si="10"/>
        <v>MODERADO</v>
      </c>
      <c r="U14" s="39">
        <v>1</v>
      </c>
      <c r="V14" s="40" t="s">
        <v>201</v>
      </c>
      <c r="W14" s="39" t="str">
        <f t="shared" si="2"/>
        <v>Probabilidad</v>
      </c>
      <c r="X14" s="41" t="s">
        <v>179</v>
      </c>
      <c r="Y14" s="41" t="s">
        <v>180</v>
      </c>
      <c r="Z14" s="42" t="str">
        <f t="shared" si="3"/>
        <v>30%</v>
      </c>
      <c r="AA14" s="41" t="s">
        <v>181</v>
      </c>
      <c r="AB14" s="41" t="s">
        <v>182</v>
      </c>
      <c r="AC14" s="41" t="s">
        <v>183</v>
      </c>
      <c r="AD14" s="43"/>
      <c r="AE14" s="44">
        <f>IFERROR(IF(W15="Probabilidad",(O14-(+O14*Z15)),IF(W14="Impacto",O14,"")),"")</f>
        <v>0.24</v>
      </c>
      <c r="AF14" s="45" t="str">
        <f>IFERROR(IF(AE14="","",IF(AE14&lt;=0.2,"MUY BAJA",IF(AE14&lt;=0.4,"BAJA",IF(AE14&lt;=0.6,"MEDIA",IF(AE14&lt;=0.8,"ALTA","MUY ALTA"))))),"")</f>
        <v>BAJA</v>
      </c>
      <c r="AG14" s="42">
        <f t="shared" si="5"/>
        <v>0.24</v>
      </c>
      <c r="AH14" s="45" t="str">
        <f>R14</f>
        <v>MODERADO</v>
      </c>
      <c r="AI14" s="42">
        <f t="shared" si="6"/>
        <v>0.6</v>
      </c>
      <c r="AJ14" s="38" t="str">
        <f t="shared" si="7"/>
        <v>MODERADO</v>
      </c>
      <c r="AK14" s="1165" t="s">
        <v>184</v>
      </c>
      <c r="AL14" s="46"/>
      <c r="AM14" s="47" t="s">
        <v>185</v>
      </c>
      <c r="AN14" s="46"/>
      <c r="AO14" s="58" t="s">
        <v>22</v>
      </c>
      <c r="AP14" s="49" t="s">
        <v>187</v>
      </c>
    </row>
    <row r="15" spans="1:44" ht="409.5" hidden="1" x14ac:dyDescent="0.3">
      <c r="A15" s="1172"/>
      <c r="B15" s="1175"/>
      <c r="C15" s="1161"/>
      <c r="D15" s="1161"/>
      <c r="E15" s="1161"/>
      <c r="F15" s="1159"/>
      <c r="G15" s="1161"/>
      <c r="H15" s="29"/>
      <c r="I15" s="29"/>
      <c r="J15" s="1163"/>
      <c r="K15" s="1163"/>
      <c r="L15" s="1164"/>
      <c r="M15" s="31">
        <v>12</v>
      </c>
      <c r="N15" s="32" t="str">
        <f t="shared" si="0"/>
        <v>BAJA</v>
      </c>
      <c r="O15" s="50">
        <f t="shared" si="8"/>
        <v>0.4</v>
      </c>
      <c r="P15" s="59" t="s">
        <v>200</v>
      </c>
      <c r="Q15" s="52">
        <v>0.6</v>
      </c>
      <c r="R15" s="53" t="str">
        <f t="shared" si="1"/>
        <v>MODERADO</v>
      </c>
      <c r="S15" s="54">
        <f t="shared" si="9"/>
        <v>0.6</v>
      </c>
      <c r="T15" s="55" t="str">
        <f t="shared" si="10"/>
        <v>MODERADO</v>
      </c>
      <c r="U15" s="39">
        <v>2</v>
      </c>
      <c r="V15" s="40" t="s">
        <v>202</v>
      </c>
      <c r="W15" s="49" t="str">
        <f t="shared" si="2"/>
        <v>Probabilidad</v>
      </c>
      <c r="X15" s="60" t="s">
        <v>189</v>
      </c>
      <c r="Y15" s="60" t="s">
        <v>180</v>
      </c>
      <c r="Z15" s="61" t="str">
        <f t="shared" si="3"/>
        <v>40%</v>
      </c>
      <c r="AA15" s="60" t="s">
        <v>181</v>
      </c>
      <c r="AB15" s="60" t="s">
        <v>182</v>
      </c>
      <c r="AC15" s="60" t="s">
        <v>183</v>
      </c>
      <c r="AD15" s="62">
        <f t="shared" ref="AD15" si="13">IF(ISBLANK(V15),0,Z15*AE14)</f>
        <v>9.6000000000000002E-2</v>
      </c>
      <c r="AE15" s="62">
        <f t="shared" ref="AE15" si="14">AE14-AD15</f>
        <v>0.14399999999999999</v>
      </c>
      <c r="AF15" s="32" t="str">
        <f>IFERROR(IF(AE15="","",IF(AE15&lt;=0.2,"MUY BAJA",IF(AE15&lt;=0.4,"BAJA",IF(AE15&lt;=0.6,"MEDIA",IF(AE15&lt;=0.8,"ALTA","MUY ALTA"))))),"")</f>
        <v>MUY BAJA</v>
      </c>
      <c r="AG15" s="61">
        <f t="shared" si="5"/>
        <v>0.14399999999999999</v>
      </c>
      <c r="AH15" s="32" t="str">
        <f>R15</f>
        <v>MODERADO</v>
      </c>
      <c r="AI15" s="61">
        <f t="shared" si="6"/>
        <v>0.6</v>
      </c>
      <c r="AJ15" s="38" t="str">
        <f t="shared" si="7"/>
        <v>MODERADO</v>
      </c>
      <c r="AK15" s="1166"/>
      <c r="AL15" s="46"/>
      <c r="AM15" s="47" t="s">
        <v>203</v>
      </c>
      <c r="AN15" s="46"/>
      <c r="AO15" s="48" t="s">
        <v>204</v>
      </c>
      <c r="AP15" s="49" t="s">
        <v>187</v>
      </c>
    </row>
    <row r="16" spans="1:44" ht="409.5" hidden="1" x14ac:dyDescent="0.3">
      <c r="A16" s="63" t="s">
        <v>169</v>
      </c>
      <c r="B16" s="64">
        <v>3</v>
      </c>
      <c r="C16" s="65" t="s">
        <v>205</v>
      </c>
      <c r="D16" s="65" t="s">
        <v>206</v>
      </c>
      <c r="E16" s="65" t="s">
        <v>207</v>
      </c>
      <c r="F16" s="66" t="s">
        <v>173</v>
      </c>
      <c r="G16" s="65" t="s">
        <v>14</v>
      </c>
      <c r="H16" s="67"/>
      <c r="I16" s="68"/>
      <c r="J16" s="66" t="s">
        <v>197</v>
      </c>
      <c r="K16" s="66" t="s">
        <v>208</v>
      </c>
      <c r="L16" s="69" t="s">
        <v>199</v>
      </c>
      <c r="M16" s="70">
        <v>960</v>
      </c>
      <c r="N16" s="32" t="str">
        <f t="shared" si="0"/>
        <v>ALTA</v>
      </c>
      <c r="O16" s="50">
        <f>IF(N16="","",IF(N16="Muy Baja",0.2,IF(N16="Baja",0.4,IF(N16="Media",0.6,IF(N16="Alta",0.8,IF(N16="Muy Alta",1,))))))</f>
        <v>0.8</v>
      </c>
      <c r="P16" s="51" t="s">
        <v>177</v>
      </c>
      <c r="Q16" s="52">
        <v>0.6</v>
      </c>
      <c r="R16" s="71" t="str">
        <f t="shared" si="1"/>
        <v>MODERADO</v>
      </c>
      <c r="S16" s="54">
        <f>IF(R16="","",IF(R16="LEVE",0.2,IF(R16="MENOR",0.4,IF(R16="MODERADO",0.6,IF(R16="MAYOR",0.8,IF(R16="CATASTRÓFICO",1,))))))</f>
        <v>0.6</v>
      </c>
      <c r="T16" s="55" t="str">
        <f>IF(OR(AND(N16="MUY BAJA",R16="LEVE"),AND(N16="MUY BAJA",R16="MENOR"),AND(N16="BAJA",R16="LEVE")),"BAJO",IF(OR(AND(N16="MUY BAJA",R16="MODERADO"),AND(N16="BAJA",R16="MENOR"),AND(N16="BAJA",R16="MODERADO"),AND(N16="MEDIA",R16="LEVE"),AND(N16="MEDIA",R16="MENOR"),AND(N16="MEDIA",R16="MODERADO"),AND(N16="ALTA",R16="LEVE"),AND(N16="ALTA",R16="MENOR")),"MODERADO",IF(OR(AND(N16="MUY BAJA",R16="MAYOR"),AND(N16="BAJA",R16="MAYOR"),AND(N16="MEDIA",R16="MAYOR"),AND(N16="ALTA",R16="MODERADO"),AND(N16="ALTA",R16="MAYOR"),AND(N16="MUY ALTA",R16="LEVE"),AND(N16="MUY ALTA",R16="MENOR"),AND(N16="MUY ALTA",R16="MODERADO"),AND(N16="MUY ALTA",R16="MAYOR")),"ALTO",IF(OR(AND(N16="MUY BAJA",R16="CATASTRÓFICO"),AND(N16="BAJA",R16="CATASTRÓFICO"),AND(N16="MEDIA",R16="CATASTRÓFICO"),AND(N16="ALTA",R16="CATASTRÓFICO"),AND(N16="MUY ALTA",R16="CATASTRÓFICO")),"EXTREMO",""))))</f>
        <v>ALTO</v>
      </c>
      <c r="U16" s="49">
        <v>1</v>
      </c>
      <c r="V16" s="65" t="s">
        <v>209</v>
      </c>
      <c r="W16" s="72" t="str">
        <f t="shared" si="2"/>
        <v>Probabilidad</v>
      </c>
      <c r="X16" s="73" t="s">
        <v>179</v>
      </c>
      <c r="Y16" s="73" t="s">
        <v>180</v>
      </c>
      <c r="Z16" s="74" t="str">
        <f t="shared" si="3"/>
        <v>30%</v>
      </c>
      <c r="AA16" s="73" t="s">
        <v>181</v>
      </c>
      <c r="AB16" s="73" t="s">
        <v>182</v>
      </c>
      <c r="AC16" s="73" t="s">
        <v>183</v>
      </c>
      <c r="AD16" s="75"/>
      <c r="AE16" s="76">
        <f>IFERROR(IF(W16="Probabilidad",(O16-(+O16*Z16)),IF(W16="Impacto",O16,"")),"")</f>
        <v>0.56000000000000005</v>
      </c>
      <c r="AF16" s="77" t="str">
        <f>IFERROR(IF(AE16="","",IF(AE16&lt;=0.2,"MUY BAJA",IF(AE16&lt;=0.4,"BAJA",IF(AE16&lt;=0.6,"MEDIA",IF(AE16&lt;=0.8,"ALTA","MUY ALTA"))))),"")</f>
        <v>MEDIA</v>
      </c>
      <c r="AG16" s="74">
        <f t="shared" si="5"/>
        <v>0.56000000000000005</v>
      </c>
      <c r="AH16" s="77" t="str">
        <f>R16</f>
        <v>MODERADO</v>
      </c>
      <c r="AI16" s="74">
        <f t="shared" si="6"/>
        <v>0.6</v>
      </c>
      <c r="AJ16" s="78" t="str">
        <f t="shared" si="7"/>
        <v>MODERADO</v>
      </c>
      <c r="AK16" s="79" t="s">
        <v>184</v>
      </c>
      <c r="AL16" s="65"/>
      <c r="AM16" s="80" t="s">
        <v>210</v>
      </c>
      <c r="AN16" s="81" t="s">
        <v>211</v>
      </c>
      <c r="AO16" s="65" t="s">
        <v>23</v>
      </c>
      <c r="AP16" s="49" t="s">
        <v>187</v>
      </c>
    </row>
    <row r="17" spans="1:42" ht="409.5" hidden="1" x14ac:dyDescent="0.35">
      <c r="A17" s="63" t="s">
        <v>169</v>
      </c>
      <c r="B17" s="64">
        <v>4</v>
      </c>
      <c r="C17" s="65" t="s">
        <v>212</v>
      </c>
      <c r="D17" s="65" t="s">
        <v>213</v>
      </c>
      <c r="E17" s="65" t="s">
        <v>214</v>
      </c>
      <c r="F17" s="82" t="s">
        <v>173</v>
      </c>
      <c r="G17" s="65" t="s">
        <v>15</v>
      </c>
      <c r="H17" s="83"/>
      <c r="I17" s="84"/>
      <c r="J17" s="85" t="s">
        <v>174</v>
      </c>
      <c r="K17" s="85" t="s">
        <v>175</v>
      </c>
      <c r="L17" s="69" t="s">
        <v>199</v>
      </c>
      <c r="M17" s="49">
        <v>13</v>
      </c>
      <c r="N17" s="79" t="str">
        <f t="shared" si="0"/>
        <v>BAJA</v>
      </c>
      <c r="O17" s="54">
        <f t="shared" ref="O17:O21" si="15">IF(N17="","",IF(N17="Muy Baja",0.2,IF(N17="Baja",0.4,IF(N17="Media",0.6,IF(N17="Alta",0.8,IF(N17="Muy Alta",1,))))))</f>
        <v>0.4</v>
      </c>
      <c r="P17" s="51" t="s">
        <v>177</v>
      </c>
      <c r="Q17" s="52">
        <v>0.6</v>
      </c>
      <c r="R17" s="86" t="str">
        <f t="shared" si="1"/>
        <v>MODERADO</v>
      </c>
      <c r="S17" s="54">
        <v>0.6</v>
      </c>
      <c r="T17" s="49" t="str">
        <f t="shared" ref="T17:T20" si="16">IF(OR(AND(N17="MUY BAJA",R17="LEVE"),AND(N17="MUY BAJA",R17="MENOR"),AND(N17="BAJA",R17="LEVE")),"BAJO",IF(OR(AND(N17="MUY BAJA",R17="MODERADO"),AND(N17="BAJA",R17="MENOR"),AND(N17="BAJA",R17="MODERADO"),AND(N17="MEDIA",R17="LEVE"),AND(N17="MEDIA",R17="MENOR"),AND(N17="MEDIA",R17="MODERADO"),AND(N17="ALTA",R17="LEVE"),AND(N17="ALTA",R17="MENOR")),"MODERADO",IF(OR(AND(N17="MUY BAJA",R17="MAYOR"),AND(N17="BAJA",R17="MAYOR"),AND(N17="MEDIA",R17="MAYOR"),AND(N17="ALTA",R17="MODERADO"),AND(N17="ALTA",R17="MAYOR"),AND(N17="MUY ALTA",R17="LEVE"),AND(N17="MUY ALTA",R17="MENOR"),AND(N17="MUY ALTA",R17="MODERADO"),AND(N17="MUY ALTA",R17="MAYOR")),"ALTO",IF(OR(AND(N17="MUY BAJA",R17="CATASTRÓFICO"),AND(N17="BAJA",R17="CATASTRÓFICO"),AND(N17="MEDIA",R17="CATASTRÓFICO"),AND(N17="ALTA",R17="CATASTRÓFICO"),AND(N17="MUY ALTA",R17="CATASTRÓFICO")),"EXTREMO",""))))</f>
        <v>MODERADO</v>
      </c>
      <c r="U17" s="49">
        <v>1</v>
      </c>
      <c r="V17" s="65" t="s">
        <v>215</v>
      </c>
      <c r="W17" s="49" t="str">
        <f t="shared" si="2"/>
        <v>Probabilidad</v>
      </c>
      <c r="X17" s="41" t="s">
        <v>189</v>
      </c>
      <c r="Y17" s="41" t="s">
        <v>180</v>
      </c>
      <c r="Z17" s="42" t="str">
        <f t="shared" si="3"/>
        <v>40%</v>
      </c>
      <c r="AA17" s="41" t="s">
        <v>181</v>
      </c>
      <c r="AB17" s="41" t="s">
        <v>182</v>
      </c>
      <c r="AC17" s="41" t="s">
        <v>183</v>
      </c>
      <c r="AD17" s="87"/>
      <c r="AE17" s="88">
        <f t="shared" ref="AE17:AE21" si="17">IFERROR(IF(W17="Probabilidad",(O17-(+O17*Z17)),IF(W17="Impacto",O17,"")),"")</f>
        <v>0.24</v>
      </c>
      <c r="AF17" s="79" t="str">
        <f t="shared" ref="AF17:AF21" si="18">IFERROR(IF(AE17="","",IF(AE17&lt;=0.2,"MUY BAJA",IF(AE17&lt;=0.4,"BAJA",IF(AE17&lt;=0.6,"MEDIA",IF(AE17&lt;=0.8,"ALTA","MUY ALTA"))))),"")</f>
        <v>BAJA</v>
      </c>
      <c r="AG17" s="89">
        <f t="shared" si="5"/>
        <v>0.24</v>
      </c>
      <c r="AH17" s="84" t="str">
        <f t="shared" ref="AH17:AH21" si="19">R17</f>
        <v>MODERADO</v>
      </c>
      <c r="AI17" s="89">
        <f t="shared" si="6"/>
        <v>0.6</v>
      </c>
      <c r="AJ17" s="90" t="str">
        <f t="shared" si="7"/>
        <v>MODERADO</v>
      </c>
      <c r="AK17" s="79" t="s">
        <v>184</v>
      </c>
      <c r="AL17" s="84"/>
      <c r="AM17" s="80" t="s">
        <v>216</v>
      </c>
      <c r="AN17" s="91"/>
      <c r="AO17" s="92" t="s">
        <v>217</v>
      </c>
      <c r="AP17" s="49" t="s">
        <v>187</v>
      </c>
    </row>
    <row r="18" spans="1:42" ht="409.5" hidden="1" x14ac:dyDescent="0.3">
      <c r="A18" s="79" t="s">
        <v>169</v>
      </c>
      <c r="B18" s="49">
        <v>5</v>
      </c>
      <c r="C18" s="65" t="s">
        <v>218</v>
      </c>
      <c r="D18" s="65" t="s">
        <v>219</v>
      </c>
      <c r="E18" s="65" t="s">
        <v>220</v>
      </c>
      <c r="F18" s="82" t="s">
        <v>221</v>
      </c>
      <c r="G18" s="65" t="s">
        <v>16</v>
      </c>
      <c r="H18" s="93"/>
      <c r="I18" s="79"/>
      <c r="J18" s="85" t="s">
        <v>197</v>
      </c>
      <c r="K18" s="85" t="s">
        <v>208</v>
      </c>
      <c r="L18" s="94" t="s">
        <v>199</v>
      </c>
      <c r="M18" s="49">
        <v>960</v>
      </c>
      <c r="N18" s="32" t="str">
        <f t="shared" si="0"/>
        <v>ALTA</v>
      </c>
      <c r="O18" s="54">
        <f t="shared" si="15"/>
        <v>0.8</v>
      </c>
      <c r="P18" s="51" t="s">
        <v>222</v>
      </c>
      <c r="Q18" s="52">
        <v>0.6</v>
      </c>
      <c r="R18" s="53" t="str">
        <f t="shared" si="1"/>
        <v>MODERADO</v>
      </c>
      <c r="S18" s="54">
        <f t="shared" ref="S18:S21" si="20">IF(R18="","",IF(R18="Leve",0.2,IF(R18="Menor",0.4,IF(R18="Moderado",0.6,IF(R18="Mayor",0.8,IF(R18="Catastrófico",1,))))))</f>
        <v>0.6</v>
      </c>
      <c r="T18" s="55" t="str">
        <f t="shared" si="16"/>
        <v>ALTO</v>
      </c>
      <c r="U18" s="49">
        <v>1</v>
      </c>
      <c r="V18" s="65" t="s">
        <v>223</v>
      </c>
      <c r="W18" s="49" t="str">
        <f>IF(OR(X18="Preventivo",X18="Detectivo"),"Probabilidad",IF(X18="Correctivo","Impacto",""))</f>
        <v>Probabilidad</v>
      </c>
      <c r="X18" s="60" t="s">
        <v>189</v>
      </c>
      <c r="Y18" s="60" t="s">
        <v>180</v>
      </c>
      <c r="Z18" s="61" t="str">
        <f>IF(AND(X18="Preventivo",Y18="Automático"),"50%",IF(AND(X18="Preventivo",Y18="Manual"),"40%",IF(AND(X18="Detectivo",Y18="Automático"),"40%",IF(AND(X18="Detectivo",Y18="Manual"),"30%",IF(AND(X18="Correctivo",Y18="Automático"),"35%",IF(AND(X18="Correctivo",Y18="Manual"),"25%",""))))))</f>
        <v>40%</v>
      </c>
      <c r="AA18" s="60" t="s">
        <v>181</v>
      </c>
      <c r="AB18" s="60" t="s">
        <v>182</v>
      </c>
      <c r="AC18" s="60" t="s">
        <v>183</v>
      </c>
      <c r="AD18" s="60"/>
      <c r="AE18" s="95">
        <f t="shared" si="17"/>
        <v>0.48</v>
      </c>
      <c r="AF18" s="32" t="str">
        <f t="shared" si="18"/>
        <v>MEDIA</v>
      </c>
      <c r="AG18" s="61">
        <f t="shared" si="5"/>
        <v>0.48</v>
      </c>
      <c r="AH18" s="32" t="str">
        <f t="shared" si="19"/>
        <v>MODERADO</v>
      </c>
      <c r="AI18" s="61">
        <f t="shared" si="6"/>
        <v>0.6</v>
      </c>
      <c r="AJ18" s="55" t="str">
        <f t="shared" si="7"/>
        <v>MODERADO</v>
      </c>
      <c r="AK18" s="79" t="s">
        <v>184</v>
      </c>
      <c r="AL18" s="79"/>
      <c r="AM18" s="96" t="s">
        <v>224</v>
      </c>
      <c r="AN18" s="97"/>
      <c r="AO18" s="92" t="s">
        <v>225</v>
      </c>
      <c r="AP18" s="55" t="s">
        <v>226</v>
      </c>
    </row>
    <row r="19" spans="1:42" ht="409.5" hidden="1" x14ac:dyDescent="0.3">
      <c r="A19" s="79" t="s">
        <v>169</v>
      </c>
      <c r="B19" s="49">
        <v>6</v>
      </c>
      <c r="C19" s="65" t="s">
        <v>227</v>
      </c>
      <c r="D19" s="65" t="s">
        <v>228</v>
      </c>
      <c r="E19" s="65" t="s">
        <v>229</v>
      </c>
      <c r="F19" s="79" t="s">
        <v>173</v>
      </c>
      <c r="G19" s="65" t="s">
        <v>17</v>
      </c>
      <c r="H19" s="79"/>
      <c r="I19" s="79"/>
      <c r="J19" s="79" t="s">
        <v>174</v>
      </c>
      <c r="K19" s="98" t="s">
        <v>175</v>
      </c>
      <c r="L19" s="94" t="s">
        <v>230</v>
      </c>
      <c r="M19" s="49">
        <v>12</v>
      </c>
      <c r="N19" s="32" t="str">
        <f t="shared" si="0"/>
        <v>BAJA</v>
      </c>
      <c r="O19" s="54">
        <f t="shared" si="15"/>
        <v>0.4</v>
      </c>
      <c r="P19" s="51" t="s">
        <v>231</v>
      </c>
      <c r="Q19" s="52">
        <v>0.4</v>
      </c>
      <c r="R19" s="53" t="str">
        <f t="shared" si="1"/>
        <v>MENOR</v>
      </c>
      <c r="S19" s="54">
        <f t="shared" si="20"/>
        <v>0.4</v>
      </c>
      <c r="T19" s="55"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49">
        <v>1</v>
      </c>
      <c r="V19" s="93" t="s">
        <v>232</v>
      </c>
      <c r="W19" s="49" t="str">
        <f>IF(OR(X19="Preventivo",X19="Detectivo"),"Probabilidad",IF(X19="Correctivo","Impacto",""))</f>
        <v>Probabilidad</v>
      </c>
      <c r="X19" s="60" t="s">
        <v>189</v>
      </c>
      <c r="Y19" s="60" t="s">
        <v>233</v>
      </c>
      <c r="Z19" s="61" t="str">
        <f>IF(AND(X19="Preventivo",Y19="Automático"),"50%",IF(AND(X19="Preventivo",Y19="Manual"),"40%",IF(AND(X19="Detectivo",Y19="Automático"),"40%",IF(AND(X19="Detectivo",Y19="Manual"),"30%",IF(AND(X19="Correctivo",Y19="Automático"),"35%",IF(AND(X19="Correctivo",Y19="Manual"),"25%",""))))))</f>
        <v>50%</v>
      </c>
      <c r="AA19" s="60" t="s">
        <v>181</v>
      </c>
      <c r="AB19" s="60" t="s">
        <v>182</v>
      </c>
      <c r="AC19" s="60" t="s">
        <v>183</v>
      </c>
      <c r="AD19" s="60"/>
      <c r="AE19" s="95">
        <f t="shared" si="17"/>
        <v>0.2</v>
      </c>
      <c r="AF19" s="32" t="str">
        <f t="shared" si="18"/>
        <v>MUY BAJA</v>
      </c>
      <c r="AG19" s="61">
        <f t="shared" si="5"/>
        <v>0.2</v>
      </c>
      <c r="AH19" s="32" t="str">
        <f t="shared" si="19"/>
        <v>MENOR</v>
      </c>
      <c r="AI19" s="61">
        <f>IFERROR(IF(W19="Impacto",(S19-(+S19*Z19)),IF(W19="Probabilidad",S19,"")),"")</f>
        <v>0.4</v>
      </c>
      <c r="AJ19" s="55" t="str">
        <f t="shared" si="7"/>
        <v>BAJO</v>
      </c>
      <c r="AK19" s="79" t="s">
        <v>184</v>
      </c>
      <c r="AL19" s="79"/>
      <c r="AM19" s="80" t="s">
        <v>234</v>
      </c>
      <c r="AN19" s="99"/>
      <c r="AO19" s="92" t="s">
        <v>24</v>
      </c>
      <c r="AP19" s="49" t="s">
        <v>187</v>
      </c>
    </row>
    <row r="20" spans="1:42" ht="409.5" hidden="1" x14ac:dyDescent="0.3">
      <c r="A20" s="79" t="s">
        <v>169</v>
      </c>
      <c r="B20" s="49">
        <v>7</v>
      </c>
      <c r="C20" s="65" t="s">
        <v>235</v>
      </c>
      <c r="D20" s="100" t="s">
        <v>236</v>
      </c>
      <c r="E20" s="65" t="s">
        <v>237</v>
      </c>
      <c r="F20" s="65" t="s">
        <v>221</v>
      </c>
      <c r="G20" s="65" t="s">
        <v>18</v>
      </c>
      <c r="H20" s="100"/>
      <c r="I20" s="100"/>
      <c r="J20" s="65" t="s">
        <v>197</v>
      </c>
      <c r="K20" s="66" t="s">
        <v>238</v>
      </c>
      <c r="L20" s="69" t="s">
        <v>239</v>
      </c>
      <c r="M20" s="101">
        <v>1</v>
      </c>
      <c r="N20" s="77" t="str">
        <f t="shared" si="0"/>
        <v>MUY BAJA</v>
      </c>
      <c r="O20" s="54">
        <f t="shared" si="15"/>
        <v>0.2</v>
      </c>
      <c r="P20" s="102" t="s">
        <v>240</v>
      </c>
      <c r="Q20" s="52">
        <v>0.4</v>
      </c>
      <c r="R20" s="32" t="str">
        <f t="shared" si="1"/>
        <v>MENOR</v>
      </c>
      <c r="S20" s="54">
        <f t="shared" si="20"/>
        <v>0.4</v>
      </c>
      <c r="T20" s="55" t="str">
        <f t="shared" si="16"/>
        <v>BAJO</v>
      </c>
      <c r="U20" s="101">
        <v>1</v>
      </c>
      <c r="V20" s="100" t="s">
        <v>241</v>
      </c>
      <c r="W20" s="101" t="str">
        <f>IF(OR(X20="Preventivo",X20="Detectivo"),"Probabilidad",IF(X20="Correctivo","Impacto",""))</f>
        <v>Probabilidad</v>
      </c>
      <c r="X20" s="103" t="s">
        <v>189</v>
      </c>
      <c r="Y20" s="103" t="s">
        <v>233</v>
      </c>
      <c r="Z20" s="104" t="str">
        <f>IF(AND(X20="Preventivo",Y20="Automático"),"50%",IF(AND(X20="Preventivo",Y20="Manual"),"40%",IF(AND(X20="Detectivo",Y20="Automático"),"40%",IF(AND(X20="Detectivo",Y20="Manual"),"30%",IF(AND(X20="Correctivo",Y20="Automático"),"35%",IF(AND(X20="Correctivo",Y20="Manual"),"25%",""))))))</f>
        <v>50%</v>
      </c>
      <c r="AA20" s="103" t="s">
        <v>181</v>
      </c>
      <c r="AB20" s="103" t="s">
        <v>182</v>
      </c>
      <c r="AC20" s="103" t="s">
        <v>183</v>
      </c>
      <c r="AD20" s="103"/>
      <c r="AE20" s="105">
        <f t="shared" si="17"/>
        <v>0.1</v>
      </c>
      <c r="AF20" s="106" t="str">
        <f t="shared" si="18"/>
        <v>MUY BAJA</v>
      </c>
      <c r="AG20" s="104">
        <f t="shared" si="5"/>
        <v>0.1</v>
      </c>
      <c r="AH20" s="106" t="str">
        <f t="shared" si="19"/>
        <v>MENOR</v>
      </c>
      <c r="AI20" s="104">
        <f>IFERROR(IF(W20="Impacto",(S20-(+S20*Z20)),IF(W20="Probabilidad",S20,"")),"")</f>
        <v>0.4</v>
      </c>
      <c r="AJ20" s="107" t="str">
        <f t="shared" si="7"/>
        <v>BAJO</v>
      </c>
      <c r="AK20" s="65" t="s">
        <v>242</v>
      </c>
      <c r="AL20" s="100"/>
      <c r="AM20" s="80" t="s">
        <v>243</v>
      </c>
      <c r="AN20" s="108"/>
      <c r="AO20" s="109" t="s">
        <v>244</v>
      </c>
      <c r="AP20" s="49" t="s">
        <v>187</v>
      </c>
    </row>
    <row r="21" spans="1:42" ht="409.5" hidden="1" x14ac:dyDescent="0.3">
      <c r="A21" s="79" t="s">
        <v>169</v>
      </c>
      <c r="B21" s="49">
        <v>8</v>
      </c>
      <c r="C21" s="65" t="s">
        <v>245</v>
      </c>
      <c r="D21" s="67" t="s">
        <v>246</v>
      </c>
      <c r="E21" s="67" t="s">
        <v>247</v>
      </c>
      <c r="F21" s="63" t="s">
        <v>197</v>
      </c>
      <c r="G21" s="67" t="s">
        <v>19</v>
      </c>
      <c r="H21" s="67"/>
      <c r="I21" s="67"/>
      <c r="J21" s="67" t="s">
        <v>197</v>
      </c>
      <c r="K21" s="66" t="s">
        <v>175</v>
      </c>
      <c r="L21" s="66" t="s">
        <v>239</v>
      </c>
      <c r="M21" s="110">
        <v>3</v>
      </c>
      <c r="N21" s="111" t="str">
        <f t="shared" si="0"/>
        <v>BAJA</v>
      </c>
      <c r="O21" s="112">
        <f t="shared" si="15"/>
        <v>0.4</v>
      </c>
      <c r="P21" s="102" t="s">
        <v>240</v>
      </c>
      <c r="Q21" s="52">
        <v>0.4</v>
      </c>
      <c r="R21" s="32" t="str">
        <f t="shared" si="1"/>
        <v>MENOR</v>
      </c>
      <c r="S21" s="54">
        <f t="shared" si="20"/>
        <v>0.4</v>
      </c>
      <c r="T21" s="55"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72">
        <v>1</v>
      </c>
      <c r="V21" s="65" t="s">
        <v>248</v>
      </c>
      <c r="W21" s="72" t="str">
        <f t="shared" si="2"/>
        <v>Probabilidad</v>
      </c>
      <c r="X21" s="73" t="s">
        <v>189</v>
      </c>
      <c r="Y21" s="73" t="s">
        <v>233</v>
      </c>
      <c r="Z21" s="74" t="str">
        <f t="shared" si="3"/>
        <v>50%</v>
      </c>
      <c r="AA21" s="73" t="s">
        <v>181</v>
      </c>
      <c r="AB21" s="73" t="s">
        <v>182</v>
      </c>
      <c r="AC21" s="73" t="s">
        <v>183</v>
      </c>
      <c r="AD21" s="73"/>
      <c r="AE21" s="76">
        <f t="shared" si="17"/>
        <v>0.2</v>
      </c>
      <c r="AF21" s="77" t="str">
        <f t="shared" si="18"/>
        <v>MUY BAJA</v>
      </c>
      <c r="AG21" s="74">
        <f t="shared" si="5"/>
        <v>0.2</v>
      </c>
      <c r="AH21" s="77" t="str">
        <f t="shared" si="19"/>
        <v>MENOR</v>
      </c>
      <c r="AI21" s="74">
        <f t="shared" si="6"/>
        <v>0.4</v>
      </c>
      <c r="AJ21" s="78" t="str">
        <f t="shared" si="7"/>
        <v>BAJO</v>
      </c>
      <c r="AK21" s="65" t="s">
        <v>242</v>
      </c>
      <c r="AL21" s="65"/>
      <c r="AM21" s="80" t="s">
        <v>243</v>
      </c>
      <c r="AN21" s="81"/>
      <c r="AO21" s="92" t="s">
        <v>25</v>
      </c>
      <c r="AP21" s="49" t="s">
        <v>187</v>
      </c>
    </row>
    <row r="22" spans="1:42" ht="409.5" hidden="1" x14ac:dyDescent="0.3">
      <c r="A22" s="63" t="s">
        <v>10</v>
      </c>
      <c r="B22" s="113">
        <v>1</v>
      </c>
      <c r="C22" s="114" t="s">
        <v>249</v>
      </c>
      <c r="D22" s="114" t="s">
        <v>250</v>
      </c>
      <c r="E22" s="114" t="s">
        <v>251</v>
      </c>
      <c r="F22" s="115" t="s">
        <v>221</v>
      </c>
      <c r="G22" s="114" t="s">
        <v>116</v>
      </c>
      <c r="H22" s="116" t="s">
        <v>252</v>
      </c>
      <c r="I22" s="117" t="s">
        <v>252</v>
      </c>
      <c r="J22" s="118"/>
      <c r="K22" s="118"/>
      <c r="L22" s="119"/>
      <c r="M22" s="113">
        <v>500</v>
      </c>
      <c r="N22" s="120" t="str">
        <f>IF(M22&lt;=0,"",IF(M22&lt;=2,"MUY BAJA",IF(M22&lt;=24,"BAJA",IF(M22&lt;=500,"MEDIA",IF(M22&lt;=5000,"ALTA","MUY ALTA")))))</f>
        <v>MEDIA</v>
      </c>
      <c r="O22" s="121">
        <f>IF(N22="","",IF(N22="Muy Baja",0.2,IF(N22="Baja",0.4,IF(N22="Media",0.6,IF(N22="Alta",0.8,IF(N22="Muy Alta",1,))))))</f>
        <v>0.6</v>
      </c>
      <c r="P22" s="122" t="s">
        <v>240</v>
      </c>
      <c r="Q22" s="123">
        <v>0.4</v>
      </c>
      <c r="R22" s="124" t="str">
        <f t="shared" si="1"/>
        <v>MENOR</v>
      </c>
      <c r="S22" s="125">
        <f>IF(R22="","",IF(R22="LEVE",0.2,IF(R22="MENOR",0.4,IF(R22="MODERADO",0.6,IF(R22="MAYOR",0.8,IF(R22="CATASTRÓFICO",1,))))))</f>
        <v>0.4</v>
      </c>
      <c r="T22" s="126"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7">
        <v>1</v>
      </c>
      <c r="V22" s="119" t="s">
        <v>253</v>
      </c>
      <c r="W22" s="127" t="str">
        <f t="shared" si="2"/>
        <v>Probabilidad</v>
      </c>
      <c r="X22" s="128" t="s">
        <v>179</v>
      </c>
      <c r="Y22" s="128" t="s">
        <v>180</v>
      </c>
      <c r="Z22" s="129" t="str">
        <f t="shared" si="3"/>
        <v>30%</v>
      </c>
      <c r="AA22" s="128" t="s">
        <v>181</v>
      </c>
      <c r="AB22" s="128" t="s">
        <v>182</v>
      </c>
      <c r="AC22" s="128" t="s">
        <v>183</v>
      </c>
      <c r="AD22" s="130"/>
      <c r="AE22" s="131">
        <f>IFERROR(IF(W22="Probabilidad",(O22-(+O22*Z22)),IF(W22="Impacto",O22,"")),"")</f>
        <v>0.42</v>
      </c>
      <c r="AF22" s="132" t="str">
        <f>IFERROR(IF(AE22="","",IF(AE22&lt;=0.2,"MUY BAJA",IF(AE22&lt;=0.4,"BAJA",IF(AE22&lt;=0.6,"MEDIA",IF(AE22&lt;=0.8,"ALTA","MUY ALTA"))))),"")</f>
        <v>MEDIA</v>
      </c>
      <c r="AG22" s="129">
        <v>0.4</v>
      </c>
      <c r="AH22" s="132" t="str">
        <f>R22</f>
        <v>MENOR</v>
      </c>
      <c r="AI22" s="129">
        <f t="shared" si="6"/>
        <v>0.4</v>
      </c>
      <c r="AJ22" s="126"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33" t="s">
        <v>184</v>
      </c>
      <c r="AL22" s="134"/>
      <c r="AM22" s="135" t="s">
        <v>254</v>
      </c>
      <c r="AN22" s="136" t="s">
        <v>255</v>
      </c>
      <c r="AO22" s="119" t="s">
        <v>117</v>
      </c>
      <c r="AP22" s="137" t="s">
        <v>187</v>
      </c>
    </row>
    <row r="23" spans="1:42" ht="409.5" hidden="1" x14ac:dyDescent="0.3">
      <c r="A23" s="63" t="s">
        <v>10</v>
      </c>
      <c r="B23" s="138">
        <v>2</v>
      </c>
      <c r="C23" s="114" t="s">
        <v>256</v>
      </c>
      <c r="D23" s="114" t="s">
        <v>257</v>
      </c>
      <c r="E23" s="116" t="s">
        <v>258</v>
      </c>
      <c r="F23" s="139" t="s">
        <v>173</v>
      </c>
      <c r="G23" s="140" t="s">
        <v>118</v>
      </c>
      <c r="H23" s="140"/>
      <c r="I23" s="141"/>
      <c r="J23" s="141"/>
      <c r="K23" s="141"/>
      <c r="L23" s="141"/>
      <c r="M23" s="142">
        <v>5</v>
      </c>
      <c r="N23" s="143" t="str">
        <f t="shared" ref="N23:N46" si="21">IF(M23&lt;=0,"",IF(M23&lt;=2,"MUY BAJA",IF(M23&lt;=24,"BAJA",IF(M23&lt;=500,"MEDIA",IF(M23&lt;=5000,"ALTA","MUY ALTA")))))</f>
        <v>BAJA</v>
      </c>
      <c r="O23" s="144">
        <f t="shared" ref="O23:O24" si="22">IF(N23="","",IF(N23="Muy Baja",0.2,IF(N23="Baja",0.4,IF(N23="Media",0.6,IF(N23="Alta",0.8,IF(N23="Muy Alta",1,))))))</f>
        <v>0.4</v>
      </c>
      <c r="P23" s="125" t="s">
        <v>258</v>
      </c>
      <c r="Q23" s="145">
        <v>0.4</v>
      </c>
      <c r="R23" s="143" t="str">
        <f t="shared" si="1"/>
        <v>MENOR</v>
      </c>
      <c r="S23" s="144">
        <f t="shared" ref="S23:S24" si="23">IF(R23="","",IF(R23="Leve",0.2,IF(R23="Menor",0.4,IF(R23="Moderado",0.6,IF(R23="Mayor",0.8,IF(R23="Catastrófico",1,))))))</f>
        <v>0.4</v>
      </c>
      <c r="T23" s="143" t="str">
        <f t="shared" ref="T23" si="24">IF(S23&lt;=0,"",IF(S23&lt;=2,"MUY BAJA",IF(S23&lt;=24,"BAJA",IF(S23&lt;=500,"MEDIA",IF(S23&lt;=5000,"ALTA","MUY ALTA")))))</f>
        <v>MUY BAJA</v>
      </c>
      <c r="U23" s="146">
        <v>1</v>
      </c>
      <c r="V23" s="141" t="s">
        <v>259</v>
      </c>
      <c r="W23" s="146" t="str">
        <f t="shared" si="2"/>
        <v>Probabilidad</v>
      </c>
      <c r="X23" s="147" t="s">
        <v>189</v>
      </c>
      <c r="Y23" s="147" t="s">
        <v>233</v>
      </c>
      <c r="Z23" s="148" t="str">
        <f t="shared" si="3"/>
        <v>50%</v>
      </c>
      <c r="AA23" s="147" t="s">
        <v>181</v>
      </c>
      <c r="AB23" s="147" t="s">
        <v>182</v>
      </c>
      <c r="AC23" s="147" t="s">
        <v>183</v>
      </c>
      <c r="AD23" s="147"/>
      <c r="AE23" s="149">
        <f t="shared" ref="AE23:AE24" si="25">IFERROR(IF(W23="Probabilidad",(O23-(+O23*Z23)),IF(W23="Impacto",O23,"")),"")</f>
        <v>0.2</v>
      </c>
      <c r="AF23" s="143" t="str">
        <f t="shared" ref="AF23:AF24" si="26">IFERROR(IF(AE23="","",IF(AE23&lt;=0.2,"MUY BAJA",IF(AE23&lt;=0.4,"BAJA",IF(AE23&lt;=0.6,"MEDIA",IF(AE23&lt;=0.8,"ALTA","MUY ALTA"))))),"")</f>
        <v>MUY BAJA</v>
      </c>
      <c r="AG23" s="148">
        <f t="shared" ref="AG23:AG69" si="27">+AE23</f>
        <v>0.2</v>
      </c>
      <c r="AH23" s="143" t="str">
        <f t="shared" ref="AH23:AH24" si="28">R23</f>
        <v>MENOR</v>
      </c>
      <c r="AI23" s="148">
        <f t="shared" si="6"/>
        <v>0.4</v>
      </c>
      <c r="AJ23" s="150" t="str">
        <f t="shared" ref="AJ23" si="29">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51" t="s">
        <v>184</v>
      </c>
      <c r="AL23" s="141"/>
      <c r="AM23" s="135" t="s">
        <v>254</v>
      </c>
      <c r="AN23" s="136" t="s">
        <v>255</v>
      </c>
      <c r="AO23" s="152" t="s">
        <v>119</v>
      </c>
      <c r="AP23" s="153" t="s">
        <v>187</v>
      </c>
    </row>
    <row r="24" spans="1:42" ht="409.5" hidden="1" x14ac:dyDescent="0.3">
      <c r="A24" s="63" t="s">
        <v>10</v>
      </c>
      <c r="B24" s="146">
        <v>3</v>
      </c>
      <c r="C24" s="119" t="s">
        <v>260</v>
      </c>
      <c r="D24" s="133" t="s">
        <v>261</v>
      </c>
      <c r="E24" s="133" t="s">
        <v>262</v>
      </c>
      <c r="F24" s="154" t="s">
        <v>197</v>
      </c>
      <c r="G24" s="141" t="s">
        <v>120</v>
      </c>
      <c r="H24" s="141"/>
      <c r="I24" s="141"/>
      <c r="J24" s="141"/>
      <c r="K24" s="141"/>
      <c r="L24" s="141"/>
      <c r="M24" s="142">
        <v>200</v>
      </c>
      <c r="N24" s="143" t="str">
        <f t="shared" si="21"/>
        <v>MEDIA</v>
      </c>
      <c r="O24" s="144">
        <f t="shared" si="22"/>
        <v>0.6</v>
      </c>
      <c r="P24" s="155" t="s">
        <v>240</v>
      </c>
      <c r="Q24" s="145">
        <v>0.4</v>
      </c>
      <c r="R24" s="143" t="str">
        <f t="shared" si="1"/>
        <v>MENOR</v>
      </c>
      <c r="S24" s="144">
        <f t="shared" si="23"/>
        <v>0.4</v>
      </c>
      <c r="T24" s="150" t="str">
        <f t="shared" ref="T24" si="3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6">
        <v>1</v>
      </c>
      <c r="V24" s="133" t="s">
        <v>263</v>
      </c>
      <c r="W24" s="146" t="str">
        <f>IF(OR(X24="Preventivo",X24="Detectivo"),"Probabilidad",IF(X24="Correctivo","Impacto",""))</f>
        <v>Probabilidad</v>
      </c>
      <c r="X24" s="147" t="s">
        <v>189</v>
      </c>
      <c r="Y24" s="147" t="s">
        <v>233</v>
      </c>
      <c r="Z24" s="148" t="str">
        <f>IF(AND(X24="Preventivo",Y24="Automático"),"50%",IF(AND(X24="Preventivo",Y24="Manual"),"40%",IF(AND(X24="Detectivo",Y24="Automático"),"40%",IF(AND(X24="Detectivo",Y24="Manual"),"30%",IF(AND(X24="Correctivo",Y24="Automático"),"35%",IF(AND(X24="Correctivo",Y24="Manual"),"25%",""))))))</f>
        <v>50%</v>
      </c>
      <c r="AA24" s="147" t="s">
        <v>181</v>
      </c>
      <c r="AB24" s="147" t="s">
        <v>182</v>
      </c>
      <c r="AC24" s="147" t="s">
        <v>183</v>
      </c>
      <c r="AD24" s="147"/>
      <c r="AE24" s="149">
        <f t="shared" si="25"/>
        <v>0.3</v>
      </c>
      <c r="AF24" s="143" t="str">
        <f t="shared" si="26"/>
        <v>BAJA</v>
      </c>
      <c r="AG24" s="148">
        <f t="shared" si="27"/>
        <v>0.3</v>
      </c>
      <c r="AH24" s="143" t="str">
        <f t="shared" si="28"/>
        <v>MENOR</v>
      </c>
      <c r="AI24" s="148">
        <f>IFERROR(IF(W24="Impacto",(S24-(+S24*Z24)),IF(W24="Probabilidad",S24,"")),"")</f>
        <v>0.4</v>
      </c>
      <c r="AJ24" s="150" t="s">
        <v>264</v>
      </c>
      <c r="AK24" s="151" t="s">
        <v>265</v>
      </c>
      <c r="AL24" s="141"/>
      <c r="AM24" s="135" t="s">
        <v>254</v>
      </c>
      <c r="AN24" s="156" t="s">
        <v>255</v>
      </c>
      <c r="AO24" s="152" t="s">
        <v>121</v>
      </c>
      <c r="AP24" s="153" t="s">
        <v>187</v>
      </c>
    </row>
    <row r="25" spans="1:42" ht="409.5" hidden="1" x14ac:dyDescent="0.35">
      <c r="A25" s="1157" t="s">
        <v>266</v>
      </c>
      <c r="B25" s="1157">
        <v>1</v>
      </c>
      <c r="C25" s="944" t="s">
        <v>267</v>
      </c>
      <c r="D25" s="1079" t="s">
        <v>268</v>
      </c>
      <c r="E25" s="1079" t="s">
        <v>269</v>
      </c>
      <c r="F25" s="1079" t="s">
        <v>173</v>
      </c>
      <c r="G25" s="1079" t="s">
        <v>270</v>
      </c>
      <c r="H25" s="151"/>
      <c r="I25" s="157"/>
      <c r="J25" s="1064" t="s">
        <v>197</v>
      </c>
      <c r="K25" s="158"/>
      <c r="L25" s="159"/>
      <c r="M25" s="160">
        <v>24</v>
      </c>
      <c r="N25" s="161" t="str">
        <f t="shared" si="21"/>
        <v>BAJA</v>
      </c>
      <c r="O25" s="162">
        <f>IF(N25="","",IF(N25="Muy Baja",0.2,IF(N25="Baja",0.4,IF(N25="Media",0.6,IF(N25="Alta",0.8,IF(N25="Muy Alta",1,))))))</f>
        <v>0.4</v>
      </c>
      <c r="P25" s="163" t="s">
        <v>222</v>
      </c>
      <c r="Q25" s="164">
        <v>0.4</v>
      </c>
      <c r="R25" s="161" t="str">
        <f t="shared" si="1"/>
        <v>MENOR</v>
      </c>
      <c r="S25" s="163">
        <f>IF(R25="","",IF(R25="LEVE",0.2,IF(R25="MENOR",0.4,IF(R25="MODERADO",0.6,IF(R25="MAYOR",0.8,IF(R25="CATASTRÓFICO",1,))))))</f>
        <v>0.4</v>
      </c>
      <c r="T25" s="165" t="str">
        <f t="shared" ref="T25:T26" si="31">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6">
        <v>1</v>
      </c>
      <c r="V25" s="167" t="s">
        <v>271</v>
      </c>
      <c r="W25" s="160" t="str">
        <f t="shared" ref="W25:W29" si="32">IF(OR(X25="Preventivo",X25="Detectivo"),"Probabilidad",IF(X25="Correctivo","Impacto",""))</f>
        <v>Probabilidad</v>
      </c>
      <c r="X25" s="168" t="s">
        <v>179</v>
      </c>
      <c r="Y25" s="168" t="s">
        <v>180</v>
      </c>
      <c r="Z25" s="169" t="str">
        <f t="shared" ref="Z25:Z87" si="33">IF(AND(X25="Preventivo",Y25="Automático"),"50%",IF(AND(X25="Preventivo",Y25="Manual"),"40%",IF(AND(X25="Detectivo",Y25="Automático"),"40%",IF(AND(X25="Detectivo",Y25="Manual"),"30%",IF(AND(X25="Correctivo",Y25="Automático"),"35%",IF(AND(X25="Correctivo",Y25="Manual"),"25%",""))))))</f>
        <v>30%</v>
      </c>
      <c r="AA25" s="168" t="s">
        <v>181</v>
      </c>
      <c r="AB25" s="168" t="s">
        <v>182</v>
      </c>
      <c r="AC25" s="168" t="s">
        <v>183</v>
      </c>
      <c r="AD25" s="170"/>
      <c r="AE25" s="171">
        <f>IFERROR(IF(W25="Probabilidad",(O25-(+O25*Z25)),IF(W25="Impacto",O25,"")),"")</f>
        <v>0.28000000000000003</v>
      </c>
      <c r="AF25" s="161" t="str">
        <f>IFERROR(IF(AE25="","",IF(AE25&lt;=0.2,"MUY BAJA",IF(AE25&lt;=0.4,"BAJA",IF(AE25&lt;=0.6,"MEDIA",IF(AE25&lt;=0.8,"ALTA","MUY ALTA"))))),"")</f>
        <v>BAJA</v>
      </c>
      <c r="AG25" s="169">
        <f t="shared" si="27"/>
        <v>0.28000000000000003</v>
      </c>
      <c r="AH25" s="161" t="str">
        <f>R25</f>
        <v>MENOR</v>
      </c>
      <c r="AI25" s="169">
        <f t="shared" ref="AI25:AI33" si="34">IFERROR(IF(W25="Impacto",(S25-(+S25*Z25)),IF(W25="Probabilidad",S25,"")),"")</f>
        <v>0.4</v>
      </c>
      <c r="AJ25" s="165" t="str">
        <f t="shared" ref="AJ25:AJ26" si="35">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4" t="s">
        <v>242</v>
      </c>
      <c r="AL25" s="133"/>
      <c r="AM25" s="172" t="s">
        <v>272</v>
      </c>
      <c r="AN25" s="173"/>
      <c r="AO25" s="133" t="s">
        <v>273</v>
      </c>
      <c r="AP25" s="137" t="s">
        <v>187</v>
      </c>
    </row>
    <row r="26" spans="1:42" ht="409.5" hidden="1" x14ac:dyDescent="0.3">
      <c r="A26" s="1144"/>
      <c r="B26" s="1144"/>
      <c r="C26" s="1004"/>
      <c r="D26" s="1077"/>
      <c r="E26" s="1127"/>
      <c r="F26" s="1127"/>
      <c r="G26" s="1154"/>
      <c r="H26" s="151"/>
      <c r="I26" s="151"/>
      <c r="J26" s="1064"/>
      <c r="K26" s="158"/>
      <c r="L26" s="159" t="s">
        <v>199</v>
      </c>
      <c r="M26" s="175">
        <v>24</v>
      </c>
      <c r="N26" s="161" t="str">
        <f t="shared" si="21"/>
        <v>BAJA</v>
      </c>
      <c r="O26" s="163">
        <f t="shared" ref="O26:O43" si="36">IF(N26="","",IF(N26="Muy Baja",0.2,IF(N26="Baja",0.4,IF(N26="Media",0.6,IF(N26="Alta",0.8,IF(N26="Muy Alta",1,))))))</f>
        <v>0.4</v>
      </c>
      <c r="P26" s="163" t="s">
        <v>222</v>
      </c>
      <c r="Q26" s="164">
        <v>0.4</v>
      </c>
      <c r="R26" s="161" t="str">
        <f t="shared" si="1"/>
        <v>MENOR</v>
      </c>
      <c r="S26" s="163">
        <f t="shared" ref="S26:S40" si="37">IF(R26="","",IF(R26="Leve",0.2,IF(R26="Menor",0.4,IF(R26="Moderado",0.6,IF(R26="Mayor",0.8,IF(R26="Catastrófico",1,))))))</f>
        <v>0.4</v>
      </c>
      <c r="T26" s="165" t="str">
        <f t="shared" si="31"/>
        <v>BAJO</v>
      </c>
      <c r="U26" s="160">
        <v>2</v>
      </c>
      <c r="V26" s="176" t="s">
        <v>274</v>
      </c>
      <c r="W26" s="160" t="str">
        <f>IF(OR(X26="Preventivo",X26="Detectivo"),"Probabilidad",IF(X26="Correctivo","Impacto",""))</f>
        <v>Probabilidad</v>
      </c>
      <c r="X26" s="168" t="s">
        <v>189</v>
      </c>
      <c r="Y26" s="168" t="s">
        <v>180</v>
      </c>
      <c r="Z26" s="169" t="str">
        <f>IF(AND(X26="Preventivo",Y26="Automático"),"50%",IF(AND(X26="Preventivo",Y26="Manual"),"40%",IF(AND(X26="Detectivo",Y26="Automático"),"40%",IF(AND(X26="Detectivo",Y26="Manual"),"30%",IF(AND(X26="Correctivo",Y26="Automático"),"35%",IF(AND(X26="Correctivo",Y26="Manual"),"25%",""))))))</f>
        <v>40%</v>
      </c>
      <c r="AA26" s="168" t="s">
        <v>181</v>
      </c>
      <c r="AB26" s="168" t="s">
        <v>182</v>
      </c>
      <c r="AC26" s="168" t="s">
        <v>183</v>
      </c>
      <c r="AD26" s="177"/>
      <c r="AE26" s="171">
        <f t="shared" ref="AE26:AE53" si="38">IFERROR(IF(W26="Probabilidad",(O26-(+O26*Z26)),IF(W26="Impacto",O26,"")),"")</f>
        <v>0.24</v>
      </c>
      <c r="AF26" s="161" t="str">
        <f t="shared" ref="AF26:AF84" si="39">IFERROR(IF(AE26="","",IF(AE26&lt;=0.2,"MUY BAJA",IF(AE26&lt;=0.4,"BAJA",IF(AE26&lt;=0.6,"MEDIA",IF(AE26&lt;=0.8,"ALTA","MUY ALTA"))))),"")</f>
        <v>BAJA</v>
      </c>
      <c r="AG26" s="169">
        <f t="shared" si="27"/>
        <v>0.24</v>
      </c>
      <c r="AH26" s="161" t="str">
        <f t="shared" ref="AH26:AH84" si="40">R26</f>
        <v>MENOR</v>
      </c>
      <c r="AI26" s="169">
        <f t="shared" si="34"/>
        <v>0.4</v>
      </c>
      <c r="AJ26" s="165" t="str">
        <f t="shared" si="35"/>
        <v>BAJO</v>
      </c>
      <c r="AK26" s="151" t="s">
        <v>242</v>
      </c>
      <c r="AL26" s="159"/>
      <c r="AM26" s="172" t="s">
        <v>272</v>
      </c>
      <c r="AN26" s="178"/>
      <c r="AO26" s="152" t="s">
        <v>275</v>
      </c>
      <c r="AP26" s="137" t="s">
        <v>187</v>
      </c>
    </row>
    <row r="27" spans="1:42" ht="409.5" hidden="1" x14ac:dyDescent="0.3">
      <c r="A27" s="1143" t="s">
        <v>266</v>
      </c>
      <c r="B27" s="1143">
        <v>2</v>
      </c>
      <c r="C27" s="944" t="s">
        <v>276</v>
      </c>
      <c r="D27" s="1079" t="s">
        <v>277</v>
      </c>
      <c r="E27" s="1079" t="s">
        <v>278</v>
      </c>
      <c r="F27" s="1076" t="s">
        <v>279</v>
      </c>
      <c r="G27" s="1079" t="s">
        <v>280</v>
      </c>
      <c r="H27" s="151"/>
      <c r="I27" s="151"/>
      <c r="J27" s="1127" t="s">
        <v>197</v>
      </c>
      <c r="K27" s="158"/>
      <c r="L27" s="1127" t="s">
        <v>239</v>
      </c>
      <c r="M27" s="175">
        <v>10</v>
      </c>
      <c r="N27" s="161" t="str">
        <f t="shared" si="21"/>
        <v>BAJA</v>
      </c>
      <c r="O27" s="163">
        <f t="shared" si="36"/>
        <v>0.4</v>
      </c>
      <c r="P27" s="163" t="s">
        <v>281</v>
      </c>
      <c r="Q27" s="164">
        <v>0.4</v>
      </c>
      <c r="R27" s="161" t="str">
        <f t="shared" si="1"/>
        <v>MENOR</v>
      </c>
      <c r="S27" s="163">
        <f t="shared" si="37"/>
        <v>0.4</v>
      </c>
      <c r="T27" s="165" t="str">
        <f>IF(OR(AND(N27="MUY BAJA",R27="LEVE"),AND(N27="MUY BAJA",R27="MENOR"),AND(N27="BAJA",R27="LEVE")),"BAJO",IF(OR(AND(N27="MUY BAJA",R27="MODERADO"),AND(N27="BAJA",R27="MENOR"),AND(N27="BAJA",R27="MODERADO"),AND(N27="MEDIA",R27="LEVE"),AND(N27="MEDIA",R27="MENOR"),AND(N27="MEDIA",R27="MODERADO"),AND(N27="ALTA",R27="LEVE"),AND(N27="ALTA",R27="MENOR")),"BAJO",IF(OR(AND(N27="MUY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BAJO</v>
      </c>
      <c r="U27" s="137">
        <v>1</v>
      </c>
      <c r="V27" s="133" t="s">
        <v>282</v>
      </c>
      <c r="W27" s="160" t="str">
        <f t="shared" si="32"/>
        <v>Probabilidad</v>
      </c>
      <c r="X27" s="168" t="s">
        <v>189</v>
      </c>
      <c r="Y27" s="168" t="s">
        <v>180</v>
      </c>
      <c r="Z27" s="169" t="str">
        <f t="shared" si="33"/>
        <v>40%</v>
      </c>
      <c r="AA27" s="168" t="s">
        <v>181</v>
      </c>
      <c r="AB27" s="168" t="s">
        <v>182</v>
      </c>
      <c r="AC27" s="168" t="s">
        <v>183</v>
      </c>
      <c r="AD27" s="177"/>
      <c r="AE27" s="171">
        <f t="shared" si="38"/>
        <v>0.24</v>
      </c>
      <c r="AF27" s="161" t="str">
        <f t="shared" si="39"/>
        <v>BAJA</v>
      </c>
      <c r="AG27" s="169">
        <f t="shared" si="27"/>
        <v>0.24</v>
      </c>
      <c r="AH27" s="161" t="str">
        <f t="shared" si="40"/>
        <v>MENOR</v>
      </c>
      <c r="AI27" s="169">
        <f t="shared" si="34"/>
        <v>0.4</v>
      </c>
      <c r="AJ27" s="165"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4" t="s">
        <v>242</v>
      </c>
      <c r="AL27" s="154"/>
      <c r="AM27" s="172" t="s">
        <v>272</v>
      </c>
      <c r="AN27" s="136"/>
      <c r="AO27" s="179" t="s">
        <v>283</v>
      </c>
      <c r="AP27" s="137" t="s">
        <v>187</v>
      </c>
    </row>
    <row r="28" spans="1:42" ht="409.5" hidden="1" x14ac:dyDescent="0.3">
      <c r="A28" s="1155"/>
      <c r="B28" s="1155"/>
      <c r="C28" s="974"/>
      <c r="D28" s="1141"/>
      <c r="E28" s="1141"/>
      <c r="F28" s="1141"/>
      <c r="G28" s="1156"/>
      <c r="H28" s="151"/>
      <c r="I28" s="151"/>
      <c r="J28" s="1127"/>
      <c r="K28" s="158"/>
      <c r="L28" s="1127"/>
      <c r="M28" s="175">
        <v>10</v>
      </c>
      <c r="N28" s="161" t="str">
        <f t="shared" si="21"/>
        <v>BAJA</v>
      </c>
      <c r="O28" s="163">
        <f t="shared" si="36"/>
        <v>0.4</v>
      </c>
      <c r="P28" s="181" t="s">
        <v>281</v>
      </c>
      <c r="Q28" s="164">
        <v>0.4</v>
      </c>
      <c r="R28" s="161" t="str">
        <f t="shared" si="1"/>
        <v>MENOR</v>
      </c>
      <c r="S28" s="163">
        <f t="shared" si="37"/>
        <v>0.4</v>
      </c>
      <c r="T28" s="165" t="str">
        <f t="shared" ref="T28:T30" si="41">IF(OR(AND(N28="MUY BAJA",R28="LEVE"),AND(N28="MUY BAJA",R28="MENOR"),AND(N28="BAJA",R28="LEVE")),"BAJO",IF(OR(AND(N28="MUY BAJA",R28="MODERADO"),AND(N28="BAJA",R28="MENOR"),AND(N28="BAJA",R28="MODERADO"),AND(N28="MEDIA",R28="LEVE"),AND(N28="MEDIA",R28="MENOR"),AND(N28="MEDIA",R28="MODERADO"),AND(N28="ALTA",R28="LEVE"),AND(N28="ALTA",R28="MENOR")),"BAJO",IF(OR(AND(N28="MUY BAJA",R28="MAYOR"),AND(N28="BAJA",R28="MAYOR"),AND(N28="MEDIA",R28="MAYOR"),AND(N28="ALTA",R28="MODERADO"),AND(N28="ALTA",R28="MAYOR"),AND(N28="MUY ALTA",R28="LEVE"),AND(N28="MUY ALTA",R28="MENOR"),AND(N28="MUY ALTA",R28="MODERADO"),AND(N28="MUY ALTA",R28="MAYOR")),"ALTO",IF(OR(AND(N28="MUY BAJA",R28="CATASTRÓFICO"),AND(N28="BAJA",R28="CATASTRÓFICO"),AND(N28="MEDIA",R28="CATASTRÓFICO"),AND(N28="ALTA",R28="CATASTRÓFICO"),AND(N28="MUY ALTA",R28="CATASTRÓFICO")),"EXTREMO",""))))</f>
        <v>BAJO</v>
      </c>
      <c r="U28" s="146">
        <v>2</v>
      </c>
      <c r="V28" s="119" t="s">
        <v>284</v>
      </c>
      <c r="W28" s="160" t="str">
        <f t="shared" si="32"/>
        <v>Probabilidad</v>
      </c>
      <c r="X28" s="168" t="s">
        <v>189</v>
      </c>
      <c r="Y28" s="168" t="s">
        <v>180</v>
      </c>
      <c r="Z28" s="169" t="str">
        <f t="shared" si="33"/>
        <v>40%</v>
      </c>
      <c r="AA28" s="168" t="s">
        <v>181</v>
      </c>
      <c r="AB28" s="168" t="s">
        <v>182</v>
      </c>
      <c r="AC28" s="168" t="s">
        <v>183</v>
      </c>
      <c r="AD28" s="177"/>
      <c r="AE28" s="171">
        <f t="shared" si="38"/>
        <v>0.24</v>
      </c>
      <c r="AF28" s="161" t="str">
        <f t="shared" si="39"/>
        <v>BAJA</v>
      </c>
      <c r="AG28" s="169">
        <f t="shared" si="27"/>
        <v>0.24</v>
      </c>
      <c r="AH28" s="161" t="str">
        <f t="shared" si="40"/>
        <v>MENOR</v>
      </c>
      <c r="AI28" s="169">
        <f t="shared" si="34"/>
        <v>0.4</v>
      </c>
      <c r="AJ28" s="165" t="str">
        <f t="shared" ref="AJ28:AJ29" si="42">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51" t="s">
        <v>242</v>
      </c>
      <c r="AL28" s="141"/>
      <c r="AM28" s="172" t="s">
        <v>272</v>
      </c>
      <c r="AN28" s="182"/>
      <c r="AO28" s="152" t="s">
        <v>285</v>
      </c>
      <c r="AP28" s="137" t="s">
        <v>187</v>
      </c>
    </row>
    <row r="29" spans="1:42" ht="409.5" hidden="1" x14ac:dyDescent="0.3">
      <c r="A29" s="1144"/>
      <c r="B29" s="1144"/>
      <c r="C29" s="975"/>
      <c r="D29" s="1141"/>
      <c r="E29" s="1141"/>
      <c r="F29" s="1127"/>
      <c r="G29" s="1156"/>
      <c r="H29" s="151"/>
      <c r="I29" s="151"/>
      <c r="J29" s="1127"/>
      <c r="K29" s="158"/>
      <c r="L29" s="1127"/>
      <c r="M29" s="175">
        <v>10</v>
      </c>
      <c r="N29" s="161" t="str">
        <f t="shared" si="21"/>
        <v>BAJA</v>
      </c>
      <c r="O29" s="163">
        <f t="shared" si="36"/>
        <v>0.4</v>
      </c>
      <c r="P29" s="183" t="s">
        <v>281</v>
      </c>
      <c r="Q29" s="164">
        <v>0.4</v>
      </c>
      <c r="R29" s="161" t="str">
        <f t="shared" si="1"/>
        <v>MENOR</v>
      </c>
      <c r="S29" s="163">
        <f t="shared" si="37"/>
        <v>0.4</v>
      </c>
      <c r="T29" s="165" t="str">
        <f t="shared" si="41"/>
        <v>BAJO</v>
      </c>
      <c r="U29" s="160">
        <v>3</v>
      </c>
      <c r="V29" s="119" t="s">
        <v>286</v>
      </c>
      <c r="W29" s="160" t="str">
        <f t="shared" si="32"/>
        <v>Probabilidad</v>
      </c>
      <c r="X29" s="168" t="s">
        <v>189</v>
      </c>
      <c r="Y29" s="168" t="s">
        <v>180</v>
      </c>
      <c r="Z29" s="169" t="str">
        <f t="shared" si="33"/>
        <v>40%</v>
      </c>
      <c r="AA29" s="168" t="s">
        <v>181</v>
      </c>
      <c r="AB29" s="168" t="s">
        <v>182</v>
      </c>
      <c r="AC29" s="168" t="s">
        <v>183</v>
      </c>
      <c r="AD29" s="177"/>
      <c r="AE29" s="171">
        <f t="shared" si="38"/>
        <v>0.24</v>
      </c>
      <c r="AF29" s="161" t="str">
        <f t="shared" si="39"/>
        <v>BAJA</v>
      </c>
      <c r="AG29" s="169">
        <f t="shared" si="27"/>
        <v>0.24</v>
      </c>
      <c r="AH29" s="161" t="str">
        <f t="shared" si="40"/>
        <v>MENOR</v>
      </c>
      <c r="AI29" s="169">
        <f t="shared" si="34"/>
        <v>0.4</v>
      </c>
      <c r="AJ29" s="165" t="str">
        <f t="shared" si="42"/>
        <v>BAJO</v>
      </c>
      <c r="AK29" s="151" t="s">
        <v>242</v>
      </c>
      <c r="AL29" s="159"/>
      <c r="AM29" s="172" t="s">
        <v>272</v>
      </c>
      <c r="AN29" s="184"/>
      <c r="AO29" s="152" t="s">
        <v>287</v>
      </c>
      <c r="AP29" s="137" t="s">
        <v>187</v>
      </c>
    </row>
    <row r="30" spans="1:42" ht="409.5" hidden="1" x14ac:dyDescent="0.3">
      <c r="A30" s="1143" t="s">
        <v>266</v>
      </c>
      <c r="B30" s="1143">
        <v>3</v>
      </c>
      <c r="C30" s="970" t="s">
        <v>288</v>
      </c>
      <c r="D30" s="1082" t="s">
        <v>289</v>
      </c>
      <c r="E30" s="1151" t="s">
        <v>290</v>
      </c>
      <c r="F30" s="185" t="s">
        <v>279</v>
      </c>
      <c r="G30" s="1152" t="s">
        <v>291</v>
      </c>
      <c r="H30" s="186"/>
      <c r="I30" s="186"/>
      <c r="J30" s="187" t="s">
        <v>197</v>
      </c>
      <c r="K30" s="158"/>
      <c r="L30" s="187" t="s">
        <v>292</v>
      </c>
      <c r="M30" s="188">
        <v>12</v>
      </c>
      <c r="N30" s="161" t="str">
        <f t="shared" si="21"/>
        <v>BAJA</v>
      </c>
      <c r="O30" s="163">
        <f t="shared" si="36"/>
        <v>0.4</v>
      </c>
      <c r="P30" s="189" t="s">
        <v>293</v>
      </c>
      <c r="Q30" s="190">
        <v>0.2</v>
      </c>
      <c r="R30" s="191" t="str">
        <f t="shared" si="1"/>
        <v>LEVE</v>
      </c>
      <c r="S30" s="189">
        <f t="shared" si="37"/>
        <v>0.2</v>
      </c>
      <c r="T30" s="192" t="str">
        <f t="shared" si="41"/>
        <v>BAJO</v>
      </c>
      <c r="U30" s="137">
        <v>1</v>
      </c>
      <c r="V30" s="167" t="s">
        <v>294</v>
      </c>
      <c r="W30" s="160" t="str">
        <f>IF(OR(X30="Preventivo",X30="Detectivo"),"Probabilidad",IF(X30="Correctivo","Impacto",""))</f>
        <v>Probabilidad</v>
      </c>
      <c r="X30" s="168" t="s">
        <v>189</v>
      </c>
      <c r="Y30" s="168" t="s">
        <v>233</v>
      </c>
      <c r="Z30" s="169" t="str">
        <f t="shared" si="33"/>
        <v>50%</v>
      </c>
      <c r="AA30" s="168" t="s">
        <v>181</v>
      </c>
      <c r="AB30" s="168" t="s">
        <v>182</v>
      </c>
      <c r="AC30" s="168" t="s">
        <v>183</v>
      </c>
      <c r="AD30" s="177"/>
      <c r="AE30" s="171">
        <f t="shared" si="38"/>
        <v>0.2</v>
      </c>
      <c r="AF30" s="161" t="str">
        <f t="shared" si="39"/>
        <v>MUY BAJA</v>
      </c>
      <c r="AG30" s="169">
        <f t="shared" si="27"/>
        <v>0.2</v>
      </c>
      <c r="AH30" s="161" t="str">
        <f t="shared" si="40"/>
        <v>LEVE</v>
      </c>
      <c r="AI30" s="169">
        <f t="shared" si="34"/>
        <v>0.2</v>
      </c>
      <c r="AJ30" s="165" t="str">
        <f t="shared" ref="AJ30:AJ45" si="43">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4" t="s">
        <v>242</v>
      </c>
      <c r="AL30" s="154"/>
      <c r="AM30" s="172" t="s">
        <v>295</v>
      </c>
      <c r="AN30" s="136"/>
      <c r="AO30" s="179" t="s">
        <v>296</v>
      </c>
      <c r="AP30" s="137" t="s">
        <v>187</v>
      </c>
    </row>
    <row r="31" spans="1:42" ht="409.5" hidden="1" x14ac:dyDescent="0.3">
      <c r="A31" s="1144"/>
      <c r="B31" s="1144"/>
      <c r="C31" s="981"/>
      <c r="D31" s="1150"/>
      <c r="E31" s="1064"/>
      <c r="F31" s="185" t="s">
        <v>297</v>
      </c>
      <c r="G31" s="1153"/>
      <c r="H31" s="186"/>
      <c r="I31" s="186"/>
      <c r="J31" s="187" t="s">
        <v>197</v>
      </c>
      <c r="K31" s="158"/>
      <c r="L31" s="187" t="s">
        <v>292</v>
      </c>
      <c r="M31" s="188">
        <v>12</v>
      </c>
      <c r="N31" s="161" t="str">
        <f t="shared" si="21"/>
        <v>BAJA</v>
      </c>
      <c r="O31" s="163">
        <f t="shared" si="36"/>
        <v>0.4</v>
      </c>
      <c r="P31" s="189" t="s">
        <v>298</v>
      </c>
      <c r="Q31" s="190">
        <v>0.2</v>
      </c>
      <c r="R31" s="191" t="str">
        <f t="shared" si="1"/>
        <v>LEVE</v>
      </c>
      <c r="S31" s="189">
        <f t="shared" si="37"/>
        <v>0.2</v>
      </c>
      <c r="T31" s="192" t="str">
        <f t="shared" ref="T31:T37" si="44">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60">
        <v>2</v>
      </c>
      <c r="V31" s="176" t="s">
        <v>299</v>
      </c>
      <c r="W31" s="160" t="str">
        <f>IF(OR(X31="Preventivo",X31="Detectivo"),"Probabilidad",IF(X31="Correctivo","Impacto",""))</f>
        <v>Probabilidad</v>
      </c>
      <c r="X31" s="168" t="s">
        <v>189</v>
      </c>
      <c r="Y31" s="168" t="s">
        <v>233</v>
      </c>
      <c r="Z31" s="169" t="str">
        <f t="shared" si="33"/>
        <v>50%</v>
      </c>
      <c r="AA31" s="168" t="s">
        <v>181</v>
      </c>
      <c r="AB31" s="168" t="s">
        <v>182</v>
      </c>
      <c r="AC31" s="168" t="s">
        <v>183</v>
      </c>
      <c r="AD31" s="177"/>
      <c r="AE31" s="171">
        <f t="shared" si="38"/>
        <v>0.2</v>
      </c>
      <c r="AF31" s="161" t="str">
        <f t="shared" si="39"/>
        <v>MUY BAJA</v>
      </c>
      <c r="AG31" s="169">
        <f t="shared" si="27"/>
        <v>0.2</v>
      </c>
      <c r="AH31" s="161" t="str">
        <f t="shared" si="40"/>
        <v>LEVE</v>
      </c>
      <c r="AI31" s="169">
        <f t="shared" si="34"/>
        <v>0.2</v>
      </c>
      <c r="AJ31" s="165" t="str">
        <f t="shared" si="43"/>
        <v>BAJO</v>
      </c>
      <c r="AK31" s="159" t="s">
        <v>242</v>
      </c>
      <c r="AL31" s="195"/>
      <c r="AM31" s="172" t="s">
        <v>300</v>
      </c>
      <c r="AN31" s="184"/>
      <c r="AO31" s="152" t="s">
        <v>301</v>
      </c>
      <c r="AP31" s="137" t="s">
        <v>187</v>
      </c>
    </row>
    <row r="32" spans="1:42" ht="409.5" hidden="1" x14ac:dyDescent="0.3">
      <c r="A32" s="1143" t="s">
        <v>266</v>
      </c>
      <c r="B32" s="1143">
        <v>4</v>
      </c>
      <c r="C32" s="944" t="s">
        <v>302</v>
      </c>
      <c r="D32" s="1079" t="s">
        <v>303</v>
      </c>
      <c r="E32" s="1079" t="s">
        <v>304</v>
      </c>
      <c r="F32" s="1076" t="s">
        <v>197</v>
      </c>
      <c r="G32" s="1148" t="s">
        <v>305</v>
      </c>
      <c r="H32" s="151"/>
      <c r="I32" s="151"/>
      <c r="J32" s="159" t="s">
        <v>197</v>
      </c>
      <c r="K32" s="158"/>
      <c r="L32" s="159" t="s">
        <v>239</v>
      </c>
      <c r="M32" s="175">
        <v>15</v>
      </c>
      <c r="N32" s="161" t="str">
        <f t="shared" si="21"/>
        <v>BAJA</v>
      </c>
      <c r="O32" s="163">
        <f t="shared" si="36"/>
        <v>0.4</v>
      </c>
      <c r="P32" s="163" t="s">
        <v>231</v>
      </c>
      <c r="Q32" s="164">
        <v>0.2</v>
      </c>
      <c r="R32" s="161" t="str">
        <f t="shared" si="1"/>
        <v>LEVE</v>
      </c>
      <c r="S32" s="163">
        <f t="shared" si="37"/>
        <v>0.2</v>
      </c>
      <c r="T32" s="165" t="str">
        <f t="shared" si="44"/>
        <v>BAJO</v>
      </c>
      <c r="U32" s="137">
        <v>1</v>
      </c>
      <c r="V32" s="167" t="s">
        <v>306</v>
      </c>
      <c r="W32" s="160" t="str">
        <f>IF(OR(X32="Preventivo",X32="Detectivo"),"Probabilidad",IF(X32="Correctivo","Impacto",""))</f>
        <v>Probabilidad</v>
      </c>
      <c r="X32" s="168" t="s">
        <v>189</v>
      </c>
      <c r="Y32" s="168" t="s">
        <v>233</v>
      </c>
      <c r="Z32" s="169" t="str">
        <f t="shared" si="33"/>
        <v>50%</v>
      </c>
      <c r="AA32" s="168" t="s">
        <v>181</v>
      </c>
      <c r="AB32" s="168" t="s">
        <v>182</v>
      </c>
      <c r="AC32" s="168" t="s">
        <v>183</v>
      </c>
      <c r="AD32" s="177"/>
      <c r="AE32" s="171">
        <f t="shared" si="38"/>
        <v>0.2</v>
      </c>
      <c r="AF32" s="161" t="str">
        <f t="shared" si="39"/>
        <v>MUY BAJA</v>
      </c>
      <c r="AG32" s="169">
        <f t="shared" si="27"/>
        <v>0.2</v>
      </c>
      <c r="AH32" s="161" t="str">
        <f t="shared" si="40"/>
        <v>LEVE</v>
      </c>
      <c r="AI32" s="169">
        <f t="shared" si="34"/>
        <v>0.2</v>
      </c>
      <c r="AJ32" s="165" t="str">
        <f t="shared" si="43"/>
        <v>BAJO</v>
      </c>
      <c r="AK32" s="154" t="s">
        <v>242</v>
      </c>
      <c r="AL32" s="137"/>
      <c r="AM32" s="172" t="s">
        <v>300</v>
      </c>
      <c r="AN32" s="136"/>
      <c r="AO32" s="179" t="s">
        <v>307</v>
      </c>
      <c r="AP32" s="137" t="s">
        <v>187</v>
      </c>
    </row>
    <row r="33" spans="1:42" ht="409.5" hidden="1" x14ac:dyDescent="0.3">
      <c r="A33" s="1144"/>
      <c r="B33" s="1144"/>
      <c r="C33" s="975"/>
      <c r="D33" s="1141"/>
      <c r="E33" s="1141"/>
      <c r="F33" s="1127"/>
      <c r="G33" s="1149"/>
      <c r="H33" s="196"/>
      <c r="I33" s="151"/>
      <c r="J33" s="159" t="s">
        <v>197</v>
      </c>
      <c r="K33" s="158"/>
      <c r="L33" s="159" t="s">
        <v>292</v>
      </c>
      <c r="M33" s="175">
        <v>15</v>
      </c>
      <c r="N33" s="161" t="str">
        <f t="shared" si="21"/>
        <v>BAJA</v>
      </c>
      <c r="O33" s="163">
        <f t="shared" si="36"/>
        <v>0.4</v>
      </c>
      <c r="P33" s="163" t="s">
        <v>231</v>
      </c>
      <c r="Q33" s="164">
        <v>0.2</v>
      </c>
      <c r="R33" s="161" t="str">
        <f t="shared" si="1"/>
        <v>LEVE</v>
      </c>
      <c r="S33" s="163">
        <f t="shared" si="37"/>
        <v>0.2</v>
      </c>
      <c r="T33" s="165" t="str">
        <f t="shared" si="44"/>
        <v>BAJO</v>
      </c>
      <c r="U33" s="160">
        <v>2</v>
      </c>
      <c r="V33" s="176" t="s">
        <v>308</v>
      </c>
      <c r="W33" s="160" t="str">
        <f>IF(OR(X33="Preventivo",X33="Detectivo"),"Probabilidad",IF(X33="Correctivo","Impacto",""))</f>
        <v>Probabilidad</v>
      </c>
      <c r="X33" s="168" t="s">
        <v>189</v>
      </c>
      <c r="Y33" s="168" t="s">
        <v>233</v>
      </c>
      <c r="Z33" s="169" t="str">
        <f t="shared" si="33"/>
        <v>50%</v>
      </c>
      <c r="AA33" s="168" t="s">
        <v>181</v>
      </c>
      <c r="AB33" s="168" t="s">
        <v>182</v>
      </c>
      <c r="AC33" s="168" t="s">
        <v>183</v>
      </c>
      <c r="AD33" s="177"/>
      <c r="AE33" s="171">
        <f t="shared" si="38"/>
        <v>0.2</v>
      </c>
      <c r="AF33" s="161" t="str">
        <f t="shared" si="39"/>
        <v>MUY BAJA</v>
      </c>
      <c r="AG33" s="169">
        <f t="shared" si="27"/>
        <v>0.2</v>
      </c>
      <c r="AH33" s="161" t="str">
        <f t="shared" si="40"/>
        <v>LEVE</v>
      </c>
      <c r="AI33" s="169">
        <f t="shared" si="34"/>
        <v>0.2</v>
      </c>
      <c r="AJ33" s="165" t="str">
        <f t="shared" si="43"/>
        <v>BAJO</v>
      </c>
      <c r="AK33" s="159" t="s">
        <v>242</v>
      </c>
      <c r="AL33" s="160"/>
      <c r="AM33" s="172" t="s">
        <v>300</v>
      </c>
      <c r="AN33" s="184"/>
      <c r="AO33" s="179" t="s">
        <v>309</v>
      </c>
      <c r="AP33" s="137" t="s">
        <v>187</v>
      </c>
    </row>
    <row r="34" spans="1:42" ht="409.5" hidden="1" x14ac:dyDescent="0.3">
      <c r="A34" s="1143" t="s">
        <v>266</v>
      </c>
      <c r="B34" s="1143">
        <v>5</v>
      </c>
      <c r="C34" s="944" t="s">
        <v>310</v>
      </c>
      <c r="D34" s="1079" t="s">
        <v>311</v>
      </c>
      <c r="E34" s="1079" t="s">
        <v>312</v>
      </c>
      <c r="F34" s="1076" t="s">
        <v>279</v>
      </c>
      <c r="G34" s="1079" t="s">
        <v>313</v>
      </c>
      <c r="H34" s="196"/>
      <c r="I34" s="151"/>
      <c r="J34" s="159" t="s">
        <v>197</v>
      </c>
      <c r="K34" s="158"/>
      <c r="L34" s="159" t="s">
        <v>230</v>
      </c>
      <c r="M34" s="175">
        <v>1</v>
      </c>
      <c r="N34" s="161" t="str">
        <f t="shared" si="21"/>
        <v>MUY BAJA</v>
      </c>
      <c r="O34" s="163">
        <f t="shared" si="36"/>
        <v>0.2</v>
      </c>
      <c r="P34" s="183" t="s">
        <v>314</v>
      </c>
      <c r="Q34" s="164">
        <v>0.2</v>
      </c>
      <c r="R34" s="161" t="str">
        <f t="shared" si="1"/>
        <v>LEVE</v>
      </c>
      <c r="S34" s="163">
        <f t="shared" si="37"/>
        <v>0.2</v>
      </c>
      <c r="T34" s="165" t="str">
        <f t="shared" si="44"/>
        <v>BAJO</v>
      </c>
      <c r="U34" s="137">
        <v>1</v>
      </c>
      <c r="V34" s="167" t="s">
        <v>315</v>
      </c>
      <c r="W34" s="160" t="str">
        <f>IF(OR(X34="Preventivo",X34="Detectivo"),"Probabilidad",IF(X34="Correctivo","Impacto",""))</f>
        <v>Probabilidad</v>
      </c>
      <c r="X34" s="168" t="s">
        <v>189</v>
      </c>
      <c r="Y34" s="168" t="s">
        <v>233</v>
      </c>
      <c r="Z34" s="169" t="str">
        <f t="shared" si="33"/>
        <v>50%</v>
      </c>
      <c r="AA34" s="168" t="s">
        <v>181</v>
      </c>
      <c r="AB34" s="168" t="s">
        <v>182</v>
      </c>
      <c r="AC34" s="168" t="s">
        <v>183</v>
      </c>
      <c r="AD34" s="177"/>
      <c r="AE34" s="171">
        <f t="shared" si="38"/>
        <v>0.1</v>
      </c>
      <c r="AF34" s="161" t="str">
        <f t="shared" si="39"/>
        <v>MUY BAJA</v>
      </c>
      <c r="AG34" s="169">
        <f t="shared" si="27"/>
        <v>0.1</v>
      </c>
      <c r="AH34" s="161" t="str">
        <f t="shared" si="40"/>
        <v>LEVE</v>
      </c>
      <c r="AI34" s="169">
        <f>IFERROR(IF(W34="Impacto",(S34-(+S34*Z34)),IF(W34="Probabilidad",S34,"")),"")</f>
        <v>0.2</v>
      </c>
      <c r="AJ34" s="165" t="str">
        <f t="shared" si="43"/>
        <v>BAJO</v>
      </c>
      <c r="AK34" s="154" t="s">
        <v>242</v>
      </c>
      <c r="AL34" s="137"/>
      <c r="AM34" s="172" t="s">
        <v>316</v>
      </c>
      <c r="AN34" s="136"/>
      <c r="AO34" s="179" t="s">
        <v>317</v>
      </c>
      <c r="AP34" s="137" t="s">
        <v>187</v>
      </c>
    </row>
    <row r="35" spans="1:42" ht="409.5" hidden="1" x14ac:dyDescent="0.3">
      <c r="A35" s="1144"/>
      <c r="B35" s="1144"/>
      <c r="C35" s="975"/>
      <c r="D35" s="1141"/>
      <c r="E35" s="1141"/>
      <c r="F35" s="1127"/>
      <c r="G35" s="1141"/>
      <c r="H35" s="196"/>
      <c r="I35" s="151"/>
      <c r="J35" s="159" t="s">
        <v>208</v>
      </c>
      <c r="K35" s="158"/>
      <c r="L35" s="159" t="s">
        <v>318</v>
      </c>
      <c r="M35" s="175">
        <v>1</v>
      </c>
      <c r="N35" s="161" t="str">
        <f t="shared" si="21"/>
        <v>MUY BAJA</v>
      </c>
      <c r="O35" s="163">
        <f t="shared" si="36"/>
        <v>0.2</v>
      </c>
      <c r="P35" s="163" t="s">
        <v>319</v>
      </c>
      <c r="Q35" s="164">
        <v>0.2</v>
      </c>
      <c r="R35" s="161" t="str">
        <f t="shared" si="1"/>
        <v>LEVE</v>
      </c>
      <c r="S35" s="163">
        <f t="shared" si="37"/>
        <v>0.2</v>
      </c>
      <c r="T35" s="165" t="str">
        <f t="shared" si="44"/>
        <v>BAJO</v>
      </c>
      <c r="U35" s="160">
        <v>2</v>
      </c>
      <c r="V35" s="176" t="s">
        <v>320</v>
      </c>
      <c r="W35" s="160" t="s">
        <v>321</v>
      </c>
      <c r="X35" s="168" t="s">
        <v>189</v>
      </c>
      <c r="Y35" s="168" t="s">
        <v>233</v>
      </c>
      <c r="Z35" s="169" t="str">
        <f t="shared" si="33"/>
        <v>50%</v>
      </c>
      <c r="AA35" s="168" t="s">
        <v>181</v>
      </c>
      <c r="AB35" s="168" t="s">
        <v>182</v>
      </c>
      <c r="AC35" s="168" t="s">
        <v>183</v>
      </c>
      <c r="AD35" s="177"/>
      <c r="AE35" s="171">
        <f t="shared" si="38"/>
        <v>0.1</v>
      </c>
      <c r="AF35" s="161" t="str">
        <f t="shared" si="39"/>
        <v>MUY BAJA</v>
      </c>
      <c r="AG35" s="169">
        <f t="shared" si="27"/>
        <v>0.1</v>
      </c>
      <c r="AH35" s="161" t="str">
        <f t="shared" si="40"/>
        <v>LEVE</v>
      </c>
      <c r="AI35" s="169">
        <f>IFERROR(IF(W35="Impacto",(S35-(+S35*Z35)),IF(W35="Probabilidad",S35,"")),"")</f>
        <v>0.2</v>
      </c>
      <c r="AJ35" s="165" t="str">
        <f t="shared" si="43"/>
        <v>BAJO</v>
      </c>
      <c r="AK35" s="159" t="s">
        <v>242</v>
      </c>
      <c r="AL35" s="159"/>
      <c r="AM35" s="178"/>
      <c r="AN35" s="184"/>
      <c r="AO35" s="152"/>
      <c r="AP35" s="153" t="s">
        <v>187</v>
      </c>
    </row>
    <row r="36" spans="1:42" ht="409.5" hidden="1" x14ac:dyDescent="0.5">
      <c r="A36" s="1143" t="s">
        <v>266</v>
      </c>
      <c r="B36" s="1143">
        <v>6</v>
      </c>
      <c r="C36" s="1058" t="s">
        <v>322</v>
      </c>
      <c r="D36" s="1079" t="s">
        <v>323</v>
      </c>
      <c r="E36" s="1079" t="s">
        <v>324</v>
      </c>
      <c r="F36" s="1076" t="s">
        <v>173</v>
      </c>
      <c r="G36" s="1126" t="s">
        <v>30</v>
      </c>
      <c r="H36" s="197"/>
      <c r="I36" s="151"/>
      <c r="J36" s="1127" t="s">
        <v>174</v>
      </c>
      <c r="K36" s="158"/>
      <c r="L36" s="159" t="s">
        <v>199</v>
      </c>
      <c r="M36" s="175">
        <v>14</v>
      </c>
      <c r="N36" s="161" t="str">
        <f t="shared" si="21"/>
        <v>BAJA</v>
      </c>
      <c r="O36" s="163">
        <f t="shared" si="36"/>
        <v>0.4</v>
      </c>
      <c r="P36" s="163" t="s">
        <v>325</v>
      </c>
      <c r="Q36" s="164">
        <v>0.6</v>
      </c>
      <c r="R36" s="191" t="str">
        <f t="shared" si="1"/>
        <v>MODERADO</v>
      </c>
      <c r="S36" s="163">
        <f t="shared" si="37"/>
        <v>0.6</v>
      </c>
      <c r="T36" s="165" t="str">
        <f t="shared" si="44"/>
        <v>MODERADO</v>
      </c>
      <c r="U36" s="137">
        <v>1</v>
      </c>
      <c r="V36" s="167" t="s">
        <v>326</v>
      </c>
      <c r="W36" s="160" t="s">
        <v>321</v>
      </c>
      <c r="X36" s="168" t="s">
        <v>189</v>
      </c>
      <c r="Y36" s="168" t="s">
        <v>233</v>
      </c>
      <c r="Z36" s="169" t="str">
        <f t="shared" si="33"/>
        <v>50%</v>
      </c>
      <c r="AA36" s="168" t="s">
        <v>181</v>
      </c>
      <c r="AB36" s="168" t="s">
        <v>182</v>
      </c>
      <c r="AC36" s="168" t="s">
        <v>183</v>
      </c>
      <c r="AD36" s="177"/>
      <c r="AE36" s="171">
        <f t="shared" si="38"/>
        <v>0.2</v>
      </c>
      <c r="AF36" s="161" t="str">
        <f t="shared" si="39"/>
        <v>MUY BAJA</v>
      </c>
      <c r="AG36" s="169">
        <f t="shared" si="27"/>
        <v>0.2</v>
      </c>
      <c r="AH36" s="161" t="str">
        <f t="shared" si="40"/>
        <v>MODERADO</v>
      </c>
      <c r="AI36" s="169">
        <f t="shared" ref="AI36:AI50" si="45">IFERROR(IF(W36="Impacto",(S36-(+S36*Z36)),IF(W36="Probabilidad",S36,"")),"")</f>
        <v>0.6</v>
      </c>
      <c r="AJ36" s="165" t="str">
        <f t="shared" si="43"/>
        <v>MODERADO</v>
      </c>
      <c r="AK36" s="154" t="s">
        <v>184</v>
      </c>
      <c r="AL36" s="137"/>
      <c r="AM36" s="135"/>
      <c r="AN36" s="136"/>
      <c r="AO36" s="179" t="s">
        <v>327</v>
      </c>
      <c r="AP36" s="137" t="s">
        <v>187</v>
      </c>
    </row>
    <row r="37" spans="1:42" ht="403" hidden="1" x14ac:dyDescent="0.5">
      <c r="A37" s="1144"/>
      <c r="B37" s="1144"/>
      <c r="C37" s="1140"/>
      <c r="D37" s="1141"/>
      <c r="E37" s="1141"/>
      <c r="F37" s="1127"/>
      <c r="G37" s="1142"/>
      <c r="H37" s="197"/>
      <c r="I37" s="151"/>
      <c r="J37" s="1127"/>
      <c r="K37" s="158"/>
      <c r="L37" s="159" t="s">
        <v>199</v>
      </c>
      <c r="M37" s="175">
        <v>14</v>
      </c>
      <c r="N37" s="161" t="str">
        <f t="shared" si="21"/>
        <v>BAJA</v>
      </c>
      <c r="O37" s="163">
        <f t="shared" si="36"/>
        <v>0.4</v>
      </c>
      <c r="P37" s="163" t="s">
        <v>325</v>
      </c>
      <c r="Q37" s="164">
        <v>0.6</v>
      </c>
      <c r="R37" s="191" t="str">
        <f t="shared" si="1"/>
        <v>MODERADO</v>
      </c>
      <c r="S37" s="163">
        <f t="shared" si="37"/>
        <v>0.6</v>
      </c>
      <c r="T37" s="165" t="str">
        <f t="shared" si="44"/>
        <v>MODERADO</v>
      </c>
      <c r="U37" s="160">
        <v>2</v>
      </c>
      <c r="V37" s="176" t="s">
        <v>328</v>
      </c>
      <c r="W37" s="160" t="s">
        <v>321</v>
      </c>
      <c r="X37" s="168" t="s">
        <v>189</v>
      </c>
      <c r="Y37" s="168" t="s">
        <v>233</v>
      </c>
      <c r="Z37" s="169" t="str">
        <f t="shared" si="33"/>
        <v>50%</v>
      </c>
      <c r="AA37" s="168" t="s">
        <v>181</v>
      </c>
      <c r="AB37" s="168" t="s">
        <v>182</v>
      </c>
      <c r="AC37" s="168" t="s">
        <v>183</v>
      </c>
      <c r="AD37" s="177"/>
      <c r="AE37" s="171">
        <f t="shared" si="38"/>
        <v>0.2</v>
      </c>
      <c r="AF37" s="161" t="str">
        <f t="shared" si="39"/>
        <v>MUY BAJA</v>
      </c>
      <c r="AG37" s="169">
        <f t="shared" si="27"/>
        <v>0.2</v>
      </c>
      <c r="AH37" s="161" t="str">
        <f t="shared" si="40"/>
        <v>MODERADO</v>
      </c>
      <c r="AI37" s="169">
        <f t="shared" si="45"/>
        <v>0.6</v>
      </c>
      <c r="AJ37" s="165" t="str">
        <f t="shared" si="43"/>
        <v>MODERADO</v>
      </c>
      <c r="AK37" s="159" t="s">
        <v>184</v>
      </c>
      <c r="AL37" s="160"/>
      <c r="AM37" s="178"/>
      <c r="AN37" s="184"/>
      <c r="AO37" s="152" t="s">
        <v>329</v>
      </c>
      <c r="AP37" s="153" t="s">
        <v>187</v>
      </c>
    </row>
    <row r="38" spans="1:42" ht="409.5" hidden="1" x14ac:dyDescent="0.5">
      <c r="A38" s="1143" t="s">
        <v>266</v>
      </c>
      <c r="B38" s="1143">
        <v>7</v>
      </c>
      <c r="C38" s="994" t="s">
        <v>330</v>
      </c>
      <c r="D38" s="1079" t="s">
        <v>331</v>
      </c>
      <c r="E38" s="1079" t="s">
        <v>332</v>
      </c>
      <c r="F38" s="1076" t="s">
        <v>197</v>
      </c>
      <c r="G38" s="1146" t="s">
        <v>31</v>
      </c>
      <c r="H38" s="197"/>
      <c r="I38" s="151"/>
      <c r="J38" s="1127" t="s">
        <v>197</v>
      </c>
      <c r="K38" s="158"/>
      <c r="L38" s="159" t="s">
        <v>230</v>
      </c>
      <c r="M38" s="175">
        <v>15</v>
      </c>
      <c r="N38" s="161" t="str">
        <f t="shared" si="21"/>
        <v>BAJA</v>
      </c>
      <c r="O38" s="163">
        <f t="shared" si="36"/>
        <v>0.4</v>
      </c>
      <c r="P38" s="163" t="s">
        <v>231</v>
      </c>
      <c r="Q38" s="164">
        <v>0.4</v>
      </c>
      <c r="R38" s="161" t="str">
        <f t="shared" si="1"/>
        <v>MENOR</v>
      </c>
      <c r="S38" s="163">
        <f t="shared" si="37"/>
        <v>0.4</v>
      </c>
      <c r="T38" s="165"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7">
        <v>1</v>
      </c>
      <c r="V38" s="167" t="s">
        <v>333</v>
      </c>
      <c r="W38" s="160" t="s">
        <v>321</v>
      </c>
      <c r="X38" s="168" t="s">
        <v>189</v>
      </c>
      <c r="Y38" s="168" t="s">
        <v>233</v>
      </c>
      <c r="Z38" s="169" t="str">
        <f t="shared" si="33"/>
        <v>50%</v>
      </c>
      <c r="AA38" s="168" t="s">
        <v>181</v>
      </c>
      <c r="AB38" s="168" t="s">
        <v>182</v>
      </c>
      <c r="AC38" s="168" t="s">
        <v>183</v>
      </c>
      <c r="AD38" s="177"/>
      <c r="AE38" s="171">
        <f t="shared" si="38"/>
        <v>0.2</v>
      </c>
      <c r="AF38" s="161" t="str">
        <f t="shared" si="39"/>
        <v>MUY BAJA</v>
      </c>
      <c r="AG38" s="169">
        <f t="shared" si="27"/>
        <v>0.2</v>
      </c>
      <c r="AH38" s="161" t="str">
        <f t="shared" si="40"/>
        <v>MENOR</v>
      </c>
      <c r="AI38" s="169">
        <f t="shared" si="45"/>
        <v>0.4</v>
      </c>
      <c r="AJ38" s="165" t="str">
        <f t="shared" si="43"/>
        <v>BAJO</v>
      </c>
      <c r="AK38" s="154" t="s">
        <v>242</v>
      </c>
      <c r="AL38" s="137"/>
      <c r="AM38" s="135"/>
      <c r="AN38" s="136"/>
      <c r="AO38" s="179" t="s">
        <v>334</v>
      </c>
      <c r="AP38" s="137" t="s">
        <v>187</v>
      </c>
    </row>
    <row r="39" spans="1:42" ht="409.5" hidden="1" x14ac:dyDescent="0.5">
      <c r="A39" s="1144"/>
      <c r="B39" s="1144"/>
      <c r="C39" s="1145"/>
      <c r="D39" s="1141"/>
      <c r="E39" s="1141"/>
      <c r="F39" s="1127"/>
      <c r="G39" s="1147"/>
      <c r="H39" s="197"/>
      <c r="I39" s="151"/>
      <c r="J39" s="1127"/>
      <c r="K39" s="158"/>
      <c r="L39" s="159" t="s">
        <v>230</v>
      </c>
      <c r="M39" s="175">
        <v>15</v>
      </c>
      <c r="N39" s="161" t="str">
        <f t="shared" si="21"/>
        <v>BAJA</v>
      </c>
      <c r="O39" s="163">
        <f t="shared" si="36"/>
        <v>0.4</v>
      </c>
      <c r="P39" s="163" t="s">
        <v>231</v>
      </c>
      <c r="Q39" s="164">
        <v>0.4</v>
      </c>
      <c r="R39" s="161" t="str">
        <f t="shared" si="1"/>
        <v>MENOR</v>
      </c>
      <c r="S39" s="163">
        <f t="shared" si="37"/>
        <v>0.4</v>
      </c>
      <c r="T39" s="165"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60">
        <v>2</v>
      </c>
      <c r="V39" s="119" t="s">
        <v>335</v>
      </c>
      <c r="W39" s="160" t="s">
        <v>321</v>
      </c>
      <c r="X39" s="168" t="s">
        <v>189</v>
      </c>
      <c r="Y39" s="168" t="s">
        <v>233</v>
      </c>
      <c r="Z39" s="169" t="str">
        <f t="shared" si="33"/>
        <v>50%</v>
      </c>
      <c r="AA39" s="168" t="s">
        <v>181</v>
      </c>
      <c r="AB39" s="168" t="s">
        <v>182</v>
      </c>
      <c r="AC39" s="168" t="s">
        <v>183</v>
      </c>
      <c r="AD39" s="177"/>
      <c r="AE39" s="171">
        <f t="shared" si="38"/>
        <v>0.2</v>
      </c>
      <c r="AF39" s="161" t="str">
        <f t="shared" si="39"/>
        <v>MUY BAJA</v>
      </c>
      <c r="AG39" s="169">
        <f t="shared" si="27"/>
        <v>0.2</v>
      </c>
      <c r="AH39" s="161" t="str">
        <f t="shared" si="40"/>
        <v>MENOR</v>
      </c>
      <c r="AI39" s="169">
        <f t="shared" si="45"/>
        <v>0.4</v>
      </c>
      <c r="AJ39" s="165" t="str">
        <f t="shared" si="43"/>
        <v>BAJO</v>
      </c>
      <c r="AK39" s="159" t="s">
        <v>242</v>
      </c>
      <c r="AL39" s="160"/>
      <c r="AM39" s="178"/>
      <c r="AN39" s="184"/>
      <c r="AO39" s="152" t="s">
        <v>336</v>
      </c>
      <c r="AP39" s="153" t="s">
        <v>187</v>
      </c>
    </row>
    <row r="40" spans="1:42" ht="409.5" hidden="1" x14ac:dyDescent="0.5">
      <c r="A40" s="1027" t="s">
        <v>266</v>
      </c>
      <c r="B40" s="1027">
        <v>8</v>
      </c>
      <c r="C40" s="1058" t="s">
        <v>337</v>
      </c>
      <c r="D40" s="1076" t="s">
        <v>338</v>
      </c>
      <c r="E40" s="1079" t="s">
        <v>339</v>
      </c>
      <c r="F40" s="1076" t="s">
        <v>197</v>
      </c>
      <c r="G40" s="1135" t="s">
        <v>340</v>
      </c>
      <c r="H40" s="197"/>
      <c r="I40" s="151"/>
      <c r="J40" s="1127" t="s">
        <v>197</v>
      </c>
      <c r="K40" s="158"/>
      <c r="L40" s="1127" t="s">
        <v>341</v>
      </c>
      <c r="M40" s="175">
        <v>24</v>
      </c>
      <c r="N40" s="161" t="str">
        <f t="shared" si="21"/>
        <v>BAJA</v>
      </c>
      <c r="O40" s="163">
        <f t="shared" si="36"/>
        <v>0.4</v>
      </c>
      <c r="P40" s="199" t="s">
        <v>342</v>
      </c>
      <c r="Q40" s="164">
        <v>0.2</v>
      </c>
      <c r="R40" s="161" t="str">
        <f t="shared" si="1"/>
        <v>LEVE</v>
      </c>
      <c r="S40" s="163">
        <f t="shared" si="37"/>
        <v>0.2</v>
      </c>
      <c r="T40" s="165" t="str">
        <f>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7">
        <v>1</v>
      </c>
      <c r="V40" s="167" t="s">
        <v>343</v>
      </c>
      <c r="W40" s="160" t="s">
        <v>321</v>
      </c>
      <c r="X40" s="168" t="s">
        <v>189</v>
      </c>
      <c r="Y40" s="168" t="s">
        <v>233</v>
      </c>
      <c r="Z40" s="169" t="str">
        <f t="shared" si="33"/>
        <v>50%</v>
      </c>
      <c r="AA40" s="168" t="s">
        <v>181</v>
      </c>
      <c r="AB40" s="168" t="s">
        <v>182</v>
      </c>
      <c r="AC40" s="168" t="s">
        <v>183</v>
      </c>
      <c r="AD40" s="177"/>
      <c r="AE40" s="171">
        <f t="shared" si="38"/>
        <v>0.2</v>
      </c>
      <c r="AF40" s="161" t="str">
        <f t="shared" si="39"/>
        <v>MUY BAJA</v>
      </c>
      <c r="AG40" s="169">
        <f t="shared" si="27"/>
        <v>0.2</v>
      </c>
      <c r="AH40" s="161" t="str">
        <f t="shared" si="40"/>
        <v>LEVE</v>
      </c>
      <c r="AI40" s="169">
        <f t="shared" si="45"/>
        <v>0.2</v>
      </c>
      <c r="AJ40" s="165" t="str">
        <f t="shared" si="43"/>
        <v>BAJO</v>
      </c>
      <c r="AK40" s="154" t="s">
        <v>242</v>
      </c>
      <c r="AL40" s="137"/>
      <c r="AM40" s="135"/>
      <c r="AN40" s="136"/>
      <c r="AO40" s="179" t="s">
        <v>344</v>
      </c>
      <c r="AP40" s="137" t="s">
        <v>187</v>
      </c>
    </row>
    <row r="41" spans="1:42" ht="409.5" hidden="1" x14ac:dyDescent="0.5">
      <c r="A41" s="1139"/>
      <c r="B41" s="1139"/>
      <c r="C41" s="1140"/>
      <c r="D41" s="1127"/>
      <c r="E41" s="1141"/>
      <c r="F41" s="1127"/>
      <c r="G41" s="1136"/>
      <c r="H41" s="197"/>
      <c r="I41" s="151"/>
      <c r="J41" s="1127"/>
      <c r="K41" s="158"/>
      <c r="L41" s="1127"/>
      <c r="M41" s="175">
        <v>24</v>
      </c>
      <c r="N41" s="161" t="str">
        <f t="shared" si="21"/>
        <v>BAJA</v>
      </c>
      <c r="O41" s="163">
        <f t="shared" si="36"/>
        <v>0.4</v>
      </c>
      <c r="P41" s="181"/>
      <c r="Q41" s="164">
        <v>0.2</v>
      </c>
      <c r="R41" s="161" t="str">
        <f t="shared" si="1"/>
        <v>LEVE</v>
      </c>
      <c r="S41" s="163">
        <v>0.4</v>
      </c>
      <c r="T41" s="165" t="str">
        <f t="shared" ref="T41:T45" si="46">IF(OR(AND(N41="MUY BAJA",R41="LEVE"),AND(N41="MUY BAJA",R41="MENOR"),AND(N41="BAJA",R41="LEVE")),"BAJO",IF(OR(AND(N41="MUY BAJA",R41="MODERADO"),AND(N41="BAJA",R41="MENOR"),AND(N41="BAJA",R41="MODERADO"),AND(N41="MEDIA",R41="LEVE"),AND(N41="MEDIA",R41="MENOR"),AND(N41="MEDIA",R41="MODERADO"),AND(N41="ALTA",R41="LEVE"),AND(N41="ALTA",R41="MENOR")),"MODERADO",IF(OR(AND(N41="MUY BAJA",R41="MAYOR"),AND(N41="BAJA",R41="MAYOR"),AND(N41="MEDIA",R41="MAYOR"),AND(N41="ALTA",R41="MODERADO"),AND(N41="ALTA",R41="MAYOR"),AND(N41="MUY ALTA",R41="LEVE"),AND(N41="MUY ALTA",R41="MENOR"),AND(N41="MUY ALTA",R41="MODERADO"),AND(N41="MUY ALTA",R41="MAYOR")),"ALTO",IF(OR(AND(N41="MUY BAJA",R41="CATASTRÓFICO"),AND(N41="BAJA",R41="CATASTRÓFICO"),AND(N41="MEDIA",R41="CATASTRÓFICO"),AND(N41="ALTA",R41="CATASTRÓFICO"),AND(N41="MUY ALTA",R41="CATASTRÓFICO")),"EXTREMO",""))))</f>
        <v>BAJO</v>
      </c>
      <c r="U41" s="160">
        <v>2</v>
      </c>
      <c r="V41" s="133" t="s">
        <v>345</v>
      </c>
      <c r="W41" s="160" t="s">
        <v>321</v>
      </c>
      <c r="X41" s="168" t="s">
        <v>189</v>
      </c>
      <c r="Y41" s="168" t="s">
        <v>233</v>
      </c>
      <c r="Z41" s="169" t="str">
        <f t="shared" si="33"/>
        <v>50%</v>
      </c>
      <c r="AA41" s="168" t="s">
        <v>181</v>
      </c>
      <c r="AB41" s="168" t="s">
        <v>182</v>
      </c>
      <c r="AC41" s="168" t="s">
        <v>183</v>
      </c>
      <c r="AD41" s="177"/>
      <c r="AE41" s="171">
        <f t="shared" si="38"/>
        <v>0.2</v>
      </c>
      <c r="AF41" s="161" t="str">
        <f t="shared" si="39"/>
        <v>MUY BAJA</v>
      </c>
      <c r="AG41" s="169">
        <f t="shared" si="27"/>
        <v>0.2</v>
      </c>
      <c r="AH41" s="161" t="str">
        <f t="shared" si="40"/>
        <v>LEVE</v>
      </c>
      <c r="AI41" s="169">
        <f t="shared" si="45"/>
        <v>0.4</v>
      </c>
      <c r="AJ41" s="165" t="str">
        <f t="shared" si="43"/>
        <v>BAJO</v>
      </c>
      <c r="AK41" s="151" t="s">
        <v>242</v>
      </c>
      <c r="AL41" s="160"/>
      <c r="AM41" s="178"/>
      <c r="AN41" s="184"/>
      <c r="AO41" s="152" t="s">
        <v>346</v>
      </c>
      <c r="AP41" s="153" t="s">
        <v>187</v>
      </c>
    </row>
    <row r="42" spans="1:42" ht="409.5" hidden="1" x14ac:dyDescent="0.5">
      <c r="A42" s="1137" t="s">
        <v>266</v>
      </c>
      <c r="B42" s="1137">
        <v>9</v>
      </c>
      <c r="C42" s="994" t="s">
        <v>347</v>
      </c>
      <c r="D42" s="119" t="s">
        <v>348</v>
      </c>
      <c r="E42" s="119" t="s">
        <v>349</v>
      </c>
      <c r="F42" s="154" t="s">
        <v>197</v>
      </c>
      <c r="G42" s="200" t="s">
        <v>350</v>
      </c>
      <c r="H42" s="197"/>
      <c r="I42" s="151"/>
      <c r="J42" s="159" t="s">
        <v>197</v>
      </c>
      <c r="K42" s="158"/>
      <c r="L42" s="159" t="s">
        <v>341</v>
      </c>
      <c r="M42" s="175">
        <v>2</v>
      </c>
      <c r="N42" s="161" t="str">
        <f t="shared" si="21"/>
        <v>MUY BAJA</v>
      </c>
      <c r="O42" s="163">
        <f t="shared" si="36"/>
        <v>0.2</v>
      </c>
      <c r="P42" s="163" t="s">
        <v>231</v>
      </c>
      <c r="Q42" s="164">
        <v>0.4</v>
      </c>
      <c r="R42" s="161" t="str">
        <f t="shared" si="1"/>
        <v>MENOR</v>
      </c>
      <c r="S42" s="163">
        <f t="shared" ref="S42:S45" si="47">IF(R42="","",IF(R42="Leve",0.2,IF(R42="Menor",0.4,IF(R42="Moderado",0.6,IF(R42="Mayor",0.8,IF(R42="Catastrófico",1,))))))</f>
        <v>0.4</v>
      </c>
      <c r="T42" s="165" t="str">
        <f t="shared" si="46"/>
        <v>BAJO</v>
      </c>
      <c r="U42" s="201">
        <v>1</v>
      </c>
      <c r="V42" s="176" t="s">
        <v>351</v>
      </c>
      <c r="W42" s="160" t="s">
        <v>321</v>
      </c>
      <c r="X42" s="168" t="s">
        <v>189</v>
      </c>
      <c r="Y42" s="168" t="s">
        <v>233</v>
      </c>
      <c r="Z42" s="169" t="str">
        <f t="shared" si="33"/>
        <v>50%</v>
      </c>
      <c r="AA42" s="168" t="s">
        <v>181</v>
      </c>
      <c r="AB42" s="168" t="s">
        <v>182</v>
      </c>
      <c r="AC42" s="168" t="s">
        <v>183</v>
      </c>
      <c r="AD42" s="177"/>
      <c r="AE42" s="171">
        <f t="shared" si="38"/>
        <v>0.1</v>
      </c>
      <c r="AF42" s="161" t="str">
        <f t="shared" si="39"/>
        <v>MUY BAJA</v>
      </c>
      <c r="AG42" s="169">
        <f t="shared" si="27"/>
        <v>0.1</v>
      </c>
      <c r="AH42" s="161" t="str">
        <f t="shared" si="40"/>
        <v>MENOR</v>
      </c>
      <c r="AI42" s="169">
        <f t="shared" si="45"/>
        <v>0.4</v>
      </c>
      <c r="AJ42" s="165" t="str">
        <f t="shared" si="43"/>
        <v>BAJO</v>
      </c>
      <c r="AK42" s="202" t="s">
        <v>242</v>
      </c>
      <c r="AL42" s="201"/>
      <c r="AM42" s="203"/>
      <c r="AN42" s="204"/>
      <c r="AO42" s="152" t="s">
        <v>352</v>
      </c>
      <c r="AP42" s="137" t="s">
        <v>187</v>
      </c>
    </row>
    <row r="43" spans="1:42" ht="409.5" hidden="1" x14ac:dyDescent="0.5">
      <c r="A43" s="1075"/>
      <c r="B43" s="1075"/>
      <c r="C43" s="1138"/>
      <c r="D43" s="119" t="s">
        <v>348</v>
      </c>
      <c r="E43" s="119" t="s">
        <v>349</v>
      </c>
      <c r="F43" s="154" t="s">
        <v>197</v>
      </c>
      <c r="G43" s="205" t="s">
        <v>32</v>
      </c>
      <c r="H43" s="197"/>
      <c r="I43" s="151"/>
      <c r="J43" s="159" t="s">
        <v>197</v>
      </c>
      <c r="K43" s="158"/>
      <c r="L43" s="159" t="s">
        <v>341</v>
      </c>
      <c r="M43" s="175">
        <v>2</v>
      </c>
      <c r="N43" s="161" t="str">
        <f t="shared" si="21"/>
        <v>MUY BAJA</v>
      </c>
      <c r="O43" s="163">
        <f t="shared" si="36"/>
        <v>0.2</v>
      </c>
      <c r="P43" s="163" t="s">
        <v>231</v>
      </c>
      <c r="Q43" s="164">
        <v>0.4</v>
      </c>
      <c r="R43" s="161" t="str">
        <f t="shared" si="1"/>
        <v>MENOR</v>
      </c>
      <c r="S43" s="163">
        <f t="shared" si="47"/>
        <v>0.4</v>
      </c>
      <c r="T43" s="165" t="str">
        <f t="shared" si="46"/>
        <v>BAJO</v>
      </c>
      <c r="U43" s="160">
        <v>2</v>
      </c>
      <c r="V43" s="206" t="s">
        <v>353</v>
      </c>
      <c r="W43" s="160" t="s">
        <v>321</v>
      </c>
      <c r="X43" s="168" t="s">
        <v>189</v>
      </c>
      <c r="Y43" s="168" t="s">
        <v>233</v>
      </c>
      <c r="Z43" s="169" t="str">
        <f t="shared" si="33"/>
        <v>50%</v>
      </c>
      <c r="AA43" s="168" t="s">
        <v>181</v>
      </c>
      <c r="AB43" s="168" t="s">
        <v>182</v>
      </c>
      <c r="AC43" s="168" t="s">
        <v>183</v>
      </c>
      <c r="AD43" s="177"/>
      <c r="AE43" s="171">
        <f t="shared" si="38"/>
        <v>0.1</v>
      </c>
      <c r="AF43" s="161" t="str">
        <f t="shared" si="39"/>
        <v>MUY BAJA</v>
      </c>
      <c r="AG43" s="169">
        <f t="shared" si="27"/>
        <v>0.1</v>
      </c>
      <c r="AH43" s="161" t="str">
        <f t="shared" si="40"/>
        <v>MENOR</v>
      </c>
      <c r="AI43" s="169">
        <f t="shared" si="45"/>
        <v>0.4</v>
      </c>
      <c r="AJ43" s="165" t="str">
        <f t="shared" si="43"/>
        <v>BAJO</v>
      </c>
      <c r="AK43" s="159" t="s">
        <v>242</v>
      </c>
      <c r="AL43" s="160"/>
      <c r="AM43" s="178"/>
      <c r="AN43" s="184"/>
      <c r="AO43" s="152" t="s">
        <v>354</v>
      </c>
      <c r="AP43" s="153" t="s">
        <v>187</v>
      </c>
    </row>
    <row r="44" spans="1:42" ht="409.5" hidden="1" x14ac:dyDescent="0.5">
      <c r="A44" s="1130" t="s">
        <v>266</v>
      </c>
      <c r="B44" s="1130">
        <v>10</v>
      </c>
      <c r="C44" s="1032" t="s">
        <v>355</v>
      </c>
      <c r="D44" s="1079" t="s">
        <v>356</v>
      </c>
      <c r="E44" s="1079" t="s">
        <v>357</v>
      </c>
      <c r="F44" s="1076" t="s">
        <v>173</v>
      </c>
      <c r="G44" s="1125" t="s">
        <v>358</v>
      </c>
      <c r="H44" s="197"/>
      <c r="I44" s="151"/>
      <c r="J44" s="1127" t="s">
        <v>359</v>
      </c>
      <c r="K44" s="158"/>
      <c r="L44" s="1127" t="s">
        <v>341</v>
      </c>
      <c r="M44" s="175">
        <v>12</v>
      </c>
      <c r="N44" s="161" t="str">
        <f t="shared" si="21"/>
        <v>BAJA</v>
      </c>
      <c r="O44" s="163">
        <v>0.6</v>
      </c>
      <c r="P44" s="163" t="s">
        <v>360</v>
      </c>
      <c r="Q44" s="164">
        <v>0.6</v>
      </c>
      <c r="R44" s="191" t="str">
        <f t="shared" si="1"/>
        <v>MODERADO</v>
      </c>
      <c r="S44" s="163">
        <f t="shared" si="47"/>
        <v>0.6</v>
      </c>
      <c r="T44" s="165" t="str">
        <f t="shared" si="46"/>
        <v>MODERADO</v>
      </c>
      <c r="U44" s="137">
        <v>1</v>
      </c>
      <c r="V44" s="207" t="s">
        <v>361</v>
      </c>
      <c r="W44" s="160" t="s">
        <v>321</v>
      </c>
      <c r="X44" s="168" t="s">
        <v>189</v>
      </c>
      <c r="Y44" s="168" t="s">
        <v>233</v>
      </c>
      <c r="Z44" s="169" t="str">
        <f t="shared" si="33"/>
        <v>50%</v>
      </c>
      <c r="AA44" s="168" t="s">
        <v>181</v>
      </c>
      <c r="AB44" s="168" t="s">
        <v>182</v>
      </c>
      <c r="AC44" s="168" t="s">
        <v>183</v>
      </c>
      <c r="AD44" s="177"/>
      <c r="AE44" s="171">
        <f t="shared" si="38"/>
        <v>0.3</v>
      </c>
      <c r="AF44" s="161" t="str">
        <f t="shared" si="39"/>
        <v>BAJA</v>
      </c>
      <c r="AG44" s="169">
        <f t="shared" si="27"/>
        <v>0.3</v>
      </c>
      <c r="AH44" s="161" t="str">
        <f t="shared" si="40"/>
        <v>MODERADO</v>
      </c>
      <c r="AI44" s="169">
        <f t="shared" si="45"/>
        <v>0.6</v>
      </c>
      <c r="AJ44" s="165" t="str">
        <f t="shared" si="43"/>
        <v>MODERADO</v>
      </c>
      <c r="AK44" s="154" t="s">
        <v>184</v>
      </c>
      <c r="AL44" s="137"/>
      <c r="AM44" s="135"/>
      <c r="AN44" s="136"/>
      <c r="AO44" s="179" t="s">
        <v>362</v>
      </c>
      <c r="AP44" s="137" t="s">
        <v>187</v>
      </c>
    </row>
    <row r="45" spans="1:42" ht="409.5" hidden="1" x14ac:dyDescent="0.5">
      <c r="A45" s="1131"/>
      <c r="B45" s="1131"/>
      <c r="C45" s="1132"/>
      <c r="D45" s="1133"/>
      <c r="E45" s="1133"/>
      <c r="F45" s="1134"/>
      <c r="G45" s="1126"/>
      <c r="H45" s="197"/>
      <c r="I45" s="197"/>
      <c r="J45" s="1127"/>
      <c r="K45" s="158"/>
      <c r="L45" s="1127"/>
      <c r="M45" s="160">
        <v>12</v>
      </c>
      <c r="N45" s="161" t="str">
        <f t="shared" si="21"/>
        <v>BAJA</v>
      </c>
      <c r="O45" s="169">
        <v>0.6</v>
      </c>
      <c r="P45" s="163" t="s">
        <v>360</v>
      </c>
      <c r="Q45" s="164">
        <v>0.6</v>
      </c>
      <c r="R45" s="191" t="str">
        <f t="shared" si="1"/>
        <v>MODERADO</v>
      </c>
      <c r="S45" s="163">
        <f t="shared" si="47"/>
        <v>0.6</v>
      </c>
      <c r="T45" s="165" t="str">
        <f t="shared" si="46"/>
        <v>MODERADO</v>
      </c>
      <c r="U45" s="201">
        <v>2</v>
      </c>
      <c r="V45" s="209" t="s">
        <v>363</v>
      </c>
      <c r="W45" s="160" t="s">
        <v>321</v>
      </c>
      <c r="X45" s="168" t="s">
        <v>189</v>
      </c>
      <c r="Y45" s="168" t="s">
        <v>233</v>
      </c>
      <c r="Z45" s="169" t="str">
        <f t="shared" si="33"/>
        <v>50%</v>
      </c>
      <c r="AA45" s="168" t="s">
        <v>181</v>
      </c>
      <c r="AB45" s="168" t="s">
        <v>182</v>
      </c>
      <c r="AC45" s="168" t="s">
        <v>183</v>
      </c>
      <c r="AD45" s="177"/>
      <c r="AE45" s="171">
        <f t="shared" si="38"/>
        <v>0.3</v>
      </c>
      <c r="AF45" s="161" t="str">
        <f t="shared" si="39"/>
        <v>BAJA</v>
      </c>
      <c r="AG45" s="169">
        <f t="shared" si="27"/>
        <v>0.3</v>
      </c>
      <c r="AH45" s="161" t="str">
        <f t="shared" si="40"/>
        <v>MODERADO</v>
      </c>
      <c r="AI45" s="169">
        <f t="shared" si="45"/>
        <v>0.6</v>
      </c>
      <c r="AJ45" s="165" t="str">
        <f t="shared" si="43"/>
        <v>MODERADO</v>
      </c>
      <c r="AK45" s="202" t="s">
        <v>184</v>
      </c>
      <c r="AL45" s="210"/>
      <c r="AM45" s="210"/>
      <c r="AN45" s="210"/>
      <c r="AO45" s="211" t="s">
        <v>364</v>
      </c>
      <c r="AP45" s="137" t="s">
        <v>365</v>
      </c>
    </row>
    <row r="46" spans="1:42" ht="409.5" hidden="1" x14ac:dyDescent="0.3">
      <c r="A46" s="166" t="s">
        <v>266</v>
      </c>
      <c r="B46" s="166">
        <v>11</v>
      </c>
      <c r="C46" s="133" t="s">
        <v>366</v>
      </c>
      <c r="D46" s="133" t="s">
        <v>367</v>
      </c>
      <c r="E46" s="133" t="s">
        <v>368</v>
      </c>
      <c r="F46" s="154" t="s">
        <v>369</v>
      </c>
      <c r="G46" s="133" t="s">
        <v>34</v>
      </c>
      <c r="H46" s="151"/>
      <c r="I46" s="151"/>
      <c r="J46" s="159" t="s">
        <v>197</v>
      </c>
      <c r="K46" s="158"/>
      <c r="L46" s="159" t="s">
        <v>341</v>
      </c>
      <c r="M46" s="175">
        <v>600</v>
      </c>
      <c r="N46" s="161" t="str">
        <f t="shared" si="21"/>
        <v>ALTA</v>
      </c>
      <c r="O46" s="163">
        <f t="shared" ref="O46:O84" si="48">IF(N46="","",IF(N46="Muy Baja",0.2,IF(N46="Baja",0.4,IF(N46="Media",0.6,IF(N46="Alta",0.8,IF(N46="Muy Alta",1,))))))</f>
        <v>0.8</v>
      </c>
      <c r="P46" s="163" t="s">
        <v>231</v>
      </c>
      <c r="Q46" s="164">
        <v>0.4</v>
      </c>
      <c r="R46" s="161" t="str">
        <f t="shared" si="1"/>
        <v>MENOR</v>
      </c>
      <c r="S46" s="163">
        <v>1</v>
      </c>
      <c r="T46" s="165"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6">
        <v>1</v>
      </c>
      <c r="V46" s="133" t="s">
        <v>370</v>
      </c>
      <c r="W46" s="160" t="str">
        <f t="shared" ref="W46:W49" si="49">IF(OR(X46="Preventivo",X46="Detectivo"),"Probabilidad",IF(X46="Correctivo","Impacto",""))</f>
        <v>Probabilidad</v>
      </c>
      <c r="X46" s="168" t="s">
        <v>189</v>
      </c>
      <c r="Y46" s="168" t="s">
        <v>180</v>
      </c>
      <c r="Z46" s="169" t="str">
        <f t="shared" si="33"/>
        <v>40%</v>
      </c>
      <c r="AA46" s="168" t="s">
        <v>181</v>
      </c>
      <c r="AB46" s="168" t="s">
        <v>182</v>
      </c>
      <c r="AC46" s="168" t="s">
        <v>183</v>
      </c>
      <c r="AD46" s="177"/>
      <c r="AE46" s="171">
        <f t="shared" si="38"/>
        <v>0.48</v>
      </c>
      <c r="AF46" s="161" t="str">
        <f t="shared" si="39"/>
        <v>MEDIA</v>
      </c>
      <c r="AG46" s="169">
        <f t="shared" si="27"/>
        <v>0.48</v>
      </c>
      <c r="AH46" s="161" t="str">
        <f t="shared" si="40"/>
        <v>MENOR</v>
      </c>
      <c r="AI46" s="169">
        <f t="shared" si="45"/>
        <v>1</v>
      </c>
      <c r="AJ46" s="165"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33" t="s">
        <v>242</v>
      </c>
      <c r="AL46" s="133"/>
      <c r="AM46" s="212"/>
      <c r="AN46" s="173"/>
      <c r="AO46" s="152" t="s">
        <v>371</v>
      </c>
      <c r="AP46" s="137" t="s">
        <v>187</v>
      </c>
    </row>
    <row r="47" spans="1:42" ht="409.5" hidden="1" x14ac:dyDescent="0.3">
      <c r="A47" s="1115" t="s">
        <v>372</v>
      </c>
      <c r="B47" s="1115">
        <v>1</v>
      </c>
      <c r="C47" s="1103" t="s">
        <v>373</v>
      </c>
      <c r="D47" s="1128" t="s">
        <v>374</v>
      </c>
      <c r="E47" s="1097" t="s">
        <v>375</v>
      </c>
      <c r="F47" s="1111" t="s">
        <v>173</v>
      </c>
      <c r="G47" s="1113" t="s">
        <v>36</v>
      </c>
      <c r="H47" s="213" t="s">
        <v>376</v>
      </c>
      <c r="I47" s="119"/>
      <c r="J47" s="1085" t="s">
        <v>197</v>
      </c>
      <c r="K47" s="1085" t="s">
        <v>198</v>
      </c>
      <c r="L47" s="1106" t="s">
        <v>377</v>
      </c>
      <c r="M47" s="214">
        <v>5</v>
      </c>
      <c r="N47" s="132" t="str">
        <f>IF(M47&lt;=0,"",IF(M47&lt;=2,"MUY BAJA",IF(M47&lt;=24,"BAJA",IF(M47&lt;=500,"MEDIA",IF(M47&lt;=5000,"ALTA","MUY ALTA")))))</f>
        <v>BAJA</v>
      </c>
      <c r="O47" s="125">
        <f t="shared" si="48"/>
        <v>0.4</v>
      </c>
      <c r="P47" s="1106" t="s">
        <v>240</v>
      </c>
      <c r="Q47" s="123">
        <v>0.4</v>
      </c>
      <c r="R47" s="132" t="str">
        <f t="shared" si="1"/>
        <v>MENOR</v>
      </c>
      <c r="S47" s="125">
        <f t="shared" ref="S47:S84" si="50">IF(R47="","",IF(R47="Leve",0.2,IF(R47="Menor",0.4,IF(R47="Moderado",0.6,IF(R47="Mayor",0.8,IF(R47="Catastrófico",1,))))))</f>
        <v>0.4</v>
      </c>
      <c r="T47" s="126"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7">
        <v>1</v>
      </c>
      <c r="V47" s="215" t="s">
        <v>378</v>
      </c>
      <c r="W47" s="127" t="str">
        <f t="shared" si="49"/>
        <v>Probabilidad</v>
      </c>
      <c r="X47" s="128" t="s">
        <v>189</v>
      </c>
      <c r="Y47" s="128" t="s">
        <v>180</v>
      </c>
      <c r="Z47" s="129" t="str">
        <f t="shared" si="33"/>
        <v>40%</v>
      </c>
      <c r="AA47" s="128" t="s">
        <v>181</v>
      </c>
      <c r="AB47" s="128" t="s">
        <v>182</v>
      </c>
      <c r="AC47" s="128" t="s">
        <v>183</v>
      </c>
      <c r="AD47" s="128"/>
      <c r="AE47" s="131">
        <f t="shared" si="38"/>
        <v>0.24</v>
      </c>
      <c r="AF47" s="132" t="str">
        <f t="shared" si="39"/>
        <v>BAJA</v>
      </c>
      <c r="AG47" s="129">
        <f t="shared" si="27"/>
        <v>0.24</v>
      </c>
      <c r="AH47" s="132" t="str">
        <f t="shared" si="40"/>
        <v>MENOR</v>
      </c>
      <c r="AI47" s="129">
        <f t="shared" si="45"/>
        <v>0.4</v>
      </c>
      <c r="AJ47" s="126"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1002" t="s">
        <v>242</v>
      </c>
      <c r="AL47" s="119"/>
      <c r="AM47" s="217"/>
      <c r="AN47" s="218"/>
      <c r="AO47" s="152" t="s">
        <v>379</v>
      </c>
      <c r="AP47" s="137" t="s">
        <v>365</v>
      </c>
    </row>
    <row r="48" spans="1:42" ht="294.5" hidden="1" x14ac:dyDescent="0.3">
      <c r="A48" s="1117"/>
      <c r="B48" s="1117"/>
      <c r="C48" s="1105"/>
      <c r="D48" s="1129"/>
      <c r="E48" s="1099"/>
      <c r="F48" s="1112"/>
      <c r="G48" s="1114"/>
      <c r="H48" s="219" t="s">
        <v>376</v>
      </c>
      <c r="I48" s="151"/>
      <c r="J48" s="1087"/>
      <c r="K48" s="1087"/>
      <c r="L48" s="1107"/>
      <c r="M48" s="220">
        <v>5</v>
      </c>
      <c r="N48" s="221" t="str">
        <f t="shared" ref="N48:N84" si="51">IF(M48&lt;=0,"",IF(M48&lt;=2,"MUY BAJA",IF(M48&lt;=24,"BAJA",IF(M48&lt;=500,"MEDIA",IF(M48&lt;=5000,"ALTA","MUY ALTA")))))</f>
        <v>BAJA</v>
      </c>
      <c r="O48" s="222">
        <f t="shared" si="48"/>
        <v>0.4</v>
      </c>
      <c r="P48" s="1107"/>
      <c r="Q48" s="223">
        <v>0.4</v>
      </c>
      <c r="R48" s="221" t="str">
        <f t="shared" si="1"/>
        <v>MENOR</v>
      </c>
      <c r="S48" s="222">
        <f t="shared" si="50"/>
        <v>0.4</v>
      </c>
      <c r="T48" s="224" t="str">
        <f t="shared" ref="T48:T49" si="52">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53">
        <v>2</v>
      </c>
      <c r="V48" s="225" t="s">
        <v>380</v>
      </c>
      <c r="W48" s="153" t="str">
        <f t="shared" si="49"/>
        <v>Probabilidad</v>
      </c>
      <c r="X48" s="177" t="s">
        <v>189</v>
      </c>
      <c r="Y48" s="177" t="s">
        <v>180</v>
      </c>
      <c r="Z48" s="226" t="str">
        <f t="shared" si="33"/>
        <v>40%</v>
      </c>
      <c r="AA48" s="177" t="s">
        <v>181</v>
      </c>
      <c r="AB48" s="177" t="s">
        <v>182</v>
      </c>
      <c r="AC48" s="177" t="s">
        <v>183</v>
      </c>
      <c r="AD48" s="227">
        <f t="shared" ref="AD48" si="53">IF(ISBLANK(V48),0,Z48*AE47)</f>
        <v>9.6000000000000002E-2</v>
      </c>
      <c r="AE48" s="227">
        <f t="shared" ref="AE48" si="54">AE47-AD48</f>
        <v>0.14399999999999999</v>
      </c>
      <c r="AF48" s="221" t="str">
        <f t="shared" si="39"/>
        <v>MUY BAJA</v>
      </c>
      <c r="AG48" s="226">
        <f t="shared" si="27"/>
        <v>0.14399999999999999</v>
      </c>
      <c r="AH48" s="221" t="str">
        <f t="shared" si="40"/>
        <v>MENOR</v>
      </c>
      <c r="AI48" s="226">
        <f t="shared" si="45"/>
        <v>0.4</v>
      </c>
      <c r="AJ48" s="228"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1004"/>
      <c r="AL48" s="151"/>
      <c r="AM48" s="229"/>
      <c r="AN48" s="156"/>
      <c r="AO48" s="179" t="s">
        <v>381</v>
      </c>
      <c r="AP48" s="230" t="s">
        <v>365</v>
      </c>
    </row>
    <row r="49" spans="1:42" ht="409.5" hidden="1" x14ac:dyDescent="0.3">
      <c r="A49" s="231" t="s">
        <v>372</v>
      </c>
      <c r="B49" s="231">
        <v>2</v>
      </c>
      <c r="C49" s="232" t="s">
        <v>382</v>
      </c>
      <c r="D49" s="233" t="s">
        <v>383</v>
      </c>
      <c r="E49" s="233" t="s">
        <v>384</v>
      </c>
      <c r="F49" s="234" t="s">
        <v>173</v>
      </c>
      <c r="G49" s="235" t="s">
        <v>37</v>
      </c>
      <c r="H49" s="236" t="s">
        <v>385</v>
      </c>
      <c r="I49" s="154"/>
      <c r="J49" s="237" t="s">
        <v>385</v>
      </c>
      <c r="K49" s="237" t="s">
        <v>386</v>
      </c>
      <c r="L49" s="234" t="s">
        <v>377</v>
      </c>
      <c r="M49" s="238">
        <v>460</v>
      </c>
      <c r="N49" s="239" t="str">
        <f t="shared" si="51"/>
        <v>MEDIA</v>
      </c>
      <c r="O49" s="240">
        <f t="shared" si="48"/>
        <v>0.6</v>
      </c>
      <c r="P49" s="115" t="s">
        <v>387</v>
      </c>
      <c r="Q49" s="52">
        <v>0.8</v>
      </c>
      <c r="R49" s="239" t="str">
        <f t="shared" si="1"/>
        <v>MAYOR</v>
      </c>
      <c r="S49" s="240">
        <f t="shared" si="50"/>
        <v>0.8</v>
      </c>
      <c r="T49" s="241" t="str">
        <f t="shared" si="52"/>
        <v>ALTO</v>
      </c>
      <c r="U49" s="137">
        <v>1</v>
      </c>
      <c r="V49" s="225" t="s">
        <v>388</v>
      </c>
      <c r="W49" s="137" t="str">
        <f t="shared" si="49"/>
        <v>Probabilidad</v>
      </c>
      <c r="X49" s="242" t="s">
        <v>189</v>
      </c>
      <c r="Y49" s="242" t="s">
        <v>180</v>
      </c>
      <c r="Z49" s="243" t="str">
        <f t="shared" si="33"/>
        <v>40%</v>
      </c>
      <c r="AA49" s="242" t="s">
        <v>181</v>
      </c>
      <c r="AB49" s="242" t="s">
        <v>182</v>
      </c>
      <c r="AC49" s="242" t="s">
        <v>183</v>
      </c>
      <c r="AD49" s="242"/>
      <c r="AE49" s="244">
        <f t="shared" si="38"/>
        <v>0.36</v>
      </c>
      <c r="AF49" s="239" t="str">
        <f t="shared" si="39"/>
        <v>BAJA</v>
      </c>
      <c r="AG49" s="243">
        <f t="shared" si="27"/>
        <v>0.36</v>
      </c>
      <c r="AH49" s="239" t="str">
        <f t="shared" si="40"/>
        <v>MAYOR</v>
      </c>
      <c r="AI49" s="243">
        <f t="shared" si="45"/>
        <v>0.8</v>
      </c>
      <c r="AJ49" s="241" t="str">
        <f t="shared" ref="AJ49" si="55">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5" t="s">
        <v>265</v>
      </c>
      <c r="AL49" s="154"/>
      <c r="AM49" s="135"/>
      <c r="AN49" s="136"/>
      <c r="AO49" s="152" t="s">
        <v>389</v>
      </c>
      <c r="AP49" s="137" t="s">
        <v>187</v>
      </c>
    </row>
    <row r="50" spans="1:42" ht="360" hidden="1" x14ac:dyDescent="0.3">
      <c r="A50" s="1115" t="s">
        <v>372</v>
      </c>
      <c r="B50" s="1115">
        <v>3</v>
      </c>
      <c r="C50" s="1109" t="s">
        <v>390</v>
      </c>
      <c r="D50" s="1119" t="s">
        <v>391</v>
      </c>
      <c r="E50" s="1119" t="s">
        <v>392</v>
      </c>
      <c r="F50" s="1111" t="s">
        <v>173</v>
      </c>
      <c r="G50" s="1103" t="s">
        <v>38</v>
      </c>
      <c r="H50" s="219" t="s">
        <v>197</v>
      </c>
      <c r="I50" s="151"/>
      <c r="J50" s="1085" t="s">
        <v>197</v>
      </c>
      <c r="K50" s="1085" t="s">
        <v>238</v>
      </c>
      <c r="L50" s="1106" t="s">
        <v>377</v>
      </c>
      <c r="M50" s="246">
        <v>12</v>
      </c>
      <c r="N50" s="221" t="str">
        <f t="shared" si="51"/>
        <v>BAJA</v>
      </c>
      <c r="O50" s="222">
        <f t="shared" si="48"/>
        <v>0.4</v>
      </c>
      <c r="P50" s="1106" t="s">
        <v>393</v>
      </c>
      <c r="Q50" s="223">
        <v>0.2</v>
      </c>
      <c r="R50" s="221" t="str">
        <f t="shared" si="1"/>
        <v>LEVE</v>
      </c>
      <c r="S50" s="222">
        <f t="shared" si="50"/>
        <v>0.2</v>
      </c>
      <c r="T50" s="224" t="str">
        <f t="shared" ref="T50:T78" si="56">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53">
        <v>1</v>
      </c>
      <c r="V50" s="247" t="s">
        <v>394</v>
      </c>
      <c r="W50" s="153" t="str">
        <f>IF(OR(X50="Preventivo",X50="Detectivo"),"Probabilidad",IF(X50="Correctivo","Impacto",""))</f>
        <v>Probabilidad</v>
      </c>
      <c r="X50" s="177" t="s">
        <v>189</v>
      </c>
      <c r="Y50" s="177" t="s">
        <v>180</v>
      </c>
      <c r="Z50" s="226" t="str">
        <f t="shared" si="33"/>
        <v>40%</v>
      </c>
      <c r="AA50" s="177" t="s">
        <v>181</v>
      </c>
      <c r="AB50" s="177" t="s">
        <v>182</v>
      </c>
      <c r="AC50" s="177" t="s">
        <v>183</v>
      </c>
      <c r="AD50" s="177"/>
      <c r="AE50" s="248">
        <f t="shared" si="38"/>
        <v>0.24</v>
      </c>
      <c r="AF50" s="221" t="str">
        <f t="shared" si="39"/>
        <v>BAJA</v>
      </c>
      <c r="AG50" s="226">
        <f t="shared" si="27"/>
        <v>0.24</v>
      </c>
      <c r="AH50" s="221" t="str">
        <f t="shared" si="40"/>
        <v>LEVE</v>
      </c>
      <c r="AI50" s="226">
        <f t="shared" si="45"/>
        <v>0.2</v>
      </c>
      <c r="AJ50" s="224" t="str">
        <f t="shared" ref="AJ50:AJ82" si="57">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1002" t="s">
        <v>242</v>
      </c>
      <c r="AL50" s="153"/>
      <c r="AM50" s="229"/>
      <c r="AN50" s="156"/>
      <c r="AO50" s="179" t="s">
        <v>395</v>
      </c>
      <c r="AP50" s="230" t="s">
        <v>187</v>
      </c>
    </row>
    <row r="51" spans="1:42" ht="294.5" hidden="1" x14ac:dyDescent="0.3">
      <c r="A51" s="1116"/>
      <c r="B51" s="1116"/>
      <c r="C51" s="1118"/>
      <c r="D51" s="1120"/>
      <c r="E51" s="1120"/>
      <c r="F51" s="1123"/>
      <c r="G51" s="1104"/>
      <c r="H51" s="236"/>
      <c r="I51" s="154"/>
      <c r="J51" s="1086"/>
      <c r="K51" s="1086"/>
      <c r="L51" s="1124"/>
      <c r="M51" s="238"/>
      <c r="N51" s="239"/>
      <c r="O51" s="240"/>
      <c r="P51" s="1124"/>
      <c r="Q51" s="52"/>
      <c r="R51" s="239"/>
      <c r="S51" s="240"/>
      <c r="T51" s="241"/>
      <c r="U51" s="137">
        <v>2</v>
      </c>
      <c r="V51" s="225" t="s">
        <v>396</v>
      </c>
      <c r="W51" s="137"/>
      <c r="X51" s="242"/>
      <c r="Y51" s="242"/>
      <c r="Z51" s="243"/>
      <c r="AA51" s="242"/>
      <c r="AB51" s="242"/>
      <c r="AC51" s="242"/>
      <c r="AD51" s="242"/>
      <c r="AE51" s="244"/>
      <c r="AF51" s="239"/>
      <c r="AG51" s="243"/>
      <c r="AH51" s="239"/>
      <c r="AI51" s="243"/>
      <c r="AJ51" s="224" t="str">
        <f t="shared" si="57"/>
        <v/>
      </c>
      <c r="AK51" s="1003"/>
      <c r="AL51" s="137"/>
      <c r="AM51" s="135"/>
      <c r="AN51" s="136"/>
      <c r="AO51" s="179" t="s">
        <v>397</v>
      </c>
      <c r="AP51" s="137" t="s">
        <v>187</v>
      </c>
    </row>
    <row r="52" spans="1:42" ht="248" hidden="1" x14ac:dyDescent="0.3">
      <c r="A52" s="1117"/>
      <c r="B52" s="1117"/>
      <c r="C52" s="1110"/>
      <c r="D52" s="1121"/>
      <c r="E52" s="1121"/>
      <c r="F52" s="1112"/>
      <c r="G52" s="1105"/>
      <c r="H52" s="219" t="s">
        <v>197</v>
      </c>
      <c r="I52" s="151"/>
      <c r="J52" s="1087"/>
      <c r="K52" s="1087"/>
      <c r="L52" s="1107"/>
      <c r="M52" s="246">
        <v>12</v>
      </c>
      <c r="N52" s="221" t="str">
        <f t="shared" si="51"/>
        <v>BAJA</v>
      </c>
      <c r="O52" s="222">
        <f t="shared" si="48"/>
        <v>0.4</v>
      </c>
      <c r="P52" s="1107"/>
      <c r="Q52" s="223">
        <v>0.2</v>
      </c>
      <c r="R52" s="221" t="str">
        <f t="shared" si="1"/>
        <v>LEVE</v>
      </c>
      <c r="S52" s="222">
        <f t="shared" si="50"/>
        <v>0.2</v>
      </c>
      <c r="T52" s="224" t="str">
        <f t="shared" si="56"/>
        <v>BAJO</v>
      </c>
      <c r="U52" s="153">
        <v>3</v>
      </c>
      <c r="V52" s="225" t="s">
        <v>398</v>
      </c>
      <c r="W52" s="153" t="str">
        <f>IF(OR(X52="Preventivo",X52="Detectivo"),"Probabilidad",IF(X52="Correctivo","Impacto",""))</f>
        <v>Probabilidad</v>
      </c>
      <c r="X52" s="177" t="s">
        <v>189</v>
      </c>
      <c r="Y52" s="177" t="s">
        <v>180</v>
      </c>
      <c r="Z52" s="226" t="str">
        <f t="shared" si="33"/>
        <v>40%</v>
      </c>
      <c r="AA52" s="177" t="s">
        <v>181</v>
      </c>
      <c r="AB52" s="177" t="s">
        <v>182</v>
      </c>
      <c r="AC52" s="177" t="s">
        <v>183</v>
      </c>
      <c r="AD52" s="227">
        <f t="shared" ref="AD52" si="58">IF(ISBLANK(V52),0,Z52*AE50)</f>
        <v>9.6000000000000002E-2</v>
      </c>
      <c r="AE52" s="227">
        <f t="shared" ref="AE52" si="59">AE50-AD52</f>
        <v>0.14399999999999999</v>
      </c>
      <c r="AF52" s="221" t="str">
        <f t="shared" si="39"/>
        <v>MUY BAJA</v>
      </c>
      <c r="AG52" s="226">
        <f t="shared" si="27"/>
        <v>0.14399999999999999</v>
      </c>
      <c r="AH52" s="221" t="str">
        <f t="shared" si="40"/>
        <v>LEVE</v>
      </c>
      <c r="AI52" s="226">
        <f>IFERROR(IF(W52="Impacto",(S52-(+S52*Z52)),IF(W52="Probabilidad",S52,"")),"")</f>
        <v>0.2</v>
      </c>
      <c r="AJ52" s="224" t="str">
        <f t="shared" si="57"/>
        <v>BAJO</v>
      </c>
      <c r="AK52" s="1004"/>
      <c r="AL52" s="153"/>
      <c r="AM52" s="229"/>
      <c r="AN52" s="156"/>
      <c r="AO52" s="179" t="s">
        <v>399</v>
      </c>
      <c r="AP52" s="230" t="s">
        <v>187</v>
      </c>
    </row>
    <row r="53" spans="1:42" ht="409.5" hidden="1" x14ac:dyDescent="0.3">
      <c r="A53" s="1091" t="s">
        <v>372</v>
      </c>
      <c r="B53" s="1091">
        <v>4</v>
      </c>
      <c r="C53" s="1109" t="s">
        <v>400</v>
      </c>
      <c r="D53" s="1097" t="s">
        <v>401</v>
      </c>
      <c r="E53" s="1113" t="s">
        <v>402</v>
      </c>
      <c r="F53" s="1111" t="s">
        <v>173</v>
      </c>
      <c r="G53" s="1113" t="s">
        <v>403</v>
      </c>
      <c r="H53" s="250" t="s">
        <v>376</v>
      </c>
      <c r="I53" s="151"/>
      <c r="J53" s="1085" t="s">
        <v>404</v>
      </c>
      <c r="K53" s="1085" t="s">
        <v>386</v>
      </c>
      <c r="L53" s="1106" t="s">
        <v>377</v>
      </c>
      <c r="M53" s="246">
        <v>1</v>
      </c>
      <c r="N53" s="221" t="str">
        <f t="shared" si="51"/>
        <v>MUY BAJA</v>
      </c>
      <c r="O53" s="222">
        <f t="shared" si="48"/>
        <v>0.2</v>
      </c>
      <c r="P53" s="1008" t="s">
        <v>200</v>
      </c>
      <c r="Q53" s="223">
        <v>0.6</v>
      </c>
      <c r="R53" s="221" t="str">
        <f t="shared" si="1"/>
        <v>MODERADO</v>
      </c>
      <c r="S53" s="222">
        <f t="shared" si="50"/>
        <v>0.6</v>
      </c>
      <c r="T53" s="224" t="str">
        <f t="shared" si="56"/>
        <v>MODERADO</v>
      </c>
      <c r="U53" s="153">
        <v>1</v>
      </c>
      <c r="V53" s="225" t="s">
        <v>405</v>
      </c>
      <c r="W53" s="153" t="s">
        <v>321</v>
      </c>
      <c r="X53" s="177" t="s">
        <v>189</v>
      </c>
      <c r="Y53" s="177" t="s">
        <v>180</v>
      </c>
      <c r="Z53" s="226" t="str">
        <f t="shared" si="33"/>
        <v>40%</v>
      </c>
      <c r="AA53" s="177" t="s">
        <v>181</v>
      </c>
      <c r="AB53" s="177" t="s">
        <v>182</v>
      </c>
      <c r="AC53" s="177" t="s">
        <v>183</v>
      </c>
      <c r="AD53" s="177"/>
      <c r="AE53" s="248">
        <f t="shared" si="38"/>
        <v>0.12</v>
      </c>
      <c r="AF53" s="221" t="str">
        <f t="shared" si="39"/>
        <v>MUY BAJA</v>
      </c>
      <c r="AG53" s="226">
        <f t="shared" si="27"/>
        <v>0.12</v>
      </c>
      <c r="AH53" s="221" t="str">
        <f t="shared" si="40"/>
        <v>MODERADO</v>
      </c>
      <c r="AI53" s="226">
        <f>IFERROR(IF(W53="Impacto",(S53-(+S53*Z53)),IF(W53="Probabilidad",S53,"")),"")</f>
        <v>0.6</v>
      </c>
      <c r="AJ53" s="224" t="str">
        <f t="shared" si="57"/>
        <v>MODERADO</v>
      </c>
      <c r="AK53" s="1002" t="s">
        <v>265</v>
      </c>
      <c r="AL53" s="151"/>
      <c r="AM53" s="229"/>
      <c r="AN53" s="156"/>
      <c r="AO53" s="179" t="s">
        <v>406</v>
      </c>
      <c r="AP53" s="153" t="s">
        <v>187</v>
      </c>
    </row>
    <row r="54" spans="1:42" ht="409.5" hidden="1" x14ac:dyDescent="0.35">
      <c r="A54" s="1092"/>
      <c r="B54" s="1092"/>
      <c r="C54" s="1118"/>
      <c r="D54" s="1098"/>
      <c r="E54" s="1122"/>
      <c r="F54" s="1123"/>
      <c r="G54" s="1122"/>
      <c r="H54" s="236" t="s">
        <v>376</v>
      </c>
      <c r="I54" s="252"/>
      <c r="J54" s="1086"/>
      <c r="K54" s="1086"/>
      <c r="L54" s="1124"/>
      <c r="M54" s="238">
        <v>1</v>
      </c>
      <c r="N54" s="239" t="str">
        <f t="shared" si="51"/>
        <v>MUY BAJA</v>
      </c>
      <c r="O54" s="240">
        <f t="shared" si="48"/>
        <v>0.2</v>
      </c>
      <c r="P54" s="1009"/>
      <c r="Q54" s="52">
        <v>0.6</v>
      </c>
      <c r="R54" s="239" t="str">
        <f t="shared" si="1"/>
        <v>MODERADO</v>
      </c>
      <c r="S54" s="240">
        <f t="shared" si="50"/>
        <v>0.6</v>
      </c>
      <c r="T54" s="241" t="str">
        <f t="shared" si="56"/>
        <v>MODERADO</v>
      </c>
      <c r="U54" s="137">
        <v>2</v>
      </c>
      <c r="V54" s="225" t="s">
        <v>407</v>
      </c>
      <c r="W54" s="137" t="s">
        <v>321</v>
      </c>
      <c r="X54" s="242" t="s">
        <v>189</v>
      </c>
      <c r="Y54" s="242" t="s">
        <v>180</v>
      </c>
      <c r="Z54" s="243" t="str">
        <f t="shared" si="33"/>
        <v>40%</v>
      </c>
      <c r="AA54" s="242" t="s">
        <v>181</v>
      </c>
      <c r="AB54" s="242" t="s">
        <v>182</v>
      </c>
      <c r="AC54" s="242" t="s">
        <v>183</v>
      </c>
      <c r="AD54" s="62">
        <f t="shared" ref="AD54:AD63" si="60">IF(ISBLANK(V54),0,Z54*AE53)</f>
        <v>4.8000000000000001E-2</v>
      </c>
      <c r="AE54" s="62">
        <f t="shared" ref="AE54:AE63" si="61">AE53-AD54</f>
        <v>7.1999999999999995E-2</v>
      </c>
      <c r="AF54" s="239" t="str">
        <f t="shared" si="39"/>
        <v>MUY BAJA</v>
      </c>
      <c r="AG54" s="243">
        <f t="shared" si="27"/>
        <v>7.1999999999999995E-2</v>
      </c>
      <c r="AH54" s="239" t="str">
        <f t="shared" si="40"/>
        <v>MODERADO</v>
      </c>
      <c r="AI54" s="243">
        <f>IFERROR(IF(W54="Impacto",(S54-(+S54*Z54)),IF(W54="Probabilidad",S54,"")),"")</f>
        <v>0.6</v>
      </c>
      <c r="AJ54" s="241" t="str">
        <f t="shared" si="57"/>
        <v>MODERADO</v>
      </c>
      <c r="AK54" s="1003"/>
      <c r="AL54" s="154"/>
      <c r="AM54" s="135"/>
      <c r="AN54" s="136"/>
      <c r="AO54" s="179" t="s">
        <v>408</v>
      </c>
      <c r="AP54" s="137" t="s">
        <v>187</v>
      </c>
    </row>
    <row r="55" spans="1:42" ht="409.5" hidden="1" x14ac:dyDescent="0.35">
      <c r="A55" s="1093"/>
      <c r="B55" s="1093"/>
      <c r="C55" s="1110"/>
      <c r="D55" s="1099"/>
      <c r="E55" s="1114"/>
      <c r="F55" s="1112"/>
      <c r="G55" s="1114"/>
      <c r="H55" s="236" t="s">
        <v>376</v>
      </c>
      <c r="I55" s="252"/>
      <c r="J55" s="1087"/>
      <c r="K55" s="1087"/>
      <c r="L55" s="1107"/>
      <c r="M55" s="238">
        <v>1</v>
      </c>
      <c r="N55" s="239" t="str">
        <f t="shared" si="51"/>
        <v>MUY BAJA</v>
      </c>
      <c r="O55" s="240">
        <f t="shared" si="48"/>
        <v>0.2</v>
      </c>
      <c r="P55" s="1010"/>
      <c r="Q55" s="52">
        <v>0.6</v>
      </c>
      <c r="R55" s="239" t="str">
        <f t="shared" si="1"/>
        <v>MODERADO</v>
      </c>
      <c r="S55" s="240">
        <f t="shared" si="50"/>
        <v>0.6</v>
      </c>
      <c r="T55" s="241" t="str">
        <f t="shared" si="56"/>
        <v>MODERADO</v>
      </c>
      <c r="U55" s="137">
        <v>3</v>
      </c>
      <c r="V55" s="225" t="s">
        <v>409</v>
      </c>
      <c r="W55" s="137" t="s">
        <v>321</v>
      </c>
      <c r="X55" s="242" t="s">
        <v>189</v>
      </c>
      <c r="Y55" s="242" t="s">
        <v>180</v>
      </c>
      <c r="Z55" s="243" t="str">
        <f t="shared" si="33"/>
        <v>40%</v>
      </c>
      <c r="AA55" s="242" t="s">
        <v>181</v>
      </c>
      <c r="AB55" s="242" t="s">
        <v>182</v>
      </c>
      <c r="AC55" s="242" t="s">
        <v>183</v>
      </c>
      <c r="AD55" s="62">
        <f t="shared" si="60"/>
        <v>2.8799999999999999E-2</v>
      </c>
      <c r="AE55" s="62">
        <f t="shared" si="61"/>
        <v>4.3199999999999995E-2</v>
      </c>
      <c r="AF55" s="239" t="str">
        <f t="shared" si="39"/>
        <v>MUY BAJA</v>
      </c>
      <c r="AG55" s="243">
        <f t="shared" si="27"/>
        <v>4.3199999999999995E-2</v>
      </c>
      <c r="AH55" s="239" t="str">
        <f t="shared" si="40"/>
        <v>MODERADO</v>
      </c>
      <c r="AI55" s="243">
        <f>IFERROR(IF(W55="Impacto",(S55-(+S55*Z55)),IF(W55="Probabilidad",S55,"")),"")</f>
        <v>0.6</v>
      </c>
      <c r="AJ55" s="241" t="str">
        <f t="shared" si="57"/>
        <v>MODERADO</v>
      </c>
      <c r="AK55" s="1004"/>
      <c r="AL55" s="154"/>
      <c r="AM55" s="135"/>
      <c r="AN55" s="136"/>
      <c r="AO55" s="179" t="s">
        <v>410</v>
      </c>
      <c r="AP55" s="137" t="s">
        <v>187</v>
      </c>
    </row>
    <row r="56" spans="1:42" ht="341" hidden="1" x14ac:dyDescent="0.5">
      <c r="A56" s="1091" t="s">
        <v>372</v>
      </c>
      <c r="B56" s="1091">
        <v>5</v>
      </c>
      <c r="C56" s="1109" t="s">
        <v>411</v>
      </c>
      <c r="D56" s="1097" t="s">
        <v>412</v>
      </c>
      <c r="E56" s="1097" t="s">
        <v>413</v>
      </c>
      <c r="F56" s="1111" t="s">
        <v>173</v>
      </c>
      <c r="G56" s="1113" t="s">
        <v>39</v>
      </c>
      <c r="H56" s="250" t="s">
        <v>376</v>
      </c>
      <c r="I56" s="254"/>
      <c r="J56" s="1085" t="s">
        <v>197</v>
      </c>
      <c r="K56" s="1085" t="s">
        <v>208</v>
      </c>
      <c r="L56" s="1106" t="s">
        <v>377</v>
      </c>
      <c r="M56" s="246">
        <v>4</v>
      </c>
      <c r="N56" s="221" t="str">
        <f t="shared" si="51"/>
        <v>BAJA</v>
      </c>
      <c r="O56" s="222">
        <f t="shared" si="48"/>
        <v>0.4</v>
      </c>
      <c r="P56" s="1106" t="s">
        <v>414</v>
      </c>
      <c r="Q56" s="223">
        <v>0.6</v>
      </c>
      <c r="R56" s="221" t="str">
        <f t="shared" si="1"/>
        <v>MODERADO</v>
      </c>
      <c r="S56" s="222">
        <f t="shared" si="50"/>
        <v>0.6</v>
      </c>
      <c r="T56" s="224" t="str">
        <f t="shared" si="56"/>
        <v>MODERADO</v>
      </c>
      <c r="U56" s="153">
        <v>1</v>
      </c>
      <c r="V56" s="225" t="s">
        <v>415</v>
      </c>
      <c r="W56" s="153" t="s">
        <v>321</v>
      </c>
      <c r="X56" s="177" t="s">
        <v>189</v>
      </c>
      <c r="Y56" s="177" t="s">
        <v>180</v>
      </c>
      <c r="Z56" s="226" t="str">
        <f t="shared" si="33"/>
        <v>40%</v>
      </c>
      <c r="AA56" s="177" t="s">
        <v>181</v>
      </c>
      <c r="AB56" s="177" t="s">
        <v>182</v>
      </c>
      <c r="AC56" s="177" t="s">
        <v>183</v>
      </c>
      <c r="AD56" s="227">
        <f t="shared" si="60"/>
        <v>1.728E-2</v>
      </c>
      <c r="AE56" s="227">
        <f t="shared" si="61"/>
        <v>2.5919999999999995E-2</v>
      </c>
      <c r="AF56" s="221" t="str">
        <f t="shared" si="39"/>
        <v>MUY BAJA</v>
      </c>
      <c r="AG56" s="226">
        <f t="shared" si="27"/>
        <v>2.5919999999999995E-2</v>
      </c>
      <c r="AH56" s="221" t="str">
        <f t="shared" si="40"/>
        <v>MODERADO</v>
      </c>
      <c r="AI56" s="226">
        <f t="shared" ref="AI56:AI91" si="62">IFERROR(IF(W56="Impacto",(S56-(+S56*Z56)),IF(W56="Probabilidad",S56,"")),"")</f>
        <v>0.6</v>
      </c>
      <c r="AJ56" s="224" t="str">
        <f t="shared" si="57"/>
        <v>MODERADO</v>
      </c>
      <c r="AK56" s="1002" t="s">
        <v>265</v>
      </c>
      <c r="AL56" s="1108"/>
      <c r="AM56" s="1025"/>
      <c r="AN56" s="1025"/>
      <c r="AO56" s="255" t="s">
        <v>416</v>
      </c>
      <c r="AP56" s="256" t="s">
        <v>187</v>
      </c>
    </row>
    <row r="57" spans="1:42" ht="294.5" hidden="1" x14ac:dyDescent="0.5">
      <c r="A57" s="1093"/>
      <c r="B57" s="1093"/>
      <c r="C57" s="1110"/>
      <c r="D57" s="1099"/>
      <c r="E57" s="1099"/>
      <c r="F57" s="1112"/>
      <c r="G57" s="1114"/>
      <c r="H57" s="250" t="s">
        <v>376</v>
      </c>
      <c r="I57" s="254"/>
      <c r="J57" s="1087"/>
      <c r="K57" s="1087"/>
      <c r="L57" s="1107"/>
      <c r="M57" s="246">
        <v>4</v>
      </c>
      <c r="N57" s="221" t="str">
        <f t="shared" si="51"/>
        <v>BAJA</v>
      </c>
      <c r="O57" s="222">
        <f t="shared" si="48"/>
        <v>0.4</v>
      </c>
      <c r="P57" s="1107"/>
      <c r="Q57" s="223">
        <v>0.6</v>
      </c>
      <c r="R57" s="221" t="str">
        <f t="shared" si="1"/>
        <v>MODERADO</v>
      </c>
      <c r="S57" s="222">
        <f t="shared" si="50"/>
        <v>0.6</v>
      </c>
      <c r="T57" s="224" t="str">
        <f t="shared" si="56"/>
        <v>MODERADO</v>
      </c>
      <c r="U57" s="153">
        <v>2</v>
      </c>
      <c r="V57" s="225" t="s">
        <v>417</v>
      </c>
      <c r="W57" s="153" t="s">
        <v>321</v>
      </c>
      <c r="X57" s="177" t="s">
        <v>189</v>
      </c>
      <c r="Y57" s="177" t="s">
        <v>180</v>
      </c>
      <c r="Z57" s="226" t="str">
        <f t="shared" si="33"/>
        <v>40%</v>
      </c>
      <c r="AA57" s="177" t="s">
        <v>181</v>
      </c>
      <c r="AB57" s="177" t="s">
        <v>182</v>
      </c>
      <c r="AC57" s="177" t="s">
        <v>183</v>
      </c>
      <c r="AD57" s="227">
        <f t="shared" si="60"/>
        <v>1.0367999999999999E-2</v>
      </c>
      <c r="AE57" s="227">
        <f t="shared" si="61"/>
        <v>1.5551999999999996E-2</v>
      </c>
      <c r="AF57" s="221" t="str">
        <f t="shared" si="39"/>
        <v>MUY BAJA</v>
      </c>
      <c r="AG57" s="226">
        <f t="shared" si="27"/>
        <v>1.5551999999999996E-2</v>
      </c>
      <c r="AH57" s="221" t="str">
        <f t="shared" si="40"/>
        <v>MODERADO</v>
      </c>
      <c r="AI57" s="226">
        <f t="shared" si="62"/>
        <v>0.6</v>
      </c>
      <c r="AJ57" s="224" t="str">
        <f t="shared" si="57"/>
        <v>MODERADO</v>
      </c>
      <c r="AK57" s="1003"/>
      <c r="AL57" s="1108"/>
      <c r="AM57" s="1029"/>
      <c r="AN57" s="1029"/>
      <c r="AO57" s="257" t="s">
        <v>418</v>
      </c>
      <c r="AP57" s="256" t="s">
        <v>187</v>
      </c>
    </row>
    <row r="58" spans="1:42" ht="409.5" hidden="1" x14ac:dyDescent="0.5">
      <c r="A58" s="258" t="s">
        <v>372</v>
      </c>
      <c r="B58" s="258">
        <v>6</v>
      </c>
      <c r="C58" s="259" t="s">
        <v>419</v>
      </c>
      <c r="D58" s="260" t="s">
        <v>420</v>
      </c>
      <c r="E58" s="260" t="s">
        <v>421</v>
      </c>
      <c r="F58" s="261" t="s">
        <v>197</v>
      </c>
      <c r="G58" s="260" t="s">
        <v>40</v>
      </c>
      <c r="H58" s="250" t="s">
        <v>197</v>
      </c>
      <c r="I58" s="254"/>
      <c r="J58" s="219" t="s">
        <v>422</v>
      </c>
      <c r="K58" s="262" t="s">
        <v>423</v>
      </c>
      <c r="L58" s="263" t="s">
        <v>424</v>
      </c>
      <c r="M58" s="220">
        <v>98</v>
      </c>
      <c r="N58" s="221" t="str">
        <f t="shared" si="51"/>
        <v>MEDIA</v>
      </c>
      <c r="O58" s="222">
        <f t="shared" si="48"/>
        <v>0.6</v>
      </c>
      <c r="P58" s="151" t="s">
        <v>200</v>
      </c>
      <c r="Q58" s="264">
        <v>0.6</v>
      </c>
      <c r="R58" s="221" t="str">
        <f t="shared" si="1"/>
        <v>MODERADO</v>
      </c>
      <c r="S58" s="222">
        <f t="shared" si="50"/>
        <v>0.6</v>
      </c>
      <c r="T58" s="224" t="str">
        <f t="shared" si="56"/>
        <v>MODERADO</v>
      </c>
      <c r="U58" s="153">
        <v>1</v>
      </c>
      <c r="V58" s="225" t="s">
        <v>425</v>
      </c>
      <c r="W58" s="153" t="s">
        <v>321</v>
      </c>
      <c r="X58" s="177" t="s">
        <v>189</v>
      </c>
      <c r="Y58" s="177" t="s">
        <v>180</v>
      </c>
      <c r="Z58" s="226" t="str">
        <f t="shared" si="33"/>
        <v>40%</v>
      </c>
      <c r="AA58" s="177" t="s">
        <v>181</v>
      </c>
      <c r="AB58" s="177" t="s">
        <v>182</v>
      </c>
      <c r="AC58" s="177" t="s">
        <v>183</v>
      </c>
      <c r="AD58" s="227">
        <f t="shared" si="60"/>
        <v>6.2207999999999986E-3</v>
      </c>
      <c r="AE58" s="227">
        <f t="shared" si="61"/>
        <v>9.3311999999999978E-3</v>
      </c>
      <c r="AF58" s="221" t="str">
        <f t="shared" si="39"/>
        <v>MUY BAJA</v>
      </c>
      <c r="AG58" s="226">
        <f t="shared" si="27"/>
        <v>9.3311999999999978E-3</v>
      </c>
      <c r="AH58" s="221" t="str">
        <f t="shared" si="40"/>
        <v>MODERADO</v>
      </c>
      <c r="AI58" s="226">
        <f t="shared" si="62"/>
        <v>0.6</v>
      </c>
      <c r="AJ58" s="224" t="str">
        <f t="shared" si="57"/>
        <v>MODERADO</v>
      </c>
      <c r="AK58" s="1004"/>
      <c r="AL58" s="1108"/>
      <c r="AM58" s="1026"/>
      <c r="AN58" s="1026"/>
      <c r="AO58" s="265" t="s">
        <v>426</v>
      </c>
      <c r="AP58" s="256" t="s">
        <v>187</v>
      </c>
    </row>
    <row r="59" spans="1:42" ht="409.5" hidden="1" x14ac:dyDescent="0.5">
      <c r="A59" s="1091" t="s">
        <v>372</v>
      </c>
      <c r="B59" s="1091">
        <v>7</v>
      </c>
      <c r="C59" s="1094" t="s">
        <v>427</v>
      </c>
      <c r="D59" s="1097" t="s">
        <v>428</v>
      </c>
      <c r="E59" s="1097" t="s">
        <v>429</v>
      </c>
      <c r="F59" s="1100" t="s">
        <v>173</v>
      </c>
      <c r="G59" s="1103" t="s">
        <v>41</v>
      </c>
      <c r="H59" s="250" t="s">
        <v>430</v>
      </c>
      <c r="I59" s="254"/>
      <c r="J59" s="1085" t="s">
        <v>430</v>
      </c>
      <c r="K59" s="1085" t="s">
        <v>423</v>
      </c>
      <c r="L59" s="1088" t="s">
        <v>431</v>
      </c>
      <c r="M59" s="220">
        <v>54000</v>
      </c>
      <c r="N59" s="221" t="str">
        <f t="shared" si="51"/>
        <v>MUY ALTA</v>
      </c>
      <c r="O59" s="222">
        <f t="shared" si="48"/>
        <v>1</v>
      </c>
      <c r="P59" s="1002" t="s">
        <v>200</v>
      </c>
      <c r="Q59" s="266">
        <v>0.6</v>
      </c>
      <c r="R59" s="221" t="str">
        <f t="shared" si="1"/>
        <v>MODERADO</v>
      </c>
      <c r="S59" s="222">
        <f t="shared" si="50"/>
        <v>0.6</v>
      </c>
      <c r="T59" s="224" t="str">
        <f t="shared" si="56"/>
        <v>ALTO</v>
      </c>
      <c r="U59" s="153">
        <v>1</v>
      </c>
      <c r="V59" s="267" t="s">
        <v>432</v>
      </c>
      <c r="W59" s="153" t="s">
        <v>321</v>
      </c>
      <c r="X59" s="177" t="s">
        <v>189</v>
      </c>
      <c r="Y59" s="177" t="s">
        <v>180</v>
      </c>
      <c r="Z59" s="226" t="str">
        <f t="shared" si="33"/>
        <v>40%</v>
      </c>
      <c r="AA59" s="177" t="s">
        <v>181</v>
      </c>
      <c r="AB59" s="177" t="s">
        <v>182</v>
      </c>
      <c r="AC59" s="177" t="s">
        <v>183</v>
      </c>
      <c r="AD59" s="268"/>
      <c r="AE59" s="248">
        <f>IFERROR(IF(W60="Probabilidad",(O59-(+O59*Z60)),IF(W59="Impacto",O59,"")),"")</f>
        <v>0.6</v>
      </c>
      <c r="AF59" s="221" t="str">
        <f t="shared" si="39"/>
        <v>MEDIA</v>
      </c>
      <c r="AG59" s="226">
        <f t="shared" si="27"/>
        <v>0.6</v>
      </c>
      <c r="AH59" s="221" t="str">
        <f t="shared" si="40"/>
        <v>MODERADO</v>
      </c>
      <c r="AI59" s="226">
        <f t="shared" si="62"/>
        <v>0.6</v>
      </c>
      <c r="AJ59" s="224" t="str">
        <f t="shared" si="57"/>
        <v>MODERADO</v>
      </c>
      <c r="AK59" s="269" t="s">
        <v>265</v>
      </c>
      <c r="AL59" s="270"/>
      <c r="AM59" s="270"/>
      <c r="AN59" s="271"/>
      <c r="AO59" s="211" t="s">
        <v>433</v>
      </c>
      <c r="AP59" s="256" t="s">
        <v>187</v>
      </c>
    </row>
    <row r="60" spans="1:42" ht="409.5" hidden="1" x14ac:dyDescent="0.35">
      <c r="A60" s="1092"/>
      <c r="B60" s="1092"/>
      <c r="C60" s="1095"/>
      <c r="D60" s="1098"/>
      <c r="E60" s="1098"/>
      <c r="F60" s="1101"/>
      <c r="G60" s="1104"/>
      <c r="H60" s="236"/>
      <c r="I60" s="252"/>
      <c r="J60" s="1086"/>
      <c r="K60" s="1086"/>
      <c r="L60" s="1089"/>
      <c r="M60" s="272">
        <v>54000</v>
      </c>
      <c r="N60" s="239" t="str">
        <f t="shared" si="51"/>
        <v>MUY ALTA</v>
      </c>
      <c r="O60" s="240">
        <f t="shared" si="48"/>
        <v>1</v>
      </c>
      <c r="P60" s="1003"/>
      <c r="Q60" s="273">
        <v>0.6</v>
      </c>
      <c r="R60" s="239" t="str">
        <f t="shared" si="1"/>
        <v>MODERADO</v>
      </c>
      <c r="S60" s="240">
        <f t="shared" si="50"/>
        <v>0.6</v>
      </c>
      <c r="T60" s="241" t="str">
        <f t="shared" si="56"/>
        <v>ALTO</v>
      </c>
      <c r="U60" s="137">
        <v>2</v>
      </c>
      <c r="V60" s="267" t="s">
        <v>434</v>
      </c>
      <c r="W60" s="137" t="s">
        <v>321</v>
      </c>
      <c r="X60" s="242" t="s">
        <v>189</v>
      </c>
      <c r="Y60" s="242" t="s">
        <v>180</v>
      </c>
      <c r="Z60" s="243" t="str">
        <f t="shared" si="33"/>
        <v>40%</v>
      </c>
      <c r="AA60" s="242" t="s">
        <v>181</v>
      </c>
      <c r="AB60" s="242" t="s">
        <v>182</v>
      </c>
      <c r="AC60" s="242" t="s">
        <v>183</v>
      </c>
      <c r="AD60" s="274">
        <f t="shared" si="60"/>
        <v>0.24</v>
      </c>
      <c r="AE60" s="274">
        <f t="shared" ref="AE60" si="63">AE59-AD60</f>
        <v>0.36</v>
      </c>
      <c r="AF60" s="239" t="str">
        <f t="shared" si="39"/>
        <v>BAJA</v>
      </c>
      <c r="AG60" s="243">
        <v>0.01</v>
      </c>
      <c r="AH60" s="239" t="str">
        <f t="shared" si="40"/>
        <v>MODERADO</v>
      </c>
      <c r="AI60" s="243">
        <f t="shared" si="62"/>
        <v>0.6</v>
      </c>
      <c r="AJ60" s="241" t="str">
        <f t="shared" si="57"/>
        <v>MODERADO</v>
      </c>
      <c r="AK60" s="275" t="s">
        <v>265</v>
      </c>
      <c r="AL60" s="276"/>
      <c r="AM60" s="276"/>
      <c r="AN60" s="276"/>
      <c r="AO60" s="211" t="s">
        <v>435</v>
      </c>
      <c r="AP60" s="277" t="s">
        <v>187</v>
      </c>
    </row>
    <row r="61" spans="1:42" ht="409.5" hidden="1" x14ac:dyDescent="0.5">
      <c r="A61" s="1093"/>
      <c r="B61" s="1093"/>
      <c r="C61" s="1096"/>
      <c r="D61" s="1099"/>
      <c r="E61" s="1099"/>
      <c r="F61" s="1102"/>
      <c r="G61" s="1105"/>
      <c r="H61" s="250"/>
      <c r="I61" s="254"/>
      <c r="J61" s="1087"/>
      <c r="K61" s="1087"/>
      <c r="L61" s="1090"/>
      <c r="M61" s="220">
        <v>54000</v>
      </c>
      <c r="N61" s="221" t="str">
        <f t="shared" si="51"/>
        <v>MUY ALTA</v>
      </c>
      <c r="O61" s="222">
        <f t="shared" si="48"/>
        <v>1</v>
      </c>
      <c r="P61" s="1004"/>
      <c r="Q61" s="266">
        <v>0.6</v>
      </c>
      <c r="R61" s="221" t="str">
        <f t="shared" si="1"/>
        <v>MODERADO</v>
      </c>
      <c r="S61" s="222">
        <f t="shared" si="50"/>
        <v>0.6</v>
      </c>
      <c r="T61" s="224" t="str">
        <f t="shared" si="56"/>
        <v>ALTO</v>
      </c>
      <c r="U61" s="153">
        <v>3</v>
      </c>
      <c r="V61" s="267" t="s">
        <v>436</v>
      </c>
      <c r="W61" s="153" t="s">
        <v>321</v>
      </c>
      <c r="X61" s="177" t="s">
        <v>189</v>
      </c>
      <c r="Y61" s="177" t="s">
        <v>180</v>
      </c>
      <c r="Z61" s="226" t="str">
        <f t="shared" si="33"/>
        <v>40%</v>
      </c>
      <c r="AA61" s="177" t="s">
        <v>181</v>
      </c>
      <c r="AB61" s="177" t="s">
        <v>437</v>
      </c>
      <c r="AC61" s="177" t="s">
        <v>183</v>
      </c>
      <c r="AD61" s="268">
        <v>0.24</v>
      </c>
      <c r="AE61" s="268">
        <f>AE60-AD61</f>
        <v>0.12</v>
      </c>
      <c r="AF61" s="221" t="str">
        <f t="shared" si="39"/>
        <v>MUY BAJA</v>
      </c>
      <c r="AG61" s="226">
        <v>0.01</v>
      </c>
      <c r="AH61" s="221" t="str">
        <f t="shared" si="40"/>
        <v>MODERADO</v>
      </c>
      <c r="AI61" s="226">
        <f t="shared" si="62"/>
        <v>0.6</v>
      </c>
      <c r="AJ61" s="224" t="str">
        <f t="shared" si="57"/>
        <v>MODERADO</v>
      </c>
      <c r="AK61" s="269" t="s">
        <v>265</v>
      </c>
      <c r="AL61" s="270"/>
      <c r="AM61" s="270"/>
      <c r="AN61" s="270"/>
      <c r="AO61" s="207" t="s">
        <v>438</v>
      </c>
      <c r="AP61" s="256" t="s">
        <v>187</v>
      </c>
    </row>
    <row r="62" spans="1:42" ht="409.5" hidden="1" x14ac:dyDescent="0.5">
      <c r="A62" s="258" t="s">
        <v>372</v>
      </c>
      <c r="B62" s="258">
        <v>8</v>
      </c>
      <c r="C62" s="259" t="s">
        <v>427</v>
      </c>
      <c r="D62" s="278" t="s">
        <v>439</v>
      </c>
      <c r="E62" s="278" t="s">
        <v>440</v>
      </c>
      <c r="F62" s="261" t="s">
        <v>173</v>
      </c>
      <c r="G62" s="279" t="s">
        <v>42</v>
      </c>
      <c r="H62" s="250" t="s">
        <v>430</v>
      </c>
      <c r="I62" s="254"/>
      <c r="J62" s="219" t="s">
        <v>404</v>
      </c>
      <c r="K62" s="262" t="s">
        <v>386</v>
      </c>
      <c r="L62" s="263" t="s">
        <v>431</v>
      </c>
      <c r="M62" s="220">
        <v>54000</v>
      </c>
      <c r="N62" s="221" t="str">
        <f t="shared" si="51"/>
        <v>MUY ALTA</v>
      </c>
      <c r="O62" s="222">
        <f t="shared" si="48"/>
        <v>1</v>
      </c>
      <c r="P62" s="151" t="s">
        <v>200</v>
      </c>
      <c r="Q62" s="266">
        <v>0.6</v>
      </c>
      <c r="R62" s="221" t="str">
        <f t="shared" si="1"/>
        <v>MODERADO</v>
      </c>
      <c r="S62" s="222">
        <f t="shared" si="50"/>
        <v>0.6</v>
      </c>
      <c r="T62" s="224" t="str">
        <f t="shared" si="56"/>
        <v>ALTO</v>
      </c>
      <c r="U62" s="153">
        <v>1</v>
      </c>
      <c r="V62" s="267" t="s">
        <v>441</v>
      </c>
      <c r="W62" s="137" t="s">
        <v>321</v>
      </c>
      <c r="X62" s="177" t="s">
        <v>189</v>
      </c>
      <c r="Y62" s="177" t="s">
        <v>180</v>
      </c>
      <c r="Z62" s="226" t="str">
        <f t="shared" si="33"/>
        <v>40%</v>
      </c>
      <c r="AA62" s="177" t="s">
        <v>181</v>
      </c>
      <c r="AB62" s="177" t="s">
        <v>182</v>
      </c>
      <c r="AC62" s="177" t="s">
        <v>183</v>
      </c>
      <c r="AD62" s="268"/>
      <c r="AE62" s="248">
        <f>IFERROR(IF(W63="Probabilidad",(O62-(+O62*Z63)),IF(W62="Impacto",O62,"")),"")</f>
        <v>0.6</v>
      </c>
      <c r="AF62" s="221" t="str">
        <f t="shared" si="39"/>
        <v>MEDIA</v>
      </c>
      <c r="AG62" s="226">
        <f t="shared" si="27"/>
        <v>0.6</v>
      </c>
      <c r="AH62" s="221" t="str">
        <f t="shared" si="40"/>
        <v>MODERADO</v>
      </c>
      <c r="AI62" s="226">
        <f t="shared" si="62"/>
        <v>0.6</v>
      </c>
      <c r="AJ62" s="224" t="str">
        <f t="shared" si="57"/>
        <v>MODERADO</v>
      </c>
      <c r="AK62" s="275" t="s">
        <v>265</v>
      </c>
      <c r="AL62" s="270"/>
      <c r="AM62" s="270"/>
      <c r="AN62" s="270"/>
      <c r="AO62" s="119" t="s">
        <v>442</v>
      </c>
      <c r="AP62" s="256" t="s">
        <v>187</v>
      </c>
    </row>
    <row r="63" spans="1:42" ht="409.5" hidden="1" x14ac:dyDescent="0.5">
      <c r="A63" s="258" t="s">
        <v>372</v>
      </c>
      <c r="B63" s="258">
        <v>9</v>
      </c>
      <c r="C63" s="260" t="s">
        <v>443</v>
      </c>
      <c r="D63" s="278" t="s">
        <v>444</v>
      </c>
      <c r="E63" s="278" t="s">
        <v>445</v>
      </c>
      <c r="F63" s="261" t="s">
        <v>173</v>
      </c>
      <c r="G63" s="279" t="s">
        <v>446</v>
      </c>
      <c r="H63" s="250" t="s">
        <v>430</v>
      </c>
      <c r="I63" s="254"/>
      <c r="J63" s="219" t="s">
        <v>197</v>
      </c>
      <c r="K63" s="262" t="s">
        <v>208</v>
      </c>
      <c r="L63" s="263" t="s">
        <v>431</v>
      </c>
      <c r="M63" s="220">
        <v>19000</v>
      </c>
      <c r="N63" s="221" t="str">
        <f t="shared" si="51"/>
        <v>MUY ALTA</v>
      </c>
      <c r="O63" s="222">
        <f t="shared" si="48"/>
        <v>1</v>
      </c>
      <c r="P63" s="151" t="s">
        <v>200</v>
      </c>
      <c r="Q63" s="266">
        <v>0.6</v>
      </c>
      <c r="R63" s="221" t="str">
        <f t="shared" si="1"/>
        <v>MODERADO</v>
      </c>
      <c r="S63" s="222">
        <f t="shared" si="50"/>
        <v>0.6</v>
      </c>
      <c r="T63" s="224" t="str">
        <f t="shared" si="56"/>
        <v>ALTO</v>
      </c>
      <c r="U63" s="153">
        <v>1</v>
      </c>
      <c r="V63" s="280" t="s">
        <v>447</v>
      </c>
      <c r="W63" s="153" t="s">
        <v>321</v>
      </c>
      <c r="X63" s="177" t="s">
        <v>189</v>
      </c>
      <c r="Y63" s="177" t="s">
        <v>180</v>
      </c>
      <c r="Z63" s="226" t="str">
        <f t="shared" si="33"/>
        <v>40%</v>
      </c>
      <c r="AA63" s="177" t="s">
        <v>181</v>
      </c>
      <c r="AB63" s="177" t="s">
        <v>182</v>
      </c>
      <c r="AC63" s="177" t="s">
        <v>183</v>
      </c>
      <c r="AD63" s="268">
        <f t="shared" si="60"/>
        <v>0.24</v>
      </c>
      <c r="AE63" s="268">
        <f t="shared" si="61"/>
        <v>0.36</v>
      </c>
      <c r="AF63" s="221" t="str">
        <f t="shared" si="39"/>
        <v>BAJA</v>
      </c>
      <c r="AG63" s="226">
        <f t="shared" si="27"/>
        <v>0.36</v>
      </c>
      <c r="AH63" s="221" t="str">
        <f t="shared" si="40"/>
        <v>MODERADO</v>
      </c>
      <c r="AI63" s="226">
        <f t="shared" si="62"/>
        <v>0.6</v>
      </c>
      <c r="AJ63" s="224" t="str">
        <f t="shared" si="57"/>
        <v>MODERADO</v>
      </c>
      <c r="AK63" s="269" t="s">
        <v>265</v>
      </c>
      <c r="AL63" s="270"/>
      <c r="AM63" s="270"/>
      <c r="AN63" s="270"/>
      <c r="AO63" s="119" t="s">
        <v>44</v>
      </c>
      <c r="AP63" s="256" t="s">
        <v>365</v>
      </c>
    </row>
    <row r="64" spans="1:42" ht="409.5" hidden="1" x14ac:dyDescent="0.5">
      <c r="A64" s="281" t="s">
        <v>372</v>
      </c>
      <c r="B64" s="258">
        <v>10</v>
      </c>
      <c r="C64" s="282" t="s">
        <v>448</v>
      </c>
      <c r="D64" s="278" t="s">
        <v>449</v>
      </c>
      <c r="E64" s="278" t="s">
        <v>450</v>
      </c>
      <c r="F64" s="261" t="s">
        <v>173</v>
      </c>
      <c r="G64" s="279" t="s">
        <v>45</v>
      </c>
      <c r="H64" s="250" t="s">
        <v>385</v>
      </c>
      <c r="I64" s="254"/>
      <c r="J64" s="219" t="s">
        <v>385</v>
      </c>
      <c r="K64" s="219" t="s">
        <v>386</v>
      </c>
      <c r="L64" s="263" t="s">
        <v>451</v>
      </c>
      <c r="M64" s="220">
        <v>1140</v>
      </c>
      <c r="N64" s="221" t="str">
        <f t="shared" si="51"/>
        <v>ALTA</v>
      </c>
      <c r="O64" s="222">
        <f t="shared" si="48"/>
        <v>0.8</v>
      </c>
      <c r="P64" s="151" t="s">
        <v>200</v>
      </c>
      <c r="Q64" s="266">
        <v>0.6</v>
      </c>
      <c r="R64" s="221" t="str">
        <f t="shared" si="1"/>
        <v>MODERADO</v>
      </c>
      <c r="S64" s="222">
        <f t="shared" si="50"/>
        <v>0.6</v>
      </c>
      <c r="T64" s="224" t="str">
        <f t="shared" si="56"/>
        <v>ALTO</v>
      </c>
      <c r="U64" s="153">
        <v>1</v>
      </c>
      <c r="V64" s="280" t="s">
        <v>452</v>
      </c>
      <c r="W64" s="153" t="s">
        <v>321</v>
      </c>
      <c r="X64" s="177" t="s">
        <v>189</v>
      </c>
      <c r="Y64" s="177" t="s">
        <v>180</v>
      </c>
      <c r="Z64" s="226" t="str">
        <f t="shared" si="33"/>
        <v>40%</v>
      </c>
      <c r="AA64" s="177" t="s">
        <v>181</v>
      </c>
      <c r="AB64" s="177" t="s">
        <v>182</v>
      </c>
      <c r="AC64" s="177" t="s">
        <v>183</v>
      </c>
      <c r="AD64" s="268">
        <f>IF(ISBLANK(V64),0,Z64*AE63)</f>
        <v>0.14399999999999999</v>
      </c>
      <c r="AE64" s="268">
        <f>AE63-AD64</f>
        <v>0.216</v>
      </c>
      <c r="AF64" s="221" t="str">
        <f t="shared" si="39"/>
        <v>BAJA</v>
      </c>
      <c r="AG64" s="226">
        <f t="shared" si="27"/>
        <v>0.216</v>
      </c>
      <c r="AH64" s="221" t="str">
        <f t="shared" si="40"/>
        <v>MODERADO</v>
      </c>
      <c r="AI64" s="226">
        <f t="shared" si="62"/>
        <v>0.6</v>
      </c>
      <c r="AJ64" s="224" t="str">
        <f t="shared" si="57"/>
        <v>MODERADO</v>
      </c>
      <c r="AK64" s="283" t="s">
        <v>265</v>
      </c>
      <c r="AL64" s="270"/>
      <c r="AM64" s="270"/>
      <c r="AN64" s="270"/>
      <c r="AO64" s="119" t="s">
        <v>46</v>
      </c>
      <c r="AP64" s="153" t="s">
        <v>187</v>
      </c>
    </row>
    <row r="65" spans="1:42" ht="409.5" hidden="1" x14ac:dyDescent="0.3">
      <c r="A65" s="941" t="s">
        <v>453</v>
      </c>
      <c r="B65" s="941">
        <v>1</v>
      </c>
      <c r="C65" s="944" t="s">
        <v>454</v>
      </c>
      <c r="D65" s="944" t="s">
        <v>455</v>
      </c>
      <c r="E65" s="944" t="s">
        <v>456</v>
      </c>
      <c r="F65" s="973"/>
      <c r="G65" s="944" t="s">
        <v>96</v>
      </c>
      <c r="H65" s="146"/>
      <c r="I65" s="141"/>
      <c r="J65" s="141"/>
      <c r="K65" s="141"/>
      <c r="L65" s="158"/>
      <c r="M65" s="142">
        <v>5000</v>
      </c>
      <c r="N65" s="143" t="str">
        <f t="shared" si="51"/>
        <v>ALTA</v>
      </c>
      <c r="O65" s="144">
        <f t="shared" si="48"/>
        <v>0.8</v>
      </c>
      <c r="P65" s="125" t="s">
        <v>457</v>
      </c>
      <c r="Q65" s="145">
        <v>0.2</v>
      </c>
      <c r="R65" s="143" t="str">
        <f t="shared" si="1"/>
        <v>LEVE</v>
      </c>
      <c r="S65" s="144">
        <f t="shared" si="50"/>
        <v>0.2</v>
      </c>
      <c r="T65" s="150" t="str">
        <f t="shared" si="56"/>
        <v>MODERADO</v>
      </c>
      <c r="U65" s="146">
        <v>1</v>
      </c>
      <c r="V65" s="284" t="s">
        <v>458</v>
      </c>
      <c r="W65" s="146" t="s">
        <v>321</v>
      </c>
      <c r="X65" s="147" t="s">
        <v>189</v>
      </c>
      <c r="Y65" s="147" t="s">
        <v>233</v>
      </c>
      <c r="Z65" s="148" t="str">
        <f t="shared" si="33"/>
        <v>50%</v>
      </c>
      <c r="AA65" s="147" t="s">
        <v>181</v>
      </c>
      <c r="AB65" s="147" t="s">
        <v>182</v>
      </c>
      <c r="AC65" s="147" t="s">
        <v>183</v>
      </c>
      <c r="AD65" s="147"/>
      <c r="AE65" s="149">
        <f t="shared" ref="AE65:AE66" si="64">IFERROR(IF(W65="Probabilidad",(O65-(+O65*Z65)),IF(W65="Impacto",O65,"")),"")</f>
        <v>0.4</v>
      </c>
      <c r="AF65" s="143" t="str">
        <f t="shared" si="39"/>
        <v>BAJA</v>
      </c>
      <c r="AG65" s="148">
        <f t="shared" si="27"/>
        <v>0.4</v>
      </c>
      <c r="AH65" s="143" t="str">
        <f t="shared" si="40"/>
        <v>LEVE</v>
      </c>
      <c r="AI65" s="148">
        <f t="shared" si="62"/>
        <v>0.2</v>
      </c>
      <c r="AJ65" s="150" t="str">
        <f t="shared" si="57"/>
        <v>BAJO</v>
      </c>
      <c r="AK65" s="1065" t="s">
        <v>242</v>
      </c>
      <c r="AL65" s="146"/>
      <c r="AM65" s="285"/>
      <c r="AN65" s="182"/>
      <c r="AO65" s="179" t="s">
        <v>459</v>
      </c>
      <c r="AP65" s="153" t="s">
        <v>365</v>
      </c>
    </row>
    <row r="66" spans="1:42" ht="409.5" hidden="1" x14ac:dyDescent="0.3">
      <c r="A66" s="942"/>
      <c r="B66" s="942"/>
      <c r="C66" s="945"/>
      <c r="D66" s="945"/>
      <c r="E66" s="945"/>
      <c r="F66" s="974"/>
      <c r="G66" s="945"/>
      <c r="H66" s="146"/>
      <c r="I66" s="141"/>
      <c r="J66" s="141"/>
      <c r="K66" s="141"/>
      <c r="L66" s="158"/>
      <c r="M66" s="142">
        <v>5000</v>
      </c>
      <c r="N66" s="143" t="str">
        <f t="shared" si="51"/>
        <v>ALTA</v>
      </c>
      <c r="O66" s="144">
        <f t="shared" si="48"/>
        <v>0.8</v>
      </c>
      <c r="P66" s="125" t="s">
        <v>457</v>
      </c>
      <c r="Q66" s="145">
        <v>0.2</v>
      </c>
      <c r="R66" s="143" t="str">
        <f>IF(Q66=0.2,"LEVE",IF(Q66=0.4,"MENOR",IF(Q66=0.6,"MODERADO",IF(Q66=0.8,"MAYOR",IF(Q66=1,"CATASTROFICO","")))))</f>
        <v>LEVE</v>
      </c>
      <c r="S66" s="144">
        <f t="shared" si="50"/>
        <v>0.2</v>
      </c>
      <c r="T66" s="150" t="str">
        <f t="shared" si="56"/>
        <v>MODERADO</v>
      </c>
      <c r="U66" s="146">
        <v>2</v>
      </c>
      <c r="V66" s="119" t="s">
        <v>460</v>
      </c>
      <c r="W66" s="146" t="s">
        <v>321</v>
      </c>
      <c r="X66" s="147" t="s">
        <v>189</v>
      </c>
      <c r="Y66" s="147" t="s">
        <v>233</v>
      </c>
      <c r="Z66" s="148" t="str">
        <f t="shared" si="33"/>
        <v>50%</v>
      </c>
      <c r="AA66" s="147" t="s">
        <v>181</v>
      </c>
      <c r="AB66" s="147" t="s">
        <v>182</v>
      </c>
      <c r="AC66" s="147" t="s">
        <v>183</v>
      </c>
      <c r="AD66" s="147"/>
      <c r="AE66" s="149">
        <f t="shared" si="64"/>
        <v>0.4</v>
      </c>
      <c r="AF66" s="143" t="str">
        <f t="shared" si="39"/>
        <v>BAJA</v>
      </c>
      <c r="AG66" s="148">
        <f t="shared" si="27"/>
        <v>0.4</v>
      </c>
      <c r="AH66" s="143" t="str">
        <f>R66</f>
        <v>LEVE</v>
      </c>
      <c r="AI66" s="148">
        <f t="shared" si="62"/>
        <v>0.2</v>
      </c>
      <c r="AJ66" s="150" t="str">
        <f t="shared" si="57"/>
        <v>BAJO</v>
      </c>
      <c r="AK66" s="1084"/>
      <c r="AL66" s="146"/>
      <c r="AM66" s="285"/>
      <c r="AN66" s="182"/>
      <c r="AO66" s="152" t="s">
        <v>461</v>
      </c>
      <c r="AP66" s="153" t="s">
        <v>187</v>
      </c>
    </row>
    <row r="67" spans="1:42" ht="409.5" hidden="1" x14ac:dyDescent="0.3">
      <c r="A67" s="943"/>
      <c r="B67" s="943"/>
      <c r="C67" s="946"/>
      <c r="D67" s="946"/>
      <c r="E67" s="946"/>
      <c r="F67" s="975"/>
      <c r="G67" s="946"/>
      <c r="H67" s="146"/>
      <c r="I67" s="141"/>
      <c r="J67" s="141"/>
      <c r="K67" s="141"/>
      <c r="L67" s="158"/>
      <c r="M67" s="142">
        <v>5000</v>
      </c>
      <c r="N67" s="143" t="str">
        <f t="shared" si="51"/>
        <v>ALTA</v>
      </c>
      <c r="O67" s="144">
        <f t="shared" si="48"/>
        <v>0.8</v>
      </c>
      <c r="P67" s="125" t="s">
        <v>457</v>
      </c>
      <c r="Q67" s="145">
        <v>0.2</v>
      </c>
      <c r="R67" s="143" t="str">
        <f t="shared" si="1"/>
        <v>LEVE</v>
      </c>
      <c r="S67" s="144">
        <f t="shared" si="50"/>
        <v>0.2</v>
      </c>
      <c r="T67" s="150" t="str">
        <f t="shared" si="56"/>
        <v>MODERADO</v>
      </c>
      <c r="U67" s="146">
        <v>3</v>
      </c>
      <c r="V67" s="119" t="s">
        <v>462</v>
      </c>
      <c r="W67" s="146" t="s">
        <v>321</v>
      </c>
      <c r="X67" s="147" t="s">
        <v>189</v>
      </c>
      <c r="Y67" s="147" t="s">
        <v>233</v>
      </c>
      <c r="Z67" s="148" t="str">
        <f t="shared" si="33"/>
        <v>50%</v>
      </c>
      <c r="AA67" s="147" t="s">
        <v>181</v>
      </c>
      <c r="AB67" s="147" t="s">
        <v>182</v>
      </c>
      <c r="AC67" s="147" t="s">
        <v>183</v>
      </c>
      <c r="AD67" s="287">
        <f>IF(ISBLANK(V66),0,Z67*AE65)</f>
        <v>0.2</v>
      </c>
      <c r="AE67" s="287">
        <f>AE65-AD67</f>
        <v>0.2</v>
      </c>
      <c r="AF67" s="143" t="str">
        <f t="shared" si="39"/>
        <v>MUY BAJA</v>
      </c>
      <c r="AG67" s="148">
        <f t="shared" si="27"/>
        <v>0.2</v>
      </c>
      <c r="AH67" s="143" t="str">
        <f t="shared" si="40"/>
        <v>LEVE</v>
      </c>
      <c r="AI67" s="148">
        <f t="shared" si="62"/>
        <v>0.2</v>
      </c>
      <c r="AJ67" s="150" t="str">
        <f t="shared" si="57"/>
        <v>BAJO</v>
      </c>
      <c r="AK67" s="1066"/>
      <c r="AL67" s="146"/>
      <c r="AM67" s="285"/>
      <c r="AN67" s="182"/>
      <c r="AO67" s="179" t="s">
        <v>463</v>
      </c>
      <c r="AP67" s="153" t="s">
        <v>187</v>
      </c>
    </row>
    <row r="68" spans="1:42" ht="409.5" hidden="1" x14ac:dyDescent="0.3">
      <c r="A68" s="982" t="s">
        <v>453</v>
      </c>
      <c r="B68" s="982">
        <v>2</v>
      </c>
      <c r="C68" s="944" t="s">
        <v>464</v>
      </c>
      <c r="D68" s="944" t="s">
        <v>465</v>
      </c>
      <c r="E68" s="944" t="s">
        <v>466</v>
      </c>
      <c r="F68" s="944" t="s">
        <v>173</v>
      </c>
      <c r="G68" s="944" t="s">
        <v>467</v>
      </c>
      <c r="H68" s="146"/>
      <c r="I68" s="141"/>
      <c r="J68" s="141"/>
      <c r="K68" s="141"/>
      <c r="L68" s="158"/>
      <c r="M68" s="142">
        <v>6000</v>
      </c>
      <c r="N68" s="143" t="str">
        <f t="shared" si="51"/>
        <v>MUY ALTA</v>
      </c>
      <c r="O68" s="144">
        <f t="shared" si="48"/>
        <v>1</v>
      </c>
      <c r="P68" s="125" t="s">
        <v>468</v>
      </c>
      <c r="Q68" s="145">
        <v>0.6</v>
      </c>
      <c r="R68" s="143" t="str">
        <f t="shared" si="1"/>
        <v>MODERADO</v>
      </c>
      <c r="S68" s="144">
        <f t="shared" si="50"/>
        <v>0.6</v>
      </c>
      <c r="T68" s="150" t="str">
        <f t="shared" si="56"/>
        <v>ALTO</v>
      </c>
      <c r="U68" s="146">
        <v>1</v>
      </c>
      <c r="V68" s="119" t="s">
        <v>469</v>
      </c>
      <c r="W68" s="146" t="s">
        <v>321</v>
      </c>
      <c r="X68" s="147" t="s">
        <v>189</v>
      </c>
      <c r="Y68" s="147" t="s">
        <v>233</v>
      </c>
      <c r="Z68" s="148" t="str">
        <f t="shared" si="33"/>
        <v>50%</v>
      </c>
      <c r="AA68" s="147" t="s">
        <v>181</v>
      </c>
      <c r="AB68" s="147" t="s">
        <v>182</v>
      </c>
      <c r="AC68" s="147" t="s">
        <v>183</v>
      </c>
      <c r="AD68" s="147"/>
      <c r="AE68" s="149">
        <f t="shared" ref="AE68" si="65">IFERROR(IF(W68="Probabilidad",(O68-(+O68*Z68)),IF(W68="Impacto",O68,"")),"")</f>
        <v>0.5</v>
      </c>
      <c r="AF68" s="321" t="s">
        <v>559</v>
      </c>
      <c r="AG68" s="148">
        <f t="shared" si="27"/>
        <v>0.5</v>
      </c>
      <c r="AH68" s="143" t="str">
        <f t="shared" si="40"/>
        <v>MODERADO</v>
      </c>
      <c r="AI68" s="148">
        <f t="shared" si="62"/>
        <v>0.6</v>
      </c>
      <c r="AJ68" s="150" t="s">
        <v>559</v>
      </c>
      <c r="AK68" s="140" t="s">
        <v>184</v>
      </c>
      <c r="AL68" s="146"/>
      <c r="AM68" s="285"/>
      <c r="AN68" s="182"/>
      <c r="AO68" s="152" t="s">
        <v>470</v>
      </c>
      <c r="AP68" s="153" t="s">
        <v>187</v>
      </c>
    </row>
    <row r="69" spans="1:42" ht="409.5" hidden="1" x14ac:dyDescent="0.3">
      <c r="A69" s="983"/>
      <c r="B69" s="983"/>
      <c r="C69" s="945"/>
      <c r="D69" s="945"/>
      <c r="E69" s="945"/>
      <c r="F69" s="945"/>
      <c r="G69" s="945"/>
      <c r="H69" s="146"/>
      <c r="I69" s="141"/>
      <c r="J69" s="141"/>
      <c r="K69" s="141"/>
      <c r="L69" s="158"/>
      <c r="M69" s="142">
        <v>6000</v>
      </c>
      <c r="N69" s="143" t="str">
        <f t="shared" si="51"/>
        <v>MUY ALTA</v>
      </c>
      <c r="O69" s="144">
        <f t="shared" si="48"/>
        <v>1</v>
      </c>
      <c r="P69" s="125" t="s">
        <v>468</v>
      </c>
      <c r="Q69" s="145">
        <v>0.6</v>
      </c>
      <c r="R69" s="143" t="str">
        <f t="shared" si="1"/>
        <v>MODERADO</v>
      </c>
      <c r="S69" s="144">
        <f t="shared" si="50"/>
        <v>0.6</v>
      </c>
      <c r="T69" s="150" t="str">
        <f t="shared" si="56"/>
        <v>ALTO</v>
      </c>
      <c r="U69" s="146">
        <v>2</v>
      </c>
      <c r="V69" s="119" t="s">
        <v>471</v>
      </c>
      <c r="W69" s="146" t="s">
        <v>321</v>
      </c>
      <c r="X69" s="147" t="s">
        <v>189</v>
      </c>
      <c r="Y69" s="147" t="s">
        <v>233</v>
      </c>
      <c r="Z69" s="148" t="str">
        <f t="shared" si="33"/>
        <v>50%</v>
      </c>
      <c r="AA69" s="147" t="s">
        <v>181</v>
      </c>
      <c r="AB69" s="147" t="s">
        <v>182</v>
      </c>
      <c r="AC69" s="147" t="s">
        <v>183</v>
      </c>
      <c r="AD69" s="287">
        <f>IF(ISBLANK(V69),0,Z69*AE68)</f>
        <v>0.25</v>
      </c>
      <c r="AE69" s="287" t="e">
        <f>$AE68-$AC$19</f>
        <v>#VALUE!</v>
      </c>
      <c r="AF69" s="320" t="s">
        <v>192</v>
      </c>
      <c r="AG69" s="148" t="e">
        <f t="shared" si="27"/>
        <v>#VALUE!</v>
      </c>
      <c r="AH69" s="143" t="str">
        <f t="shared" si="40"/>
        <v>MODERADO</v>
      </c>
      <c r="AI69" s="148">
        <f t="shared" si="62"/>
        <v>0.6</v>
      </c>
      <c r="AJ69" s="150" t="s">
        <v>192</v>
      </c>
      <c r="AK69" s="288"/>
      <c r="AL69" s="146"/>
      <c r="AM69" s="285"/>
      <c r="AN69" s="182"/>
      <c r="AO69" s="152" t="s">
        <v>472</v>
      </c>
      <c r="AP69" s="153" t="s">
        <v>187</v>
      </c>
    </row>
    <row r="70" spans="1:42" ht="409.5" hidden="1" x14ac:dyDescent="0.3">
      <c r="A70" s="983"/>
      <c r="B70" s="983"/>
      <c r="C70" s="945"/>
      <c r="D70" s="945"/>
      <c r="E70" s="945"/>
      <c r="F70" s="945"/>
      <c r="G70" s="945"/>
      <c r="H70" s="146"/>
      <c r="I70" s="141"/>
      <c r="J70" s="141"/>
      <c r="K70" s="141"/>
      <c r="L70" s="158"/>
      <c r="M70" s="142">
        <v>6000</v>
      </c>
      <c r="N70" s="143" t="str">
        <f t="shared" si="51"/>
        <v>MUY ALTA</v>
      </c>
      <c r="O70" s="144">
        <f t="shared" si="48"/>
        <v>1</v>
      </c>
      <c r="P70" s="144" t="s">
        <v>468</v>
      </c>
      <c r="Q70" s="145">
        <v>0.6</v>
      </c>
      <c r="R70" s="143" t="str">
        <f t="shared" si="1"/>
        <v>MODERADO</v>
      </c>
      <c r="S70" s="144">
        <f t="shared" si="50"/>
        <v>0.6</v>
      </c>
      <c r="T70" s="150" t="str">
        <f t="shared" si="56"/>
        <v>ALTO</v>
      </c>
      <c r="U70" s="146">
        <v>3</v>
      </c>
      <c r="V70" s="119" t="s">
        <v>473</v>
      </c>
      <c r="W70" s="146" t="s">
        <v>321</v>
      </c>
      <c r="X70" s="147" t="s">
        <v>189</v>
      </c>
      <c r="Y70" s="147" t="s">
        <v>233</v>
      </c>
      <c r="Z70" s="148" t="str">
        <f t="shared" si="33"/>
        <v>50%</v>
      </c>
      <c r="AA70" s="147" t="s">
        <v>181</v>
      </c>
      <c r="AB70" s="147" t="s">
        <v>182</v>
      </c>
      <c r="AC70" s="147" t="s">
        <v>183</v>
      </c>
      <c r="AD70" s="147"/>
      <c r="AE70" s="287" t="e">
        <f>$AE69-$AC$19</f>
        <v>#VALUE!</v>
      </c>
      <c r="AF70" s="320" t="s">
        <v>192</v>
      </c>
      <c r="AG70" s="148">
        <v>0.2</v>
      </c>
      <c r="AH70" s="143" t="str">
        <f t="shared" si="40"/>
        <v>MODERADO</v>
      </c>
      <c r="AI70" s="148">
        <f t="shared" si="62"/>
        <v>0.6</v>
      </c>
      <c r="AJ70" s="150" t="s">
        <v>192</v>
      </c>
      <c r="AK70" s="288"/>
      <c r="AL70" s="146"/>
      <c r="AM70" s="285"/>
      <c r="AN70" s="182"/>
      <c r="AO70" s="179" t="s">
        <v>474</v>
      </c>
      <c r="AP70" s="153" t="s">
        <v>187</v>
      </c>
    </row>
    <row r="71" spans="1:42" ht="409.5" hidden="1" x14ac:dyDescent="0.3">
      <c r="A71" s="984"/>
      <c r="B71" s="984"/>
      <c r="C71" s="946"/>
      <c r="D71" s="946"/>
      <c r="E71" s="946"/>
      <c r="F71" s="946"/>
      <c r="G71" s="946"/>
      <c r="H71" s="146"/>
      <c r="I71" s="141"/>
      <c r="J71" s="141"/>
      <c r="K71" s="141"/>
      <c r="L71" s="158"/>
      <c r="M71" s="142">
        <v>6000</v>
      </c>
      <c r="N71" s="143" t="str">
        <f t="shared" si="51"/>
        <v>MUY ALTA</v>
      </c>
      <c r="O71" s="144">
        <f t="shared" si="48"/>
        <v>1</v>
      </c>
      <c r="P71" s="144" t="s">
        <v>468</v>
      </c>
      <c r="Q71" s="145">
        <v>0.6</v>
      </c>
      <c r="R71" s="143" t="str">
        <f t="shared" si="1"/>
        <v>MODERADO</v>
      </c>
      <c r="S71" s="144">
        <f t="shared" si="50"/>
        <v>0.6</v>
      </c>
      <c r="T71" s="150" t="str">
        <f t="shared" si="56"/>
        <v>ALTO</v>
      </c>
      <c r="U71" s="146">
        <v>4</v>
      </c>
      <c r="V71" s="119" t="s">
        <v>475</v>
      </c>
      <c r="W71" s="146" t="s">
        <v>321</v>
      </c>
      <c r="X71" s="147" t="s">
        <v>189</v>
      </c>
      <c r="Y71" s="147" t="s">
        <v>233</v>
      </c>
      <c r="Z71" s="148" t="str">
        <f t="shared" si="33"/>
        <v>50%</v>
      </c>
      <c r="AA71" s="147" t="s">
        <v>181</v>
      </c>
      <c r="AB71" s="147" t="s">
        <v>182</v>
      </c>
      <c r="AC71" s="147" t="s">
        <v>183</v>
      </c>
      <c r="AD71" s="287" t="e">
        <f>IF(ISBLANK(V71),0,Z71*AE70)</f>
        <v>#VALUE!</v>
      </c>
      <c r="AE71" s="287" t="e">
        <f>AE70-AD71</f>
        <v>#VALUE!</v>
      </c>
      <c r="AF71" s="322" t="s">
        <v>264</v>
      </c>
      <c r="AG71" s="148">
        <v>0.2</v>
      </c>
      <c r="AH71" s="143" t="str">
        <f t="shared" si="40"/>
        <v>MODERADO</v>
      </c>
      <c r="AI71" s="148">
        <f t="shared" si="62"/>
        <v>0.6</v>
      </c>
      <c r="AJ71" s="150" t="s">
        <v>192</v>
      </c>
      <c r="AK71" s="290"/>
      <c r="AL71" s="146"/>
      <c r="AM71" s="285"/>
      <c r="AN71" s="182"/>
      <c r="AO71" s="152" t="s">
        <v>476</v>
      </c>
      <c r="AP71" s="153" t="s">
        <v>187</v>
      </c>
    </row>
    <row r="72" spans="1:42" ht="409.5" hidden="1" x14ac:dyDescent="0.3">
      <c r="A72" s="941" t="s">
        <v>453</v>
      </c>
      <c r="B72" s="941">
        <v>3</v>
      </c>
      <c r="C72" s="1032" t="s">
        <v>477</v>
      </c>
      <c r="D72" s="944" t="s">
        <v>478</v>
      </c>
      <c r="E72" s="944" t="s">
        <v>479</v>
      </c>
      <c r="F72" s="944" t="s">
        <v>173</v>
      </c>
      <c r="G72" s="994" t="s">
        <v>97</v>
      </c>
      <c r="H72" s="146"/>
      <c r="I72" s="141"/>
      <c r="J72" s="141"/>
      <c r="K72" s="141"/>
      <c r="L72" s="158"/>
      <c r="M72" s="142">
        <v>5001</v>
      </c>
      <c r="N72" s="143" t="str">
        <f t="shared" si="51"/>
        <v>MUY ALTA</v>
      </c>
      <c r="O72" s="144">
        <f t="shared" si="48"/>
        <v>1</v>
      </c>
      <c r="P72" s="155" t="s">
        <v>360</v>
      </c>
      <c r="Q72" s="145">
        <v>0.6</v>
      </c>
      <c r="R72" s="143" t="str">
        <f t="shared" si="1"/>
        <v>MODERADO</v>
      </c>
      <c r="S72" s="144">
        <f t="shared" si="50"/>
        <v>0.6</v>
      </c>
      <c r="T72" s="150" t="str">
        <f t="shared" si="56"/>
        <v>ALTO</v>
      </c>
      <c r="U72" s="146">
        <v>1</v>
      </c>
      <c r="V72" s="134" t="s">
        <v>480</v>
      </c>
      <c r="W72" s="146" t="s">
        <v>321</v>
      </c>
      <c r="X72" s="147" t="s">
        <v>189</v>
      </c>
      <c r="Y72" s="147" t="s">
        <v>233</v>
      </c>
      <c r="Z72" s="148" t="str">
        <f t="shared" si="33"/>
        <v>50%</v>
      </c>
      <c r="AA72" s="147" t="s">
        <v>181</v>
      </c>
      <c r="AB72" s="147" t="s">
        <v>182</v>
      </c>
      <c r="AC72" s="147" t="s">
        <v>183</v>
      </c>
      <c r="AD72" s="287" t="e">
        <f t="shared" ref="AD72:AD76" si="66">IF(ISBLANK(V72),0,Z72*AE71)</f>
        <v>#VALUE!</v>
      </c>
      <c r="AE72" s="287" t="e">
        <f t="shared" ref="AE72:AE76" si="67">AE71-AD72</f>
        <v>#VALUE!</v>
      </c>
      <c r="AF72" s="321" t="s">
        <v>559</v>
      </c>
      <c r="AG72" s="148">
        <v>0.2</v>
      </c>
      <c r="AH72" s="143" t="str">
        <f t="shared" si="40"/>
        <v>MODERADO</v>
      </c>
      <c r="AI72" s="148">
        <f t="shared" si="62"/>
        <v>0.6</v>
      </c>
      <c r="AJ72" s="150" t="s">
        <v>192</v>
      </c>
      <c r="AK72" s="140" t="s">
        <v>184</v>
      </c>
      <c r="AL72" s="146"/>
      <c r="AM72" s="285"/>
      <c r="AN72" s="182"/>
      <c r="AO72" s="291" t="s">
        <v>481</v>
      </c>
      <c r="AP72" s="153" t="s">
        <v>187</v>
      </c>
    </row>
    <row r="73" spans="1:42" ht="409.5" hidden="1" x14ac:dyDescent="0.3">
      <c r="A73" s="942"/>
      <c r="B73" s="942"/>
      <c r="C73" s="1083"/>
      <c r="D73" s="945"/>
      <c r="E73" s="945"/>
      <c r="F73" s="945"/>
      <c r="G73" s="995"/>
      <c r="H73" s="146"/>
      <c r="I73" s="141"/>
      <c r="J73" s="141"/>
      <c r="K73" s="141"/>
      <c r="L73" s="158"/>
      <c r="M73" s="142">
        <v>5001</v>
      </c>
      <c r="N73" s="143" t="str">
        <f t="shared" si="51"/>
        <v>MUY ALTA</v>
      </c>
      <c r="O73" s="144">
        <f t="shared" si="48"/>
        <v>1</v>
      </c>
      <c r="P73" s="155" t="s">
        <v>360</v>
      </c>
      <c r="Q73" s="145">
        <v>0.6</v>
      </c>
      <c r="R73" s="143" t="str">
        <f t="shared" si="1"/>
        <v>MODERADO</v>
      </c>
      <c r="S73" s="144">
        <f t="shared" si="50"/>
        <v>0.6</v>
      </c>
      <c r="T73" s="150" t="str">
        <f t="shared" si="56"/>
        <v>ALTO</v>
      </c>
      <c r="U73" s="146">
        <v>2</v>
      </c>
      <c r="V73" s="134" t="s">
        <v>482</v>
      </c>
      <c r="W73" s="146" t="s">
        <v>321</v>
      </c>
      <c r="X73" s="147" t="s">
        <v>189</v>
      </c>
      <c r="Y73" s="147" t="s">
        <v>233</v>
      </c>
      <c r="Z73" s="148" t="str">
        <f t="shared" si="33"/>
        <v>50%</v>
      </c>
      <c r="AA73" s="147" t="s">
        <v>181</v>
      </c>
      <c r="AB73" s="147" t="s">
        <v>182</v>
      </c>
      <c r="AC73" s="147" t="s">
        <v>183</v>
      </c>
      <c r="AD73" s="287" t="e">
        <f t="shared" si="66"/>
        <v>#VALUE!</v>
      </c>
      <c r="AE73" s="287" t="e">
        <f t="shared" si="67"/>
        <v>#VALUE!</v>
      </c>
      <c r="AF73" s="320" t="s">
        <v>192</v>
      </c>
      <c r="AG73" s="148">
        <v>0.2</v>
      </c>
      <c r="AH73" s="143" t="str">
        <f t="shared" si="40"/>
        <v>MODERADO</v>
      </c>
      <c r="AI73" s="148">
        <f t="shared" si="62"/>
        <v>0.6</v>
      </c>
      <c r="AJ73" s="150" t="s">
        <v>192</v>
      </c>
      <c r="AK73" s="288"/>
      <c r="AL73" s="146"/>
      <c r="AM73" s="285"/>
      <c r="AN73" s="182"/>
      <c r="AO73" s="291" t="s">
        <v>483</v>
      </c>
      <c r="AP73" s="153" t="s">
        <v>187</v>
      </c>
    </row>
    <row r="74" spans="1:42" ht="409.5" hidden="1" x14ac:dyDescent="0.3">
      <c r="A74" s="942"/>
      <c r="B74" s="942"/>
      <c r="C74" s="1083"/>
      <c r="D74" s="945"/>
      <c r="E74" s="945"/>
      <c r="F74" s="945"/>
      <c r="G74" s="995"/>
      <c r="H74" s="146"/>
      <c r="I74" s="141"/>
      <c r="J74" s="141"/>
      <c r="K74" s="141"/>
      <c r="L74" s="158"/>
      <c r="M74" s="142">
        <v>5001</v>
      </c>
      <c r="N74" s="143" t="str">
        <f t="shared" si="51"/>
        <v>MUY ALTA</v>
      </c>
      <c r="O74" s="144">
        <f t="shared" si="48"/>
        <v>1</v>
      </c>
      <c r="P74" s="155" t="s">
        <v>360</v>
      </c>
      <c r="Q74" s="145">
        <v>0.6</v>
      </c>
      <c r="R74" s="143" t="str">
        <f t="shared" si="1"/>
        <v>MODERADO</v>
      </c>
      <c r="S74" s="144">
        <f t="shared" si="50"/>
        <v>0.6</v>
      </c>
      <c r="T74" s="150" t="str">
        <f t="shared" si="56"/>
        <v>ALTO</v>
      </c>
      <c r="U74" s="146">
        <v>3</v>
      </c>
      <c r="V74" s="119" t="s">
        <v>484</v>
      </c>
      <c r="W74" s="146" t="s">
        <v>321</v>
      </c>
      <c r="X74" s="147" t="s">
        <v>189</v>
      </c>
      <c r="Y74" s="147" t="s">
        <v>233</v>
      </c>
      <c r="Z74" s="148" t="str">
        <f t="shared" si="33"/>
        <v>50%</v>
      </c>
      <c r="AA74" s="147" t="s">
        <v>181</v>
      </c>
      <c r="AB74" s="147" t="s">
        <v>182</v>
      </c>
      <c r="AC74" s="147" t="s">
        <v>183</v>
      </c>
      <c r="AD74" s="287" t="e">
        <f t="shared" si="66"/>
        <v>#VALUE!</v>
      </c>
      <c r="AE74" s="287" t="e">
        <f t="shared" si="67"/>
        <v>#VALUE!</v>
      </c>
      <c r="AF74" s="322" t="s">
        <v>264</v>
      </c>
      <c r="AG74" s="148">
        <v>0.2</v>
      </c>
      <c r="AH74" s="143" t="str">
        <f t="shared" si="40"/>
        <v>MODERADO</v>
      </c>
      <c r="AI74" s="148">
        <f t="shared" si="62"/>
        <v>0.6</v>
      </c>
      <c r="AJ74" s="150" t="s">
        <v>192</v>
      </c>
      <c r="AK74" s="288"/>
      <c r="AL74" s="146"/>
      <c r="AM74" s="285"/>
      <c r="AN74" s="182"/>
      <c r="AO74" s="152" t="s">
        <v>485</v>
      </c>
      <c r="AP74" s="153" t="s">
        <v>187</v>
      </c>
    </row>
    <row r="75" spans="1:42" ht="409.5" hidden="1" x14ac:dyDescent="0.3">
      <c r="A75" s="942"/>
      <c r="B75" s="942"/>
      <c r="C75" s="1083"/>
      <c r="D75" s="945"/>
      <c r="E75" s="945"/>
      <c r="F75" s="945"/>
      <c r="G75" s="995"/>
      <c r="H75" s="146"/>
      <c r="I75" s="141"/>
      <c r="J75" s="141"/>
      <c r="K75" s="141"/>
      <c r="L75" s="158"/>
      <c r="M75" s="142">
        <v>5001</v>
      </c>
      <c r="N75" s="143" t="str">
        <f t="shared" si="51"/>
        <v>MUY ALTA</v>
      </c>
      <c r="O75" s="144">
        <f t="shared" si="48"/>
        <v>1</v>
      </c>
      <c r="P75" s="155" t="s">
        <v>360</v>
      </c>
      <c r="Q75" s="145">
        <v>0.6</v>
      </c>
      <c r="R75" s="143" t="str">
        <f t="shared" ref="R75:R91" si="68">IF(Q75=0.2,"LEVE",IF(Q75=0.4,"MENOR",IF(Q75=0.6,"MODERADO",IF(Q75=0.8,"MAYOR",IF(Q75=1,"CATASTROFICO","")))))</f>
        <v>MODERADO</v>
      </c>
      <c r="S75" s="144">
        <f t="shared" si="50"/>
        <v>0.6</v>
      </c>
      <c r="T75" s="150" t="str">
        <f t="shared" si="56"/>
        <v>ALTO</v>
      </c>
      <c r="U75" s="146">
        <v>4</v>
      </c>
      <c r="V75" s="119" t="s">
        <v>486</v>
      </c>
      <c r="W75" s="146" t="s">
        <v>321</v>
      </c>
      <c r="X75" s="147" t="s">
        <v>189</v>
      </c>
      <c r="Y75" s="147" t="s">
        <v>233</v>
      </c>
      <c r="Z75" s="148" t="str">
        <f t="shared" si="33"/>
        <v>50%</v>
      </c>
      <c r="AA75" s="147" t="s">
        <v>181</v>
      </c>
      <c r="AB75" s="147" t="s">
        <v>182</v>
      </c>
      <c r="AC75" s="147" t="s">
        <v>183</v>
      </c>
      <c r="AD75" s="287" t="e">
        <f t="shared" si="66"/>
        <v>#VALUE!</v>
      </c>
      <c r="AE75" s="287" t="e">
        <f t="shared" si="67"/>
        <v>#VALUE!</v>
      </c>
      <c r="AF75" s="322" t="s">
        <v>264</v>
      </c>
      <c r="AG75" s="148">
        <v>0.2</v>
      </c>
      <c r="AH75" s="143" t="str">
        <f t="shared" si="40"/>
        <v>MODERADO</v>
      </c>
      <c r="AI75" s="148">
        <f t="shared" si="62"/>
        <v>0.6</v>
      </c>
      <c r="AJ75" s="150" t="s">
        <v>192</v>
      </c>
      <c r="AK75" s="288"/>
      <c r="AL75" s="146"/>
      <c r="AM75" s="285"/>
      <c r="AN75" s="182"/>
      <c r="AO75" s="179" t="s">
        <v>487</v>
      </c>
      <c r="AP75" s="153" t="s">
        <v>187</v>
      </c>
    </row>
    <row r="76" spans="1:42" ht="409.5" hidden="1" x14ac:dyDescent="0.3">
      <c r="A76" s="943"/>
      <c r="B76" s="943"/>
      <c r="C76" s="1033"/>
      <c r="D76" s="946"/>
      <c r="E76" s="946"/>
      <c r="F76" s="946"/>
      <c r="G76" s="996"/>
      <c r="H76" s="146"/>
      <c r="I76" s="141"/>
      <c r="J76" s="141"/>
      <c r="K76" s="141"/>
      <c r="L76" s="158"/>
      <c r="M76" s="142">
        <v>5001</v>
      </c>
      <c r="N76" s="143" t="str">
        <f t="shared" si="51"/>
        <v>MUY ALTA</v>
      </c>
      <c r="O76" s="144">
        <f t="shared" si="48"/>
        <v>1</v>
      </c>
      <c r="P76" s="155" t="s">
        <v>360</v>
      </c>
      <c r="Q76" s="145">
        <v>0.6</v>
      </c>
      <c r="R76" s="143" t="str">
        <f t="shared" si="68"/>
        <v>MODERADO</v>
      </c>
      <c r="S76" s="144">
        <f t="shared" si="50"/>
        <v>0.6</v>
      </c>
      <c r="T76" s="150" t="str">
        <f t="shared" si="56"/>
        <v>ALTO</v>
      </c>
      <c r="U76" s="146">
        <v>5</v>
      </c>
      <c r="V76" s="119" t="s">
        <v>488</v>
      </c>
      <c r="W76" s="146" t="s">
        <v>489</v>
      </c>
      <c r="X76" s="147" t="s">
        <v>189</v>
      </c>
      <c r="Y76" s="147" t="s">
        <v>233</v>
      </c>
      <c r="Z76" s="148" t="str">
        <f t="shared" si="33"/>
        <v>50%</v>
      </c>
      <c r="AA76" s="147" t="s">
        <v>181</v>
      </c>
      <c r="AB76" s="147" t="s">
        <v>182</v>
      </c>
      <c r="AC76" s="147" t="s">
        <v>183</v>
      </c>
      <c r="AD76" s="287" t="e">
        <f t="shared" si="66"/>
        <v>#VALUE!</v>
      </c>
      <c r="AE76" s="287" t="e">
        <f t="shared" si="67"/>
        <v>#VALUE!</v>
      </c>
      <c r="AF76" s="322" t="s">
        <v>264</v>
      </c>
      <c r="AG76" s="148">
        <v>0.2</v>
      </c>
      <c r="AH76" s="143" t="str">
        <f t="shared" si="40"/>
        <v>MODERADO</v>
      </c>
      <c r="AI76" s="148">
        <f t="shared" si="62"/>
        <v>0.3</v>
      </c>
      <c r="AJ76" s="150" t="s">
        <v>192</v>
      </c>
      <c r="AK76" s="290"/>
      <c r="AL76" s="146"/>
      <c r="AM76" s="285"/>
      <c r="AN76" s="182"/>
      <c r="AO76" s="152" t="s">
        <v>490</v>
      </c>
      <c r="AP76" s="153" t="s">
        <v>187</v>
      </c>
    </row>
    <row r="77" spans="1:42" ht="409.5" hidden="1" x14ac:dyDescent="0.3">
      <c r="A77" s="293" t="s">
        <v>491</v>
      </c>
      <c r="B77" s="293">
        <v>1</v>
      </c>
      <c r="C77" s="133" t="s">
        <v>492</v>
      </c>
      <c r="D77" s="133" t="s">
        <v>493</v>
      </c>
      <c r="E77" s="133" t="s">
        <v>494</v>
      </c>
      <c r="F77" s="154" t="s">
        <v>197</v>
      </c>
      <c r="G77" s="133" t="s">
        <v>105</v>
      </c>
      <c r="H77" s="133"/>
      <c r="I77" s="133"/>
      <c r="J77" s="154" t="s">
        <v>197</v>
      </c>
      <c r="K77" s="185" t="s">
        <v>198</v>
      </c>
      <c r="L77" s="133" t="s">
        <v>239</v>
      </c>
      <c r="M77" s="293">
        <v>700</v>
      </c>
      <c r="N77" s="294" t="str">
        <f t="shared" si="51"/>
        <v>ALTA</v>
      </c>
      <c r="O77" s="155">
        <f t="shared" si="48"/>
        <v>0.8</v>
      </c>
      <c r="P77" s="155" t="s">
        <v>231</v>
      </c>
      <c r="Q77" s="295">
        <v>0.2</v>
      </c>
      <c r="R77" s="294" t="str">
        <f t="shared" si="68"/>
        <v>LEVE</v>
      </c>
      <c r="S77" s="155">
        <f t="shared" si="50"/>
        <v>0.2</v>
      </c>
      <c r="T77" s="296" t="str">
        <f t="shared" si="56"/>
        <v>MODERADO</v>
      </c>
      <c r="U77" s="166"/>
      <c r="V77" s="133" t="s">
        <v>495</v>
      </c>
      <c r="W77" s="137" t="str">
        <f t="shared" ref="W77:W90" si="69">IF(OR(X77="Preventivo",X77="Detectivo"),"Probabilidad",IF(X77="Correctivo","Impacto",""))</f>
        <v>Probabilidad</v>
      </c>
      <c r="X77" s="297" t="s">
        <v>189</v>
      </c>
      <c r="Y77" s="297" t="s">
        <v>233</v>
      </c>
      <c r="Z77" s="298" t="str">
        <f t="shared" si="33"/>
        <v>50%</v>
      </c>
      <c r="AA77" s="297" t="s">
        <v>181</v>
      </c>
      <c r="AB77" s="297" t="s">
        <v>182</v>
      </c>
      <c r="AC77" s="297" t="s">
        <v>183</v>
      </c>
      <c r="AD77" s="297"/>
      <c r="AE77" s="299">
        <f t="shared" ref="AE77:AE78" si="70">IFERROR(IF(W77="Probabilidad",(O77-(+O77*Z77)),IF(W77="Impacto",O77,"")),"")</f>
        <v>0.4</v>
      </c>
      <c r="AF77" s="294" t="str">
        <f t="shared" si="39"/>
        <v>BAJA</v>
      </c>
      <c r="AG77" s="298">
        <f t="shared" ref="AG77:AG91" si="71">+AE77</f>
        <v>0.4</v>
      </c>
      <c r="AH77" s="294" t="str">
        <f t="shared" si="40"/>
        <v>LEVE</v>
      </c>
      <c r="AI77" s="298">
        <f t="shared" si="62"/>
        <v>0.2</v>
      </c>
      <c r="AJ77" s="296" t="str">
        <f t="shared" si="57"/>
        <v>BAJO</v>
      </c>
      <c r="AK77" s="133" t="s">
        <v>242</v>
      </c>
      <c r="AL77" s="133"/>
      <c r="AM77" s="212"/>
      <c r="AN77" s="173"/>
      <c r="AO77" s="179" t="s">
        <v>496</v>
      </c>
      <c r="AP77" s="137" t="s">
        <v>187</v>
      </c>
    </row>
    <row r="78" spans="1:42" ht="409.5" hidden="1" x14ac:dyDescent="0.3">
      <c r="A78" s="293" t="s">
        <v>491</v>
      </c>
      <c r="B78" s="293">
        <v>2</v>
      </c>
      <c r="C78" s="133" t="s">
        <v>492</v>
      </c>
      <c r="D78" s="133" t="s">
        <v>497</v>
      </c>
      <c r="E78" s="300" t="s">
        <v>498</v>
      </c>
      <c r="F78" s="133" t="s">
        <v>499</v>
      </c>
      <c r="G78" s="167" t="s">
        <v>106</v>
      </c>
      <c r="H78" s="133"/>
      <c r="I78" s="133"/>
      <c r="J78" s="154" t="s">
        <v>430</v>
      </c>
      <c r="K78" s="167" t="s">
        <v>500</v>
      </c>
      <c r="L78" s="133" t="s">
        <v>239</v>
      </c>
      <c r="M78" s="293">
        <v>10</v>
      </c>
      <c r="N78" s="294" t="str">
        <f t="shared" si="51"/>
        <v>BAJA</v>
      </c>
      <c r="O78" s="155">
        <f t="shared" si="48"/>
        <v>0.4</v>
      </c>
      <c r="P78" s="155" t="s">
        <v>501</v>
      </c>
      <c r="Q78" s="295">
        <v>0.6</v>
      </c>
      <c r="R78" s="294" t="str">
        <f t="shared" si="68"/>
        <v>MODERADO</v>
      </c>
      <c r="S78" s="155">
        <f t="shared" si="50"/>
        <v>0.6</v>
      </c>
      <c r="T78" s="296" t="str">
        <f t="shared" si="56"/>
        <v>MODERADO</v>
      </c>
      <c r="U78" s="166"/>
      <c r="V78" s="133" t="s">
        <v>502</v>
      </c>
      <c r="W78" s="166" t="str">
        <f t="shared" si="69"/>
        <v>Probabilidad</v>
      </c>
      <c r="X78" s="297" t="s">
        <v>189</v>
      </c>
      <c r="Y78" s="297" t="s">
        <v>233</v>
      </c>
      <c r="Z78" s="298" t="str">
        <f t="shared" si="33"/>
        <v>50%</v>
      </c>
      <c r="AA78" s="297" t="s">
        <v>181</v>
      </c>
      <c r="AB78" s="297" t="s">
        <v>182</v>
      </c>
      <c r="AC78" s="297" t="s">
        <v>183</v>
      </c>
      <c r="AD78" s="297"/>
      <c r="AE78" s="299">
        <f t="shared" si="70"/>
        <v>0.2</v>
      </c>
      <c r="AF78" s="294" t="str">
        <f t="shared" si="39"/>
        <v>MUY BAJA</v>
      </c>
      <c r="AG78" s="298">
        <f t="shared" si="71"/>
        <v>0.2</v>
      </c>
      <c r="AH78" s="294" t="str">
        <f t="shared" si="40"/>
        <v>MODERADO</v>
      </c>
      <c r="AI78" s="298">
        <f t="shared" si="62"/>
        <v>0.6</v>
      </c>
      <c r="AJ78" s="296" t="str">
        <f t="shared" si="57"/>
        <v>MODERADO</v>
      </c>
      <c r="AK78" s="154" t="s">
        <v>184</v>
      </c>
      <c r="AL78" s="133"/>
      <c r="AM78" s="212"/>
      <c r="AN78" s="173"/>
      <c r="AO78" s="179" t="s">
        <v>503</v>
      </c>
      <c r="AP78" s="137" t="s">
        <v>187</v>
      </c>
    </row>
    <row r="79" spans="1:42" ht="409.5" hidden="1" x14ac:dyDescent="0.3">
      <c r="A79" s="1081" t="s">
        <v>491</v>
      </c>
      <c r="B79" s="1081">
        <v>3</v>
      </c>
      <c r="C79" s="944" t="s">
        <v>492</v>
      </c>
      <c r="D79" s="944" t="s">
        <v>504</v>
      </c>
      <c r="E79" s="1079" t="s">
        <v>505</v>
      </c>
      <c r="F79" s="1076" t="s">
        <v>499</v>
      </c>
      <c r="G79" s="1082" t="s">
        <v>107</v>
      </c>
      <c r="H79" s="151"/>
      <c r="I79" s="151"/>
      <c r="J79" s="1077" t="s">
        <v>430</v>
      </c>
      <c r="K79" s="970" t="s">
        <v>500</v>
      </c>
      <c r="L79" s="1079" t="s">
        <v>239</v>
      </c>
      <c r="M79" s="301">
        <v>4</v>
      </c>
      <c r="N79" s="221" t="str">
        <f t="shared" si="51"/>
        <v>BAJA</v>
      </c>
      <c r="O79" s="222">
        <f t="shared" si="48"/>
        <v>0.4</v>
      </c>
      <c r="P79" s="155" t="s">
        <v>506</v>
      </c>
      <c r="Q79" s="223">
        <v>0.4</v>
      </c>
      <c r="R79" s="221" t="str">
        <f t="shared" si="68"/>
        <v>MENOR</v>
      </c>
      <c r="S79" s="222">
        <f t="shared" si="50"/>
        <v>0.4</v>
      </c>
      <c r="T79" s="224" t="str">
        <f t="shared" ref="T79:T84" si="72">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53">
        <v>1</v>
      </c>
      <c r="V79" s="302" t="s">
        <v>507</v>
      </c>
      <c r="W79" s="153" t="str">
        <f t="shared" si="69"/>
        <v>Probabilidad</v>
      </c>
      <c r="X79" s="177" t="s">
        <v>189</v>
      </c>
      <c r="Y79" s="177" t="s">
        <v>233</v>
      </c>
      <c r="Z79" s="226" t="str">
        <f t="shared" si="33"/>
        <v>50%</v>
      </c>
      <c r="AA79" s="177" t="s">
        <v>181</v>
      </c>
      <c r="AB79" s="177" t="s">
        <v>182</v>
      </c>
      <c r="AC79" s="177" t="s">
        <v>183</v>
      </c>
      <c r="AD79" s="227"/>
      <c r="AE79" s="248">
        <f>IFERROR(IF(W80="Probabilidad",(O79-(+O79*Z80)),IF(W79="Impacto",O79,"")),"")</f>
        <v>0.2</v>
      </c>
      <c r="AF79" s="221" t="str">
        <f t="shared" si="39"/>
        <v>MUY BAJA</v>
      </c>
      <c r="AG79" s="226">
        <f t="shared" si="71"/>
        <v>0.2</v>
      </c>
      <c r="AH79" s="221" t="str">
        <f t="shared" si="40"/>
        <v>MENOR</v>
      </c>
      <c r="AI79" s="226">
        <f t="shared" si="62"/>
        <v>0.4</v>
      </c>
      <c r="AJ79" s="224" t="str">
        <f t="shared" si="57"/>
        <v>BAJO</v>
      </c>
      <c r="AK79" s="1077" t="s">
        <v>242</v>
      </c>
      <c r="AL79" s="1077"/>
      <c r="AM79" s="1077"/>
      <c r="AN79" s="1077"/>
      <c r="AO79" s="207" t="s">
        <v>508</v>
      </c>
      <c r="AP79" s="1078" t="s">
        <v>187</v>
      </c>
    </row>
    <row r="80" spans="1:42" ht="403" x14ac:dyDescent="0.3">
      <c r="A80" s="1081"/>
      <c r="B80" s="1081"/>
      <c r="C80" s="946"/>
      <c r="D80" s="946"/>
      <c r="E80" s="1079"/>
      <c r="F80" s="1076"/>
      <c r="G80" s="1082"/>
      <c r="H80" s="303"/>
      <c r="I80" s="303"/>
      <c r="J80" s="1077"/>
      <c r="K80" s="972"/>
      <c r="L80" s="1079"/>
      <c r="M80" s="301">
        <v>4</v>
      </c>
      <c r="N80" s="221" t="str">
        <f t="shared" si="51"/>
        <v>BAJA</v>
      </c>
      <c r="O80" s="222">
        <f t="shared" si="48"/>
        <v>0.4</v>
      </c>
      <c r="P80" s="155" t="s">
        <v>506</v>
      </c>
      <c r="Q80" s="223">
        <v>0.4</v>
      </c>
      <c r="R80" s="221" t="str">
        <f t="shared" si="68"/>
        <v>MENOR</v>
      </c>
      <c r="S80" s="222">
        <f t="shared" si="50"/>
        <v>0.4</v>
      </c>
      <c r="T80" s="224" t="str">
        <f t="shared" si="72"/>
        <v>BAJO</v>
      </c>
      <c r="U80" s="304">
        <v>2</v>
      </c>
      <c r="V80" s="302" t="s">
        <v>509</v>
      </c>
      <c r="W80" s="153" t="str">
        <f t="shared" si="69"/>
        <v>Probabilidad</v>
      </c>
      <c r="X80" s="177" t="s">
        <v>189</v>
      </c>
      <c r="Y80" s="177" t="s">
        <v>233</v>
      </c>
      <c r="Z80" s="226" t="str">
        <f t="shared" si="33"/>
        <v>50%</v>
      </c>
      <c r="AA80" s="177" t="s">
        <v>181</v>
      </c>
      <c r="AB80" s="177" t="s">
        <v>182</v>
      </c>
      <c r="AC80" s="177" t="s">
        <v>183</v>
      </c>
      <c r="AD80" s="227">
        <f t="shared" ref="AD80" si="73">IF(ISBLANK(V80),0,Z80*AE79)</f>
        <v>0.1</v>
      </c>
      <c r="AE80" s="227">
        <f t="shared" ref="AE80" si="74">AE79-AD80</f>
        <v>0.1</v>
      </c>
      <c r="AF80" s="221" t="str">
        <f t="shared" si="39"/>
        <v>MUY BAJA</v>
      </c>
      <c r="AG80" s="226">
        <f t="shared" si="71"/>
        <v>0.1</v>
      </c>
      <c r="AH80" s="221" t="str">
        <f t="shared" si="40"/>
        <v>MENOR</v>
      </c>
      <c r="AI80" s="226">
        <f t="shared" si="62"/>
        <v>0.4</v>
      </c>
      <c r="AJ80" s="224" t="str">
        <f t="shared" si="57"/>
        <v>BAJO</v>
      </c>
      <c r="AK80" s="1077"/>
      <c r="AL80" s="1077"/>
      <c r="AM80" s="1077"/>
      <c r="AN80" s="1077"/>
      <c r="AO80" s="207" t="s">
        <v>510</v>
      </c>
      <c r="AP80" s="1078"/>
    </row>
    <row r="81" spans="1:42" ht="409.5" hidden="1" x14ac:dyDescent="0.3">
      <c r="A81" s="1081" t="s">
        <v>491</v>
      </c>
      <c r="B81" s="1081">
        <v>4</v>
      </c>
      <c r="C81" s="1002" t="s">
        <v>492</v>
      </c>
      <c r="D81" s="1002" t="s">
        <v>511</v>
      </c>
      <c r="E81" s="1077" t="s">
        <v>512</v>
      </c>
      <c r="F81" s="1077" t="s">
        <v>499</v>
      </c>
      <c r="G81" s="1082" t="s">
        <v>108</v>
      </c>
      <c r="H81" s="151"/>
      <c r="I81" s="151"/>
      <c r="J81" s="1076" t="s">
        <v>430</v>
      </c>
      <c r="K81" s="970" t="s">
        <v>500</v>
      </c>
      <c r="L81" s="1079" t="s">
        <v>239</v>
      </c>
      <c r="M81" s="301">
        <v>3</v>
      </c>
      <c r="N81" s="221" t="str">
        <f t="shared" si="51"/>
        <v>BAJA</v>
      </c>
      <c r="O81" s="222">
        <f t="shared" si="48"/>
        <v>0.4</v>
      </c>
      <c r="P81" s="155" t="s">
        <v>231</v>
      </c>
      <c r="Q81" s="223">
        <v>0.4</v>
      </c>
      <c r="R81" s="221" t="str">
        <f t="shared" si="68"/>
        <v>MENOR</v>
      </c>
      <c r="S81" s="222">
        <f t="shared" si="50"/>
        <v>0.4</v>
      </c>
      <c r="T81" s="224" t="str">
        <f t="shared" si="72"/>
        <v>BAJO</v>
      </c>
      <c r="U81" s="153">
        <v>1</v>
      </c>
      <c r="V81" s="302" t="s">
        <v>513</v>
      </c>
      <c r="W81" s="153" t="str">
        <f t="shared" si="69"/>
        <v>Probabilidad</v>
      </c>
      <c r="X81" s="177" t="s">
        <v>189</v>
      </c>
      <c r="Y81" s="177" t="s">
        <v>233</v>
      </c>
      <c r="Z81" s="226" t="str">
        <f t="shared" si="33"/>
        <v>50%</v>
      </c>
      <c r="AA81" s="177" t="s">
        <v>181</v>
      </c>
      <c r="AB81" s="177" t="s">
        <v>182</v>
      </c>
      <c r="AC81" s="177" t="s">
        <v>183</v>
      </c>
      <c r="AD81" s="227"/>
      <c r="AE81" s="248">
        <f>IFERROR(IF(W82="Probabilidad",(O81-(+O81*Z82)),IF(W81="Impacto",O81,"")),"")</f>
        <v>0.2</v>
      </c>
      <c r="AF81" s="221" t="str">
        <f t="shared" si="39"/>
        <v>MUY BAJA</v>
      </c>
      <c r="AG81" s="226">
        <f t="shared" si="71"/>
        <v>0.2</v>
      </c>
      <c r="AH81" s="221" t="str">
        <f t="shared" si="40"/>
        <v>MENOR</v>
      </c>
      <c r="AI81" s="226">
        <f t="shared" si="62"/>
        <v>0.4</v>
      </c>
      <c r="AJ81" s="224" t="str">
        <f t="shared" si="57"/>
        <v>BAJO</v>
      </c>
      <c r="AK81" s="1077" t="s">
        <v>242</v>
      </c>
      <c r="AL81" s="1077"/>
      <c r="AM81" s="1077"/>
      <c r="AN81" s="1077"/>
      <c r="AO81" s="207" t="s">
        <v>514</v>
      </c>
      <c r="AP81" s="1078" t="s">
        <v>365</v>
      </c>
    </row>
    <row r="82" spans="1:42" ht="409.5" x14ac:dyDescent="0.3">
      <c r="A82" s="1081"/>
      <c r="B82" s="1081"/>
      <c r="C82" s="1004"/>
      <c r="D82" s="1004"/>
      <c r="E82" s="1077"/>
      <c r="F82" s="1077"/>
      <c r="G82" s="1082"/>
      <c r="H82" s="303"/>
      <c r="I82" s="303"/>
      <c r="J82" s="1076"/>
      <c r="K82" s="972"/>
      <c r="L82" s="1079"/>
      <c r="M82" s="301">
        <v>3</v>
      </c>
      <c r="N82" s="221" t="str">
        <f t="shared" si="51"/>
        <v>BAJA</v>
      </c>
      <c r="O82" s="222">
        <f t="shared" si="48"/>
        <v>0.4</v>
      </c>
      <c r="P82" s="155" t="s">
        <v>231</v>
      </c>
      <c r="Q82" s="223">
        <v>0.4</v>
      </c>
      <c r="R82" s="221" t="str">
        <f t="shared" si="68"/>
        <v>MENOR</v>
      </c>
      <c r="S82" s="222">
        <f t="shared" si="50"/>
        <v>0.4</v>
      </c>
      <c r="T82" s="224" t="str">
        <f t="shared" si="72"/>
        <v>BAJO</v>
      </c>
      <c r="U82" s="304">
        <v>2</v>
      </c>
      <c r="V82" s="302" t="s">
        <v>515</v>
      </c>
      <c r="W82" s="153" t="str">
        <f t="shared" si="69"/>
        <v>Probabilidad</v>
      </c>
      <c r="X82" s="177" t="s">
        <v>189</v>
      </c>
      <c r="Y82" s="177" t="s">
        <v>233</v>
      </c>
      <c r="Z82" s="226" t="str">
        <f t="shared" si="33"/>
        <v>50%</v>
      </c>
      <c r="AA82" s="177" t="s">
        <v>181</v>
      </c>
      <c r="AB82" s="177" t="s">
        <v>182</v>
      </c>
      <c r="AC82" s="177" t="s">
        <v>183</v>
      </c>
      <c r="AD82" s="227">
        <f t="shared" ref="AD82" si="75">IF(ISBLANK(V82),0,Z82*AE81)</f>
        <v>0.1</v>
      </c>
      <c r="AE82" s="227">
        <f t="shared" ref="AE82" si="76">AE81-AD82</f>
        <v>0.1</v>
      </c>
      <c r="AF82" s="221" t="str">
        <f t="shared" si="39"/>
        <v>MUY BAJA</v>
      </c>
      <c r="AG82" s="226">
        <f t="shared" si="71"/>
        <v>0.1</v>
      </c>
      <c r="AH82" s="221" t="str">
        <f t="shared" si="40"/>
        <v>MENOR</v>
      </c>
      <c r="AI82" s="226">
        <f t="shared" si="62"/>
        <v>0.4</v>
      </c>
      <c r="AJ82" s="224" t="str">
        <f t="shared" si="57"/>
        <v>BAJO</v>
      </c>
      <c r="AK82" s="1077"/>
      <c r="AL82" s="1077"/>
      <c r="AM82" s="1077"/>
      <c r="AN82" s="1077"/>
      <c r="AO82" s="207" t="s">
        <v>516</v>
      </c>
      <c r="AP82" s="1078"/>
    </row>
    <row r="83" spans="1:42" ht="409.5" hidden="1" x14ac:dyDescent="0.3">
      <c r="A83" s="1078" t="s">
        <v>491</v>
      </c>
      <c r="B83" s="1078">
        <v>5</v>
      </c>
      <c r="C83" s="944" t="s">
        <v>517</v>
      </c>
      <c r="D83" s="944" t="s">
        <v>518</v>
      </c>
      <c r="E83" s="1079" t="s">
        <v>519</v>
      </c>
      <c r="F83" s="1076" t="s">
        <v>520</v>
      </c>
      <c r="G83" s="1080" t="s">
        <v>109</v>
      </c>
      <c r="H83" s="151" t="s">
        <v>521</v>
      </c>
      <c r="I83" s="151"/>
      <c r="J83" s="1077" t="s">
        <v>197</v>
      </c>
      <c r="K83" s="1008" t="s">
        <v>238</v>
      </c>
      <c r="L83" s="1077" t="s">
        <v>239</v>
      </c>
      <c r="M83" s="306">
        <v>365</v>
      </c>
      <c r="N83" s="221" t="str">
        <f t="shared" si="51"/>
        <v>MEDIA</v>
      </c>
      <c r="O83" s="222">
        <f t="shared" si="48"/>
        <v>0.6</v>
      </c>
      <c r="P83" s="307" t="s">
        <v>231</v>
      </c>
      <c r="Q83" s="223">
        <v>0.4</v>
      </c>
      <c r="R83" s="221" t="str">
        <f t="shared" si="68"/>
        <v>MENOR</v>
      </c>
      <c r="S83" s="222">
        <f t="shared" si="50"/>
        <v>0.4</v>
      </c>
      <c r="T83" s="224" t="str">
        <f t="shared" si="72"/>
        <v>MODERADO</v>
      </c>
      <c r="U83" s="153">
        <v>1</v>
      </c>
      <c r="V83" s="133" t="s">
        <v>522</v>
      </c>
      <c r="W83" s="153" t="str">
        <f t="shared" si="69"/>
        <v>Probabilidad</v>
      </c>
      <c r="X83" s="177" t="s">
        <v>189</v>
      </c>
      <c r="Y83" s="177" t="s">
        <v>233</v>
      </c>
      <c r="Z83" s="226" t="str">
        <f t="shared" si="33"/>
        <v>50%</v>
      </c>
      <c r="AA83" s="177" t="s">
        <v>181</v>
      </c>
      <c r="AB83" s="177" t="s">
        <v>182</v>
      </c>
      <c r="AC83" s="177" t="s">
        <v>183</v>
      </c>
      <c r="AD83" s="227"/>
      <c r="AE83" s="248">
        <f>IFERROR(IF(W84="Probabilidad",(O83-(+O83*Z84)),IF(W83="Impacto",O83,"")),"")</f>
        <v>0.3</v>
      </c>
      <c r="AF83" s="221" t="str">
        <f t="shared" si="39"/>
        <v>BAJA</v>
      </c>
      <c r="AG83" s="226">
        <f t="shared" si="71"/>
        <v>0.3</v>
      </c>
      <c r="AH83" s="221" t="str">
        <f t="shared" si="40"/>
        <v>MENOR</v>
      </c>
      <c r="AI83" s="226">
        <f t="shared" si="62"/>
        <v>0.4</v>
      </c>
      <c r="AJ83" s="224"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1077" t="s">
        <v>242</v>
      </c>
      <c r="AL83" s="1077"/>
      <c r="AM83" s="1077"/>
      <c r="AN83" s="1077"/>
      <c r="AO83" s="207" t="s">
        <v>523</v>
      </c>
      <c r="AP83" s="1078" t="s">
        <v>187</v>
      </c>
    </row>
    <row r="84" spans="1:42" ht="409.5" x14ac:dyDescent="0.3">
      <c r="A84" s="1078"/>
      <c r="B84" s="1078"/>
      <c r="C84" s="946"/>
      <c r="D84" s="946"/>
      <c r="E84" s="1079"/>
      <c r="F84" s="1076"/>
      <c r="G84" s="1080"/>
      <c r="H84" s="303"/>
      <c r="I84" s="303"/>
      <c r="J84" s="1077"/>
      <c r="K84" s="1010"/>
      <c r="L84" s="1077"/>
      <c r="M84" s="306">
        <v>365</v>
      </c>
      <c r="N84" s="221" t="str">
        <f t="shared" si="51"/>
        <v>MEDIA</v>
      </c>
      <c r="O84" s="222">
        <f t="shared" si="48"/>
        <v>0.6</v>
      </c>
      <c r="P84" s="307" t="s">
        <v>231</v>
      </c>
      <c r="Q84" s="223">
        <v>0.4</v>
      </c>
      <c r="R84" s="221" t="str">
        <f t="shared" si="68"/>
        <v>MENOR</v>
      </c>
      <c r="S84" s="222">
        <f t="shared" si="50"/>
        <v>0.4</v>
      </c>
      <c r="T84" s="224" t="str">
        <f t="shared" si="72"/>
        <v>MODERADO</v>
      </c>
      <c r="U84" s="304">
        <v>2</v>
      </c>
      <c r="V84" s="167" t="s">
        <v>524</v>
      </c>
      <c r="W84" s="153" t="str">
        <f t="shared" si="69"/>
        <v>Probabilidad</v>
      </c>
      <c r="X84" s="177" t="s">
        <v>189</v>
      </c>
      <c r="Y84" s="177" t="s">
        <v>233</v>
      </c>
      <c r="Z84" s="226" t="str">
        <f t="shared" si="33"/>
        <v>50%</v>
      </c>
      <c r="AA84" s="177" t="s">
        <v>181</v>
      </c>
      <c r="AB84" s="177" t="s">
        <v>182</v>
      </c>
      <c r="AC84" s="177" t="s">
        <v>183</v>
      </c>
      <c r="AD84" s="227">
        <f>IF(ISBLANK(V84),0,Z84*AE83)</f>
        <v>0.15</v>
      </c>
      <c r="AE84" s="227">
        <f>AE83-AD84</f>
        <v>0.15</v>
      </c>
      <c r="AF84" s="221" t="str">
        <f t="shared" si="39"/>
        <v>MUY BAJA</v>
      </c>
      <c r="AG84" s="226">
        <f t="shared" si="71"/>
        <v>0.15</v>
      </c>
      <c r="AH84" s="221" t="str">
        <f t="shared" si="40"/>
        <v>MENOR</v>
      </c>
      <c r="AI84" s="226">
        <f t="shared" si="62"/>
        <v>0.4</v>
      </c>
      <c r="AJ84" s="224" t="str">
        <f t="shared" ref="AJ84" si="77">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1077"/>
      <c r="AL84" s="1077"/>
      <c r="AM84" s="1077"/>
      <c r="AN84" s="1077"/>
      <c r="AO84" s="207" t="s">
        <v>525</v>
      </c>
      <c r="AP84" s="1078"/>
    </row>
    <row r="85" spans="1:42" ht="409.5" hidden="1" x14ac:dyDescent="0.3">
      <c r="A85" s="1074" t="s">
        <v>98</v>
      </c>
      <c r="B85" s="1074">
        <v>1</v>
      </c>
      <c r="C85" s="1067" t="s">
        <v>526</v>
      </c>
      <c r="D85" s="970" t="s">
        <v>527</v>
      </c>
      <c r="E85" s="970" t="s">
        <v>528</v>
      </c>
      <c r="F85" s="1038" t="s">
        <v>279</v>
      </c>
      <c r="G85" s="970" t="s">
        <v>99</v>
      </c>
      <c r="H85" s="1067"/>
      <c r="I85" s="1072"/>
      <c r="J85" s="1038" t="s">
        <v>197</v>
      </c>
      <c r="K85" s="1067" t="s">
        <v>238</v>
      </c>
      <c r="L85" s="970" t="s">
        <v>239</v>
      </c>
      <c r="M85" s="308">
        <v>1500</v>
      </c>
      <c r="N85" s="309" t="str">
        <f>IF(M85&lt;=0,"",IF(M85&lt;=2,"MUY BAJA",IF(M85&lt;=24,"BAJA",IF(M85&lt;=500,"MEDIA",IF(M85&lt;=5000,"ALTA","MUY ALTA")))))</f>
        <v>ALTA</v>
      </c>
      <c r="O85" s="310">
        <f>IF(N85="","",IF(N85="Muy Baja",0.2,IF(N85="Baja",0.4,IF(N85="Media",0.6,IF(N85="Alta",0.8,IF(N85="Muy Alta",1,))))))</f>
        <v>0.8</v>
      </c>
      <c r="P85" s="155" t="s">
        <v>231</v>
      </c>
      <c r="Q85" s="164">
        <v>0.4</v>
      </c>
      <c r="R85" s="191" t="str">
        <f t="shared" si="68"/>
        <v>MENOR</v>
      </c>
      <c r="S85" s="163">
        <f>IF(R85="","",IF(R85="LEVE",0.2,IF(R85="MENOR",0.4,IF(R85="MODERADO",0.6,IF(R85="MAYOR",0.8,IF(R85="CATASTRÓFICO",1,))))))</f>
        <v>0.4</v>
      </c>
      <c r="T85" s="165" t="str">
        <f>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60">
        <v>1</v>
      </c>
      <c r="V85" s="211" t="s">
        <v>529</v>
      </c>
      <c r="W85" s="160" t="str">
        <f t="shared" si="69"/>
        <v>Probabilidad</v>
      </c>
      <c r="X85" s="168" t="s">
        <v>189</v>
      </c>
      <c r="Y85" s="168" t="s">
        <v>180</v>
      </c>
      <c r="Z85" s="169" t="str">
        <f t="shared" si="33"/>
        <v>40%</v>
      </c>
      <c r="AA85" s="168" t="s">
        <v>181</v>
      </c>
      <c r="AB85" s="168" t="s">
        <v>182</v>
      </c>
      <c r="AC85" s="168" t="s">
        <v>183</v>
      </c>
      <c r="AD85" s="311"/>
      <c r="AE85" s="171">
        <f>IFERROR(IF(W85="Probabilidad",(O85-(+O85*Z85)),IF(W85="Impacto",O85,"")),"")</f>
        <v>0.48</v>
      </c>
      <c r="AF85" s="161" t="str">
        <f>IFERROR(IF(AE85="","",IF(AE85&lt;=0.2,"MUY BAJA",IF(AE85&lt;=0.4,"BAJA",IF(AE85&lt;=0.6,"MEDIA",IF(AE85&lt;=0.8,"ALTA","MUY ALTA"))))),"")</f>
        <v>MEDIA</v>
      </c>
      <c r="AG85" s="169">
        <f t="shared" si="71"/>
        <v>0.48</v>
      </c>
      <c r="AH85" s="161" t="str">
        <f>R85</f>
        <v>MENOR</v>
      </c>
      <c r="AI85" s="169">
        <f t="shared" si="62"/>
        <v>0.4</v>
      </c>
      <c r="AJ85" s="165"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1002" t="s">
        <v>242</v>
      </c>
      <c r="AL85" s="1065"/>
      <c r="AM85" s="1065"/>
      <c r="AN85" s="1065"/>
      <c r="AO85" s="275" t="s">
        <v>530</v>
      </c>
      <c r="AP85" s="941" t="s">
        <v>187</v>
      </c>
    </row>
    <row r="86" spans="1:42" ht="409.5" x14ac:dyDescent="0.3">
      <c r="A86" s="1075"/>
      <c r="B86" s="1075"/>
      <c r="C86" s="1071"/>
      <c r="D86" s="971"/>
      <c r="E86" s="971"/>
      <c r="F86" s="1039"/>
      <c r="G86" s="971"/>
      <c r="H86" s="1071"/>
      <c r="I86" s="1073"/>
      <c r="J86" s="1039"/>
      <c r="K86" s="1068"/>
      <c r="L86" s="972"/>
      <c r="M86" s="308">
        <v>1500</v>
      </c>
      <c r="N86" s="309" t="str">
        <f>IF(M86&lt;=0,"",IF(M86&lt;=2,"MUY BAJA",IF(M86&lt;=24,"BAJA",IF(M86&lt;=500,"MEDIA",IF(M86&lt;=5000,"ALTA","MUY ALTA")))))</f>
        <v>ALTA</v>
      </c>
      <c r="O86" s="310">
        <f>IF(N86="","",IF(N86="Muy Baja",0.2,IF(N86="Baja",0.4,IF(N86="Media",0.6,IF(N86="Alta",0.8,IF(N86="Muy Alta",1,))))))</f>
        <v>0.8</v>
      </c>
      <c r="P86" s="155" t="s">
        <v>231</v>
      </c>
      <c r="Q86" s="164">
        <v>0.4</v>
      </c>
      <c r="R86" s="191" t="str">
        <f t="shared" si="68"/>
        <v>MENOR</v>
      </c>
      <c r="S86" s="163">
        <f>IF(R86="","",IF(R86="LEVE",0.2,IF(R86="MENOR",0.4,IF(R86="MODERADO",0.6,IF(R86="MAYOR",0.8,IF(R86="CATASTRÓFICO",1,))))))</f>
        <v>0.4</v>
      </c>
      <c r="T86" s="165" t="str">
        <f>IF(OR(AND(N86="MUY BAJA",R86="LEVE"),AND(N86="MUY BAJA",R86="MENOR"),AND(N86="BAJA",R86="LEVE")),"BAJO",IF(OR(AND(N86="MUY BAJA",R86="MODERADO"),AND(N86="BAJA",R86="MENOR"),AND(N86="BAJA",R86="MODERADO"),AND(N86="MEDIA",R86="LEVE"),AND(N86="MEDIA",R86="MENOR"),AND(N86="MEDIA",R86="MODERADO"),AND(N86="ALTA",R86="LEVE"),AND(N86="ALTA",R86="MENOR")),"MODERADO",IF(OR(AND(N86="MUY BAJA",R86="MAYOR"),AND(N86="BAJA",R86="MAYOR"),AND(N86="MEDIA",R86="MAYOR"),AND(N86="ALTA",R86="MODERADO"),AND(N86="ALTA",R86="MAYOR"),AND(N86="MUY ALTA",R86="LEVE"),AND(N86="MUY ALTA",R86="MENOR"),AND(N86="MUY ALTA",R86="MODERADO"),AND(N86="MUY ALTA",R86="MAYOR")),"ALTO",IF(OR(AND(N86="MUY BAJA",R86="CATASTRÓFICO"),AND(N86="BAJA",R86="CATASTRÓFICO"),AND(N86="MEDIA",R86="CATASTRÓFICO"),AND(N86="ALTA",R86="CATASTRÓFICO"),AND(N86="MUY ALTA",R86="CATASTRÓFICO")),"EXTREMO",""))))</f>
        <v>MODERADO</v>
      </c>
      <c r="U86" s="160">
        <v>2</v>
      </c>
      <c r="V86" s="207" t="s">
        <v>531</v>
      </c>
      <c r="W86" s="160" t="str">
        <f t="shared" si="69"/>
        <v>Probabilidad</v>
      </c>
      <c r="X86" s="168" t="s">
        <v>189</v>
      </c>
      <c r="Y86" s="168" t="s">
        <v>180</v>
      </c>
      <c r="Z86" s="169" t="str">
        <f t="shared" si="33"/>
        <v>40%</v>
      </c>
      <c r="AA86" s="168" t="s">
        <v>181</v>
      </c>
      <c r="AB86" s="168" t="s">
        <v>182</v>
      </c>
      <c r="AC86" s="168" t="s">
        <v>183</v>
      </c>
      <c r="AD86" s="312">
        <f>IF(ISBLANK(V86),0,Z86*AE84)</f>
        <v>0.06</v>
      </c>
      <c r="AE86" s="312">
        <f>AE84-AD86</f>
        <v>0.09</v>
      </c>
      <c r="AF86" s="161" t="str">
        <f t="shared" ref="AF86:AF91" si="78">IFERROR(IF(AE86="","",IF(AE86&lt;=0.2,"MUY BAJA",IF(AE86&lt;=0.4,"BAJA",IF(AE86&lt;=0.6,"MEDIA",IF(AE86&lt;=0.8,"ALTA","MUY ALTA"))))),"")</f>
        <v>MUY BAJA</v>
      </c>
      <c r="AG86" s="169">
        <f t="shared" si="71"/>
        <v>0.09</v>
      </c>
      <c r="AH86" s="161" t="str">
        <f>R86</f>
        <v>MENOR</v>
      </c>
      <c r="AI86" s="169">
        <f t="shared" si="62"/>
        <v>0.4</v>
      </c>
      <c r="AJ86" s="165" t="str">
        <f t="shared" ref="AJ86:AJ91" si="79">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1004"/>
      <c r="AL86" s="1066"/>
      <c r="AM86" s="1066"/>
      <c r="AN86" s="1066"/>
      <c r="AO86" s="313" t="s">
        <v>532</v>
      </c>
      <c r="AP86" s="943"/>
    </row>
    <row r="87" spans="1:42" ht="409.5" hidden="1" x14ac:dyDescent="0.3">
      <c r="A87" s="314" t="s">
        <v>98</v>
      </c>
      <c r="B87" s="314">
        <v>2</v>
      </c>
      <c r="C87" s="114" t="s">
        <v>533</v>
      </c>
      <c r="D87" s="114" t="s">
        <v>534</v>
      </c>
      <c r="E87" s="114" t="s">
        <v>535</v>
      </c>
      <c r="F87" s="115" t="s">
        <v>536</v>
      </c>
      <c r="G87" s="114" t="s">
        <v>100</v>
      </c>
      <c r="H87" s="114"/>
      <c r="I87" s="133"/>
      <c r="J87" s="277" t="s">
        <v>197</v>
      </c>
      <c r="K87" s="315" t="s">
        <v>198</v>
      </c>
      <c r="L87" s="133" t="s">
        <v>239</v>
      </c>
      <c r="M87" s="293">
        <v>800</v>
      </c>
      <c r="N87" s="294" t="str">
        <f t="shared" ref="N87:N91" si="80">IF(M87&lt;=0,"",IF(M87&lt;=2,"MUY BAJA",IF(M87&lt;=24,"BAJA",IF(M87&lt;=500,"MEDIA",IF(M87&lt;=5000,"ALTA","MUY ALTA")))))</f>
        <v>ALTA</v>
      </c>
      <c r="O87" s="155">
        <f t="shared" ref="O87:O91" si="81">IF(N87="","",IF(N87="Muy Baja",0.2,IF(N87="Baja",0.4,IF(N87="Media",0.6,IF(N87="Alta",0.8,IF(N87="Muy Alta",1,))))))</f>
        <v>0.8</v>
      </c>
      <c r="P87" s="155" t="s">
        <v>231</v>
      </c>
      <c r="Q87" s="295">
        <v>0.2</v>
      </c>
      <c r="R87" s="316" t="str">
        <f t="shared" si="68"/>
        <v>LEVE</v>
      </c>
      <c r="S87" s="155">
        <v>0.3</v>
      </c>
      <c r="T87" s="296" t="str">
        <f>IF(OR(AND(N87="MUY BAJA",R87="LEVE"),AND(N87="MUY BAJA",R87="MENOR"),AND(N87="BAJA",R87="LEVE")),"BAJO",IF(OR(AND(N87="MUY BAJA",R87="MODERADO"),AND(N87="BAJA",R87="MENOR"),AND(N87="BAJA",R87="MODERADO"),AND(N87="MEDIA",R87="LEVE"),AND(N87="MEDIA",R87="MENOR"),AND(N87="MEDIA",R87="MODERADO"),AND(N87="ALTA",R87="LEVE"),AND(N87="ALTA",R87="MENOR")),"MODERADO",IF(OR(AND(N87="MUY BAJA",R87="MAYOR"),AND(N87="BAJA",R87="MAYOR"),AND(N87="MEDIA",R87="MAYOR"),AND(N87="ALTA",R87="MODERADO"),AND(N87="ALTA",R87="MAYOR"),AND(N87="MUY ALTA",R87="LEVE"),AND(N87="MUY ALTA",R87="MENOR"),AND(N87="MUY ALTA",R87="MODERADO"),AND(N87="MUY ALTA",R87="MAYOR")),"ALTO",IF(OR(AND(N87="MUY BAJA",R87="CATASTRÓFICO"),AND(N87="BAJA",R87="CATASTRÓFICO"),AND(N87="MEDIA",R87="CATASTRÓFICO"),AND(N87="ALTA",R87="CATASTRÓFICO"),AND(N87="MUY ALTA",R87="CATASTRÓFICO")),"EXTREMO",""))))</f>
        <v>MODERADO</v>
      </c>
      <c r="U87" s="166">
        <v>1</v>
      </c>
      <c r="V87" s="133" t="s">
        <v>537</v>
      </c>
      <c r="W87" s="166" t="str">
        <f t="shared" si="69"/>
        <v>Probabilidad</v>
      </c>
      <c r="X87" s="297" t="s">
        <v>189</v>
      </c>
      <c r="Y87" s="297" t="s">
        <v>180</v>
      </c>
      <c r="Z87" s="298" t="str">
        <f t="shared" si="33"/>
        <v>40%</v>
      </c>
      <c r="AA87" s="297" t="s">
        <v>181</v>
      </c>
      <c r="AB87" s="297" t="s">
        <v>182</v>
      </c>
      <c r="AC87" s="297" t="s">
        <v>183</v>
      </c>
      <c r="AD87" s="297"/>
      <c r="AE87" s="299">
        <f t="shared" ref="AE87:AE91" si="82">IFERROR(IF(W87="Probabilidad",(O87-(+O87*Z87)),IF(W87="Impacto",O87,"")),"")</f>
        <v>0.48</v>
      </c>
      <c r="AF87" s="294" t="str">
        <f t="shared" si="78"/>
        <v>MEDIA</v>
      </c>
      <c r="AG87" s="298">
        <f t="shared" si="71"/>
        <v>0.48</v>
      </c>
      <c r="AH87" s="294" t="str">
        <f t="shared" ref="AH87:AH91" si="83">R87</f>
        <v>LEVE</v>
      </c>
      <c r="AI87" s="298">
        <f t="shared" si="62"/>
        <v>0.3</v>
      </c>
      <c r="AJ87" s="296" t="str">
        <f t="shared" si="79"/>
        <v>MODERADO</v>
      </c>
      <c r="AK87" s="133" t="s">
        <v>184</v>
      </c>
      <c r="AL87" s="133"/>
      <c r="AM87" s="212"/>
      <c r="AN87" s="173"/>
      <c r="AO87" s="179" t="s">
        <v>538</v>
      </c>
      <c r="AP87" s="137" t="s">
        <v>187</v>
      </c>
    </row>
    <row r="88" spans="1:42" ht="409.5" hidden="1" x14ac:dyDescent="0.3">
      <c r="A88" s="166" t="s">
        <v>98</v>
      </c>
      <c r="B88" s="166">
        <v>3</v>
      </c>
      <c r="C88" s="133" t="s">
        <v>539</v>
      </c>
      <c r="D88" s="133" t="s">
        <v>540</v>
      </c>
      <c r="E88" s="133" t="s">
        <v>541</v>
      </c>
      <c r="F88" s="154" t="s">
        <v>197</v>
      </c>
      <c r="G88" s="317" t="s">
        <v>101</v>
      </c>
      <c r="H88" s="133"/>
      <c r="I88" s="133"/>
      <c r="J88" s="277" t="s">
        <v>197</v>
      </c>
      <c r="K88" s="315" t="s">
        <v>542</v>
      </c>
      <c r="L88" s="133" t="s">
        <v>239</v>
      </c>
      <c r="M88" s="293">
        <v>600</v>
      </c>
      <c r="N88" s="294" t="str">
        <f t="shared" si="80"/>
        <v>ALTA</v>
      </c>
      <c r="O88" s="155">
        <f t="shared" si="81"/>
        <v>0.8</v>
      </c>
      <c r="P88" s="155" t="s">
        <v>231</v>
      </c>
      <c r="Q88" s="295">
        <v>0.2</v>
      </c>
      <c r="R88" s="294" t="str">
        <f t="shared" si="68"/>
        <v>LEVE</v>
      </c>
      <c r="S88" s="155">
        <f t="shared" ref="S88:S91" si="84">IF(R88="","",IF(R88="Leve",0.2,IF(R88="Menor",0.4,IF(R88="Moderado",0.6,IF(R88="Mayor",0.8,IF(R88="Catastrófico",1,))))))</f>
        <v>0.2</v>
      </c>
      <c r="T88" s="296" t="str">
        <f t="shared" ref="T88:T91" si="85">IF(OR(AND(N88="MUY BAJA",R88="LEVE"),AND(N88="MUY BAJA",R88="MENOR"),AND(N88="BAJA",R88="LEVE")),"BAJO",IF(OR(AND(N88="MUY BAJA",R88="MODERADO"),AND(N88="BAJA",R88="MENOR"),AND(N88="BAJA",R88="MODERADO"),AND(N88="MEDIA",R88="LEVE"),AND(N88="MEDIA",R88="MENOR"),AND(N88="MEDIA",R88="MODERADO"),AND(N88="ALTA",R88="LEVE"),AND(N88="ALTA",R88="MENOR")),"MODERADO",IF(OR(AND(N88="MUY BAJA",R88="MAYOR"),AND(N88="BAJA",R88="MAYOR"),AND(N88="MEDIA",R88="MAYOR"),AND(N88="ALTA",R88="MODERADO"),AND(N88="ALTA",R88="MAYOR"),AND(N88="MUY ALTA",R88="LEVE"),AND(N88="MUY ALTA",R88="MENOR"),AND(N88="MUY ALTA",R88="MODERADO"),AND(N88="MUY ALTA",R88="MAYOR")),"ALTO",IF(OR(AND(N88="MUY BAJA",R88="CATASTRÓFICO"),AND(N88="BAJA",R88="CATASTRÓFICO"),AND(N88="MEDIA",R88="CATASTRÓFICO"),AND(N88="ALTA",R88="CATASTRÓFICO"),AND(N88="MUY ALTA",R88="CATASTRÓFICO")),"EXTREMO",""))))</f>
        <v>MODERADO</v>
      </c>
      <c r="U88" s="166">
        <v>1</v>
      </c>
      <c r="V88" s="133" t="s">
        <v>543</v>
      </c>
      <c r="W88" s="166" t="str">
        <f>IF(OR(X88="Preventivo",X88="Detectivo"),"Probabilidad",IF(X88="Correctivo","Impacto",""))</f>
        <v>Probabilidad</v>
      </c>
      <c r="X88" s="297" t="s">
        <v>189</v>
      </c>
      <c r="Y88" s="297" t="s">
        <v>233</v>
      </c>
      <c r="Z88" s="298" t="str">
        <f>IF(AND(X88="Preventivo",Y88="Automático"),"50%",IF(AND(X88="Preventivo",Y88="Manual"),"40%",IF(AND(X88="Detectivo",Y88="Automático"),"40%",IF(AND(X88="Detectivo",Y88="Manual"),"30%",IF(AND(X88="Correctivo",Y88="Automático"),"35%",IF(AND(X88="Correctivo",Y88="Manual"),"25%",""))))))</f>
        <v>50%</v>
      </c>
      <c r="AA88" s="297" t="s">
        <v>181</v>
      </c>
      <c r="AB88" s="297" t="s">
        <v>182</v>
      </c>
      <c r="AC88" s="297" t="s">
        <v>183</v>
      </c>
      <c r="AD88" s="297"/>
      <c r="AE88" s="299">
        <f t="shared" si="82"/>
        <v>0.4</v>
      </c>
      <c r="AF88" s="294" t="str">
        <f t="shared" si="78"/>
        <v>BAJA</v>
      </c>
      <c r="AG88" s="298">
        <f t="shared" si="71"/>
        <v>0.4</v>
      </c>
      <c r="AH88" s="294" t="str">
        <f t="shared" si="83"/>
        <v>LEVE</v>
      </c>
      <c r="AI88" s="298">
        <f>IFERROR(IF(W88="Impacto",(S88-(+S88*Z88)),IF(W88="Probabilidad",S88,"")),"")</f>
        <v>0.2</v>
      </c>
      <c r="AJ88" s="296" t="str">
        <f t="shared" si="79"/>
        <v>BAJO</v>
      </c>
      <c r="AK88" s="133" t="s">
        <v>184</v>
      </c>
      <c r="AL88" s="133"/>
      <c r="AM88" s="212"/>
      <c r="AN88" s="173"/>
      <c r="AO88" s="179" t="s">
        <v>544</v>
      </c>
      <c r="AP88" s="137" t="s">
        <v>187</v>
      </c>
    </row>
    <row r="89" spans="1:42" ht="409.5" hidden="1" x14ac:dyDescent="0.3">
      <c r="A89" s="293" t="s">
        <v>98</v>
      </c>
      <c r="B89" s="293">
        <v>4</v>
      </c>
      <c r="C89" s="133" t="s">
        <v>545</v>
      </c>
      <c r="D89" s="318" t="s">
        <v>546</v>
      </c>
      <c r="E89" s="133" t="s">
        <v>547</v>
      </c>
      <c r="F89" s="133" t="s">
        <v>197</v>
      </c>
      <c r="G89" s="317" t="s">
        <v>102</v>
      </c>
      <c r="H89" s="133"/>
      <c r="I89" s="133"/>
      <c r="J89" s="154" t="s">
        <v>197</v>
      </c>
      <c r="K89" s="167" t="s">
        <v>208</v>
      </c>
      <c r="L89" s="133" t="s">
        <v>548</v>
      </c>
      <c r="M89" s="293">
        <v>200</v>
      </c>
      <c r="N89" s="294" t="str">
        <f t="shared" si="80"/>
        <v>MEDIA</v>
      </c>
      <c r="O89" s="155">
        <f t="shared" si="81"/>
        <v>0.6</v>
      </c>
      <c r="P89" s="155" t="s">
        <v>549</v>
      </c>
      <c r="Q89" s="295">
        <v>0.2</v>
      </c>
      <c r="R89" s="294" t="str">
        <f t="shared" si="68"/>
        <v>LEVE</v>
      </c>
      <c r="S89" s="155">
        <f t="shared" si="84"/>
        <v>0.2</v>
      </c>
      <c r="T89" s="296" t="str">
        <f t="shared" si="85"/>
        <v>MODERADO</v>
      </c>
      <c r="U89" s="166">
        <v>1</v>
      </c>
      <c r="V89" s="133" t="s">
        <v>550</v>
      </c>
      <c r="W89" s="166" t="str">
        <f>IF(OR(X89="Preventivo",X89="Detectivo"),"Probabilidad",IF(X89="Correctivo","Impacto",""))</f>
        <v>Probabilidad</v>
      </c>
      <c r="X89" s="297" t="s">
        <v>189</v>
      </c>
      <c r="Y89" s="297" t="s">
        <v>233</v>
      </c>
      <c r="Z89" s="298" t="str">
        <f>IF(AND(X89="Preventivo",Y89="Automático"),"50%",IF(AND(X89="Preventivo",Y89="Manual"),"40%",IF(AND(X89="Detectivo",Y89="Automático"),"40%",IF(AND(X89="Detectivo",Y89="Manual"),"30%",IF(AND(X89="Correctivo",Y89="Automático"),"35%",IF(AND(X89="Correctivo",Y89="Manual"),"25%",""))))))</f>
        <v>50%</v>
      </c>
      <c r="AA89" s="297" t="s">
        <v>181</v>
      </c>
      <c r="AB89" s="297" t="s">
        <v>182</v>
      </c>
      <c r="AC89" s="297" t="s">
        <v>183</v>
      </c>
      <c r="AD89" s="297"/>
      <c r="AE89" s="299">
        <f t="shared" si="82"/>
        <v>0.3</v>
      </c>
      <c r="AF89" s="294" t="str">
        <f t="shared" si="78"/>
        <v>BAJA</v>
      </c>
      <c r="AG89" s="298">
        <f t="shared" si="71"/>
        <v>0.3</v>
      </c>
      <c r="AH89" s="294" t="str">
        <f t="shared" si="83"/>
        <v>LEVE</v>
      </c>
      <c r="AI89" s="298">
        <f>IFERROR(IF(W89="Impacto",(S89-(+S89*Z89)),IF(W89="Probabilidad",S89,"")),"")</f>
        <v>0.2</v>
      </c>
      <c r="AJ89" s="296" t="str">
        <f t="shared" si="79"/>
        <v>BAJO</v>
      </c>
      <c r="AK89" s="133" t="s">
        <v>184</v>
      </c>
      <c r="AL89" s="133"/>
      <c r="AM89" s="212"/>
      <c r="AN89" s="173"/>
      <c r="AO89" s="319" t="s">
        <v>551</v>
      </c>
      <c r="AP89" s="137" t="s">
        <v>187</v>
      </c>
    </row>
    <row r="90" spans="1:42" ht="409.5" hidden="1" x14ac:dyDescent="0.3">
      <c r="A90" s="1069" t="s">
        <v>98</v>
      </c>
      <c r="B90" s="1069">
        <v>5</v>
      </c>
      <c r="C90" s="1067" t="s">
        <v>552</v>
      </c>
      <c r="D90" s="944" t="s">
        <v>553</v>
      </c>
      <c r="E90" s="944" t="s">
        <v>554</v>
      </c>
      <c r="F90" s="1011" t="s">
        <v>197</v>
      </c>
      <c r="G90" s="1032" t="s">
        <v>103</v>
      </c>
      <c r="H90" s="1065"/>
      <c r="I90" s="1065"/>
      <c r="J90" s="1076" t="s">
        <v>197</v>
      </c>
      <c r="K90" s="1064" t="s">
        <v>238</v>
      </c>
      <c r="L90" s="944" t="s">
        <v>239</v>
      </c>
      <c r="M90" s="175">
        <v>1800</v>
      </c>
      <c r="N90" s="161" t="str">
        <f t="shared" si="80"/>
        <v>ALTA</v>
      </c>
      <c r="O90" s="163">
        <f t="shared" si="81"/>
        <v>0.8</v>
      </c>
      <c r="P90" s="155" t="s">
        <v>200</v>
      </c>
      <c r="Q90" s="164">
        <v>0.2</v>
      </c>
      <c r="R90" s="161" t="str">
        <f t="shared" si="68"/>
        <v>LEVE</v>
      </c>
      <c r="S90" s="163">
        <f t="shared" si="84"/>
        <v>0.2</v>
      </c>
      <c r="T90" s="165" t="str">
        <f t="shared" si="85"/>
        <v>MODERADO</v>
      </c>
      <c r="U90" s="160">
        <v>1</v>
      </c>
      <c r="V90" s="133" t="s">
        <v>555</v>
      </c>
      <c r="W90" s="160" t="str">
        <f t="shared" si="69"/>
        <v>Probabilidad</v>
      </c>
      <c r="X90" s="168" t="s">
        <v>189</v>
      </c>
      <c r="Y90" s="168" t="s">
        <v>233</v>
      </c>
      <c r="Z90" s="169" t="str">
        <f t="shared" ref="Z90:Z91" si="86">IF(AND(X90="Preventivo",Y90="Automático"),"50%",IF(AND(X90="Preventivo",Y90="Manual"),"40%",IF(AND(X90="Detectivo",Y90="Automático"),"40%",IF(AND(X90="Detectivo",Y90="Manual"),"30%",IF(AND(X90="Correctivo",Y90="Automático"),"35%",IF(AND(X90="Correctivo",Y90="Manual"),"25%",""))))))</f>
        <v>50%</v>
      </c>
      <c r="AA90" s="168" t="s">
        <v>181</v>
      </c>
      <c r="AB90" s="168" t="s">
        <v>182</v>
      </c>
      <c r="AC90" s="168" t="s">
        <v>183</v>
      </c>
      <c r="AD90" s="168"/>
      <c r="AE90" s="171">
        <f t="shared" si="82"/>
        <v>0.4</v>
      </c>
      <c r="AF90" s="161" t="str">
        <f t="shared" si="78"/>
        <v>BAJA</v>
      </c>
      <c r="AG90" s="169">
        <f t="shared" si="71"/>
        <v>0.4</v>
      </c>
      <c r="AH90" s="161" t="str">
        <f t="shared" si="83"/>
        <v>LEVE</v>
      </c>
      <c r="AI90" s="169">
        <f t="shared" si="62"/>
        <v>0.2</v>
      </c>
      <c r="AJ90" s="165" t="str">
        <f t="shared" si="79"/>
        <v>BAJO</v>
      </c>
      <c r="AK90" s="159" t="s">
        <v>184</v>
      </c>
      <c r="AL90" s="159"/>
      <c r="AM90" s="178"/>
      <c r="AN90" s="184"/>
      <c r="AO90" s="179" t="s">
        <v>556</v>
      </c>
      <c r="AP90" s="153" t="s">
        <v>187</v>
      </c>
    </row>
    <row r="91" spans="1:42" ht="409.5" hidden="1" x14ac:dyDescent="0.3">
      <c r="A91" s="1070"/>
      <c r="B91" s="1070"/>
      <c r="C91" s="1068"/>
      <c r="D91" s="946"/>
      <c r="E91" s="946"/>
      <c r="F91" s="1013"/>
      <c r="G91" s="1033"/>
      <c r="H91" s="1066"/>
      <c r="I91" s="1066"/>
      <c r="J91" s="1076"/>
      <c r="K91" s="1064"/>
      <c r="L91" s="946"/>
      <c r="M91" s="175">
        <v>1800</v>
      </c>
      <c r="N91" s="161" t="str">
        <f t="shared" si="80"/>
        <v>ALTA</v>
      </c>
      <c r="O91" s="163">
        <f t="shared" si="81"/>
        <v>0.8</v>
      </c>
      <c r="P91" s="240" t="s">
        <v>200</v>
      </c>
      <c r="Q91" s="164">
        <v>0.2</v>
      </c>
      <c r="R91" s="161" t="str">
        <f t="shared" si="68"/>
        <v>LEVE</v>
      </c>
      <c r="S91" s="163">
        <f t="shared" si="84"/>
        <v>0.2</v>
      </c>
      <c r="T91" s="165" t="str">
        <f t="shared" si="85"/>
        <v>MODERADO</v>
      </c>
      <c r="U91" s="160">
        <v>2</v>
      </c>
      <c r="V91" s="133" t="s">
        <v>557</v>
      </c>
      <c r="W91" s="160" t="str">
        <f>IF(OR(X91="Preventivo",X91="Detectivo"),"Probabilidad",IF(X91="Correctivo","Impacto",""))</f>
        <v>Probabilidad</v>
      </c>
      <c r="X91" s="168" t="s">
        <v>189</v>
      </c>
      <c r="Y91" s="168" t="s">
        <v>233</v>
      </c>
      <c r="Z91" s="169" t="str">
        <f t="shared" si="86"/>
        <v>50%</v>
      </c>
      <c r="AA91" s="168" t="s">
        <v>181</v>
      </c>
      <c r="AB91" s="168" t="s">
        <v>182</v>
      </c>
      <c r="AC91" s="168" t="s">
        <v>183</v>
      </c>
      <c r="AD91" s="168"/>
      <c r="AE91" s="171">
        <f t="shared" si="82"/>
        <v>0.4</v>
      </c>
      <c r="AF91" s="161" t="str">
        <f t="shared" si="78"/>
        <v>BAJA</v>
      </c>
      <c r="AG91" s="169">
        <f t="shared" si="71"/>
        <v>0.4</v>
      </c>
      <c r="AH91" s="161" t="str">
        <f t="shared" si="83"/>
        <v>LEVE</v>
      </c>
      <c r="AI91" s="169">
        <f t="shared" si="62"/>
        <v>0.2</v>
      </c>
      <c r="AJ91" s="165" t="str">
        <f t="shared" si="79"/>
        <v>BAJO</v>
      </c>
      <c r="AK91" s="159" t="s">
        <v>184</v>
      </c>
      <c r="AL91" s="159"/>
      <c r="AM91" s="178"/>
      <c r="AN91" s="184"/>
      <c r="AO91" s="179" t="s">
        <v>558</v>
      </c>
      <c r="AP91" s="153" t="s">
        <v>187</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 ref="S9:S10"/>
    <mergeCell ref="T9:T10"/>
    <mergeCell ref="U9:U10"/>
    <mergeCell ref="V9:V10"/>
    <mergeCell ref="W9:W10"/>
    <mergeCell ref="X9:AC9"/>
    <mergeCell ref="M9:M10"/>
    <mergeCell ref="N9:N10"/>
    <mergeCell ref="O9:O10"/>
    <mergeCell ref="P9:P10"/>
    <mergeCell ref="Q9:Q10"/>
    <mergeCell ref="R9:R10"/>
    <mergeCell ref="AK9:AK10"/>
    <mergeCell ref="AL9:AL10"/>
    <mergeCell ref="AM9:AM10"/>
    <mergeCell ref="AN9:AN10"/>
    <mergeCell ref="AO9:AO10"/>
    <mergeCell ref="AP9:AP10"/>
    <mergeCell ref="AE9:AE10"/>
    <mergeCell ref="AF9:AF10"/>
    <mergeCell ref="AG9:AG10"/>
    <mergeCell ref="AH9:AH10"/>
    <mergeCell ref="AI9:AI10"/>
    <mergeCell ref="AJ9:AJ10"/>
    <mergeCell ref="A14:A15"/>
    <mergeCell ref="B14:B15"/>
    <mergeCell ref="C14:C15"/>
    <mergeCell ref="D14:D15"/>
    <mergeCell ref="E14:E15"/>
    <mergeCell ref="A11:A13"/>
    <mergeCell ref="B11:B13"/>
    <mergeCell ref="C11:C13"/>
    <mergeCell ref="D11:D13"/>
    <mergeCell ref="E11:E13"/>
    <mergeCell ref="F14:F15"/>
    <mergeCell ref="G14:G15"/>
    <mergeCell ref="J14:J15"/>
    <mergeCell ref="K14:K15"/>
    <mergeCell ref="L14:L15"/>
    <mergeCell ref="AK14:AK15"/>
    <mergeCell ref="G11:G13"/>
    <mergeCell ref="J11:J13"/>
    <mergeCell ref="K11:K13"/>
    <mergeCell ref="L11:L13"/>
    <mergeCell ref="AK11:AK13"/>
    <mergeCell ref="F11:F1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40:G41"/>
    <mergeCell ref="J40:J41"/>
    <mergeCell ref="L40:L41"/>
    <mergeCell ref="A42:A43"/>
    <mergeCell ref="B42:B43"/>
    <mergeCell ref="C42:C43"/>
    <mergeCell ref="A40:A41"/>
    <mergeCell ref="B40:B41"/>
    <mergeCell ref="C40:C41"/>
    <mergeCell ref="D40:D41"/>
    <mergeCell ref="E40:E41"/>
    <mergeCell ref="F40:F41"/>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P53:P55"/>
    <mergeCell ref="AK53:AK55"/>
    <mergeCell ref="A56:A57"/>
    <mergeCell ref="B56:B57"/>
    <mergeCell ref="C56:C57"/>
    <mergeCell ref="D56:D57"/>
    <mergeCell ref="E56:E57"/>
    <mergeCell ref="F56:F57"/>
    <mergeCell ref="G56:G5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K90:K91"/>
    <mergeCell ref="AK85:AK86"/>
    <mergeCell ref="AL85:AL86"/>
    <mergeCell ref="AM85:AM86"/>
    <mergeCell ref="AN85:AN86"/>
    <mergeCell ref="AP85:AP86"/>
    <mergeCell ref="K85:K86"/>
    <mergeCell ref="L85:L86"/>
    <mergeCell ref="L90:L91"/>
  </mergeCells>
  <conditionalFormatting sqref="N11:N91">
    <cfRule type="cellIs" dxfId="63" priority="36" operator="equal">
      <formula>"MUY ALTA"</formula>
    </cfRule>
    <cfRule type="cellIs" dxfId="62" priority="37" operator="equal">
      <formula>"ALTA"</formula>
    </cfRule>
    <cfRule type="cellIs" dxfId="61" priority="38" operator="equal">
      <formula>"MEDIA"</formula>
    </cfRule>
    <cfRule type="cellIs" dxfId="60" priority="39" operator="equal">
      <formula>"BAJA"</formula>
    </cfRule>
    <cfRule type="cellIs" dxfId="59" priority="40" operator="equal">
      <formula>"MUY BAJA"</formula>
    </cfRule>
  </conditionalFormatting>
  <conditionalFormatting sqref="Q11:Q91">
    <cfRule type="containsText" dxfId="58" priority="50" operator="containsText" text="❌">
      <formula>NOT(ISERROR(SEARCH(("❌"),(Q11))))</formula>
    </cfRule>
  </conditionalFormatting>
  <conditionalFormatting sqref="R11:R46">
    <cfRule type="cellIs" dxfId="57" priority="356" operator="equal">
      <formula>"MDOERADO"</formula>
    </cfRule>
  </conditionalFormatting>
  <conditionalFormatting sqref="R11:R91">
    <cfRule type="cellIs" dxfId="56" priority="41" operator="equal">
      <formula>"CATASTROFICO"</formula>
    </cfRule>
    <cfRule type="cellIs" dxfId="55" priority="42" operator="equal">
      <formula>"MAYOR"</formula>
    </cfRule>
    <cfRule type="cellIs" dxfId="54" priority="44" operator="equal">
      <formula>"MENOR"</formula>
    </cfRule>
    <cfRule type="cellIs" dxfId="53" priority="45" operator="equal">
      <formula>"LEVE"</formula>
    </cfRule>
  </conditionalFormatting>
  <conditionalFormatting sqref="R47">
    <cfRule type="cellIs" dxfId="52" priority="738" operator="equal">
      <formula>"MODERADO"</formula>
    </cfRule>
  </conditionalFormatting>
  <conditionalFormatting sqref="R48:R49">
    <cfRule type="cellIs" dxfId="51" priority="715" operator="equal">
      <formula>"MDOERADO"</formula>
    </cfRule>
  </conditionalFormatting>
  <conditionalFormatting sqref="R50:R64">
    <cfRule type="cellIs" dxfId="50" priority="615" operator="equal">
      <formula>"MODERADO"</formula>
    </cfRule>
  </conditionalFormatting>
  <conditionalFormatting sqref="R65:R67">
    <cfRule type="cellIs" dxfId="49" priority="562" operator="equal">
      <formula>"MDOERADO"</formula>
    </cfRule>
  </conditionalFormatting>
  <conditionalFormatting sqref="R68:R76">
    <cfRule type="cellIs" dxfId="48" priority="372" operator="equal">
      <formula>"MODERADO"</formula>
    </cfRule>
  </conditionalFormatting>
  <conditionalFormatting sqref="R77">
    <cfRule type="cellIs" dxfId="47" priority="320" operator="equal">
      <formula>"MDOERADO"</formula>
    </cfRule>
  </conditionalFormatting>
  <conditionalFormatting sqref="R78:R84">
    <cfRule type="cellIs" dxfId="46" priority="114" operator="equal">
      <formula>"MODERADO"</formula>
    </cfRule>
  </conditionalFormatting>
  <conditionalFormatting sqref="R85:R91">
    <cfRule type="cellIs" dxfId="45" priority="43" operator="equal">
      <formula>"MDOERADO"</formula>
    </cfRule>
  </conditionalFormatting>
  <conditionalFormatting sqref="T11:T22 T24:T37">
    <cfRule type="cellIs" dxfId="44" priority="362" operator="equal">
      <formula>"Bajo"</formula>
    </cfRule>
  </conditionalFormatting>
  <conditionalFormatting sqref="T11:T22">
    <cfRule type="cellIs" dxfId="43" priority="359" operator="equal">
      <formula>"Extremo"</formula>
    </cfRule>
    <cfRule type="cellIs" dxfId="42" priority="360" operator="equal">
      <formula>"Alto"</formula>
    </cfRule>
    <cfRule type="cellIs" dxfId="41" priority="361" operator="equal">
      <formula>"Moderado"</formula>
    </cfRule>
  </conditionalFormatting>
  <conditionalFormatting sqref="T23">
    <cfRule type="cellIs" dxfId="40" priority="335" operator="equal">
      <formula>"MUY ALTA"</formula>
    </cfRule>
    <cfRule type="cellIs" dxfId="39" priority="336" operator="equal">
      <formula>"ALTA"</formula>
    </cfRule>
    <cfRule type="cellIs" dxfId="38" priority="337" operator="equal">
      <formula>"MEDIA"</formula>
    </cfRule>
    <cfRule type="cellIs" dxfId="37" priority="338" operator="equal">
      <formula>"BAJA"</formula>
    </cfRule>
    <cfRule type="cellIs" dxfId="36" priority="339" operator="equal">
      <formula>"MUY BAJA"</formula>
    </cfRule>
  </conditionalFormatting>
  <conditionalFormatting sqref="T24:T91">
    <cfRule type="cellIs" dxfId="35" priority="46" operator="equal">
      <formula>"Extremo"</formula>
    </cfRule>
    <cfRule type="cellIs" dxfId="34" priority="47" operator="equal">
      <formula>"Alto"</formula>
    </cfRule>
    <cfRule type="cellIs" dxfId="33" priority="48" operator="equal">
      <formula>"Moderado"</formula>
    </cfRule>
  </conditionalFormatting>
  <conditionalFormatting sqref="T38:T40">
    <cfRule type="cellIs" dxfId="32" priority="992" operator="equal">
      <formula>"BAJO"</formula>
    </cfRule>
  </conditionalFormatting>
  <conditionalFormatting sqref="T41:T91">
    <cfRule type="cellIs" dxfId="31" priority="49" operator="equal">
      <formula>"Bajo"</formula>
    </cfRule>
  </conditionalFormatting>
  <conditionalFormatting sqref="AF11:AF91">
    <cfRule type="cellIs" dxfId="30" priority="13" operator="equal">
      <formula>"Muy Alta"</formula>
    </cfRule>
    <cfRule type="cellIs" dxfId="29" priority="14" operator="equal">
      <formula>"Alta"</formula>
    </cfRule>
    <cfRule type="cellIs" dxfId="28" priority="15" operator="equal">
      <formula>"Media"</formula>
    </cfRule>
    <cfRule type="cellIs" dxfId="27" priority="16" operator="equal">
      <formula>"Baja"</formula>
    </cfRule>
    <cfRule type="cellIs" dxfId="26" priority="17" operator="equal">
      <formula>"Muy Baja"</formula>
    </cfRule>
  </conditionalFormatting>
  <conditionalFormatting sqref="AH11:AH91">
    <cfRule type="cellIs" dxfId="25" priority="83" operator="equal">
      <formula>"Catastrófico"</formula>
    </cfRule>
    <cfRule type="cellIs" dxfId="24" priority="84" operator="equal">
      <formula>"Mayor"</formula>
    </cfRule>
    <cfRule type="cellIs" dxfId="23" priority="85" operator="equal">
      <formula>"Moderado"</formula>
    </cfRule>
    <cfRule type="cellIs" dxfId="22" priority="86" operator="equal">
      <formula>"Menor"</formula>
    </cfRule>
    <cfRule type="cellIs" dxfId="21" priority="87" operator="equal">
      <formula>"Leve"</formula>
    </cfRule>
  </conditionalFormatting>
  <conditionalFormatting sqref="AJ11:AJ91">
    <cfRule type="cellIs" dxfId="20" priority="28" operator="equal">
      <formula>"Extremo"</formula>
    </cfRule>
    <cfRule type="cellIs" dxfId="19" priority="29" operator="equal">
      <formula>"Alto"</formula>
    </cfRule>
    <cfRule type="cellIs" dxfId="18" priority="30" operator="equal">
      <formula>"Moderado"</formula>
    </cfRule>
    <cfRule type="cellIs" dxfId="17" priority="31" operator="equal">
      <formula>"Bajo"</formula>
    </cfRule>
  </conditionalFormatting>
  <conditionalFormatting sqref="AP11:AP79">
    <cfRule type="cellIs" dxfId="16" priority="1" operator="equal">
      <formula>"Completo"</formula>
    </cfRule>
    <cfRule type="cellIs" dxfId="15" priority="3" operator="equal">
      <formula>"No iniciado"</formula>
    </cfRule>
    <cfRule type="cellIs" dxfId="14" priority="4" operator="equal">
      <formula>"Atrasado"</formula>
    </cfRule>
  </conditionalFormatting>
  <conditionalFormatting sqref="AP81">
    <cfRule type="cellIs" dxfId="13" priority="182" operator="equal">
      <formula>"Completo"</formula>
    </cfRule>
    <cfRule type="cellIs" dxfId="12" priority="184" operator="equal">
      <formula>"No iniciado"</formula>
    </cfRule>
    <cfRule type="cellIs" dxfId="11" priority="185" operator="equal">
      <formula>"Atrasado"</formula>
    </cfRule>
  </conditionalFormatting>
  <conditionalFormatting sqref="AP83">
    <cfRule type="cellIs" dxfId="10" priority="121" operator="equal">
      <formula>"Completo"</formula>
    </cfRule>
    <cfRule type="cellIs" dxfId="9" priority="123" operator="equal">
      <formula>"No iniciado"</formula>
    </cfRule>
    <cfRule type="cellIs" dxfId="8" priority="124" operator="equal">
      <formula>"Atrasado"</formula>
    </cfRule>
  </conditionalFormatting>
  <conditionalFormatting sqref="AP85 AP87:AP91">
    <cfRule type="cellIs" dxfId="7" priority="60" operator="equal">
      <formula>"Completo"</formula>
    </cfRule>
    <cfRule type="cellIs" dxfId="6" priority="62" operator="equal">
      <formula>"No iniciado"</formula>
    </cfRule>
    <cfRule type="cellIs" dxfId="5" priority="63" operator="equal">
      <formula>"Atrasado"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53125" defaultRowHeight="15" customHeight="1" x14ac:dyDescent="0.3"/>
  <cols>
    <col min="1" max="1" width="14.453125" style="591"/>
    <col min="2" max="2" width="4.54296875" style="18" customWidth="1"/>
    <col min="3" max="3" width="30.36328125" style="18" customWidth="1"/>
    <col min="4" max="4" width="70.08984375" style="18" customWidth="1"/>
    <col min="5" max="5" width="29.90625" style="18" customWidth="1"/>
    <col min="6" max="6" width="29.08984375" style="18" customWidth="1"/>
    <col min="7" max="7" width="84.6328125" style="18" customWidth="1"/>
    <col min="8" max="27" width="10.6328125" style="18" customWidth="1"/>
    <col min="28" max="16384" width="14.453125" style="18"/>
  </cols>
  <sheetData>
    <row r="1" spans="2:25" ht="22.5" x14ac:dyDescent="0.35">
      <c r="B1" s="589"/>
      <c r="C1" s="1222" t="s">
        <v>898</v>
      </c>
      <c r="D1" s="1223"/>
      <c r="E1" s="1223"/>
      <c r="F1" s="589"/>
      <c r="G1" s="589"/>
      <c r="H1" s="589"/>
      <c r="I1" s="589"/>
      <c r="J1" s="589"/>
      <c r="K1" s="589"/>
      <c r="L1" s="589"/>
      <c r="M1" s="589"/>
      <c r="N1" s="589"/>
      <c r="O1" s="589"/>
      <c r="P1" s="589"/>
      <c r="Q1" s="589"/>
      <c r="R1" s="589"/>
      <c r="S1" s="589"/>
      <c r="T1" s="589"/>
      <c r="U1" s="589"/>
      <c r="V1" s="589"/>
      <c r="W1" s="589"/>
      <c r="X1" s="589"/>
      <c r="Y1" s="589"/>
    </row>
    <row r="2" spans="2:25" ht="14.5" x14ac:dyDescent="0.35">
      <c r="B2" s="589"/>
      <c r="C2" s="589"/>
      <c r="D2" s="589"/>
      <c r="E2" s="589"/>
      <c r="F2" s="589"/>
      <c r="G2" s="589"/>
      <c r="H2" s="589"/>
      <c r="I2" s="589"/>
      <c r="J2" s="589"/>
      <c r="K2" s="589"/>
      <c r="L2" s="589"/>
      <c r="M2" s="589"/>
      <c r="N2" s="589"/>
      <c r="O2" s="589"/>
      <c r="P2" s="589"/>
      <c r="Q2" s="589"/>
      <c r="R2" s="589"/>
      <c r="S2" s="589"/>
      <c r="T2" s="589"/>
      <c r="U2" s="589"/>
      <c r="V2" s="589"/>
      <c r="W2" s="589"/>
      <c r="X2" s="589"/>
      <c r="Y2" s="589"/>
    </row>
    <row r="3" spans="2:25" ht="25" x14ac:dyDescent="0.35">
      <c r="B3" s="589"/>
      <c r="C3" s="656"/>
      <c r="D3" s="590" t="s">
        <v>1045</v>
      </c>
      <c r="E3" s="590" t="s">
        <v>900</v>
      </c>
      <c r="F3" s="589"/>
      <c r="G3" s="589"/>
      <c r="H3" s="589"/>
      <c r="I3" s="589"/>
      <c r="J3" s="589"/>
      <c r="K3" s="589"/>
      <c r="L3" s="589"/>
      <c r="M3" s="589"/>
      <c r="N3" s="589"/>
      <c r="O3" s="589"/>
      <c r="P3" s="589"/>
      <c r="Q3" s="589"/>
      <c r="R3" s="589"/>
      <c r="S3" s="589"/>
      <c r="T3" s="589"/>
      <c r="U3" s="589"/>
      <c r="V3" s="589"/>
      <c r="W3" s="589"/>
      <c r="X3" s="589"/>
      <c r="Y3" s="589"/>
    </row>
    <row r="4" spans="2:25" ht="51.75" customHeight="1" x14ac:dyDescent="0.35">
      <c r="B4" s="592">
        <v>1</v>
      </c>
      <c r="C4" s="593" t="s">
        <v>1046</v>
      </c>
      <c r="D4" s="657" t="s">
        <v>1047</v>
      </c>
      <c r="E4" s="594">
        <v>0.2</v>
      </c>
      <c r="F4" s="589"/>
      <c r="G4" s="589"/>
      <c r="H4" s="589"/>
      <c r="I4" s="589"/>
      <c r="J4" s="589"/>
      <c r="K4" s="589"/>
      <c r="L4" s="589"/>
      <c r="M4" s="589"/>
      <c r="N4" s="589"/>
      <c r="O4" s="589"/>
      <c r="P4" s="589"/>
      <c r="Q4" s="589"/>
      <c r="R4" s="589"/>
      <c r="S4" s="589"/>
      <c r="T4" s="589"/>
      <c r="U4" s="589"/>
      <c r="V4" s="589"/>
      <c r="W4" s="589"/>
      <c r="X4" s="589"/>
      <c r="Y4" s="589"/>
    </row>
    <row r="5" spans="2:25" ht="50" x14ac:dyDescent="0.35">
      <c r="B5" s="595">
        <v>2</v>
      </c>
      <c r="C5" s="596" t="s">
        <v>1048</v>
      </c>
      <c r="D5" s="657" t="s">
        <v>1049</v>
      </c>
      <c r="E5" s="594">
        <v>0.4</v>
      </c>
      <c r="F5" s="589"/>
      <c r="G5" s="589"/>
      <c r="H5" s="589"/>
      <c r="I5" s="589"/>
      <c r="J5" s="589"/>
      <c r="K5" s="589"/>
      <c r="L5" s="589"/>
      <c r="M5" s="589"/>
      <c r="N5" s="589"/>
      <c r="O5" s="589"/>
      <c r="P5" s="589"/>
      <c r="Q5" s="589"/>
      <c r="R5" s="589"/>
      <c r="S5" s="589"/>
      <c r="T5" s="589"/>
      <c r="U5" s="589"/>
      <c r="V5" s="589"/>
      <c r="W5" s="589"/>
      <c r="X5" s="589"/>
      <c r="Y5" s="589"/>
    </row>
    <row r="6" spans="2:25" ht="50" x14ac:dyDescent="0.35">
      <c r="B6" s="597">
        <v>3</v>
      </c>
      <c r="C6" s="598" t="s">
        <v>1050</v>
      </c>
      <c r="D6" s="657" t="s">
        <v>1051</v>
      </c>
      <c r="E6" s="594">
        <v>0.6</v>
      </c>
      <c r="F6" s="589"/>
      <c r="G6" s="589"/>
      <c r="H6" s="589"/>
      <c r="I6" s="589"/>
      <c r="J6" s="589"/>
      <c r="K6" s="589"/>
      <c r="L6" s="589"/>
      <c r="M6" s="589"/>
      <c r="N6" s="589"/>
      <c r="O6" s="589"/>
      <c r="P6" s="589"/>
      <c r="Q6" s="589"/>
      <c r="R6" s="589"/>
      <c r="S6" s="589"/>
      <c r="T6" s="589"/>
      <c r="U6" s="589"/>
      <c r="V6" s="589"/>
      <c r="W6" s="589"/>
      <c r="X6" s="589"/>
      <c r="Y6" s="589"/>
    </row>
    <row r="7" spans="2:25" ht="75" x14ac:dyDescent="0.35">
      <c r="B7" s="599">
        <v>4</v>
      </c>
      <c r="C7" s="600" t="s">
        <v>1052</v>
      </c>
      <c r="D7" s="657" t="s">
        <v>1053</v>
      </c>
      <c r="E7" s="594">
        <v>0.8</v>
      </c>
      <c r="F7" s="589"/>
      <c r="G7" s="589"/>
      <c r="H7" s="589"/>
      <c r="I7" s="589"/>
      <c r="J7" s="589"/>
      <c r="K7" s="589"/>
      <c r="L7" s="589"/>
      <c r="M7" s="589"/>
      <c r="N7" s="589"/>
      <c r="O7" s="589"/>
      <c r="P7" s="589"/>
      <c r="Q7" s="589"/>
      <c r="R7" s="589"/>
      <c r="S7" s="589"/>
      <c r="T7" s="589"/>
      <c r="U7" s="589"/>
      <c r="V7" s="589"/>
      <c r="W7" s="589"/>
      <c r="X7" s="589"/>
      <c r="Y7" s="589"/>
    </row>
    <row r="8" spans="2:25" ht="50" x14ac:dyDescent="0.35">
      <c r="B8" s="601">
        <v>5</v>
      </c>
      <c r="C8" s="602" t="s">
        <v>1054</v>
      </c>
      <c r="D8" s="657" t="s">
        <v>1055</v>
      </c>
      <c r="E8" s="594">
        <v>1</v>
      </c>
      <c r="F8" s="589"/>
      <c r="G8" s="589"/>
      <c r="H8" s="589"/>
      <c r="I8" s="589"/>
      <c r="J8" s="589"/>
      <c r="K8" s="589"/>
      <c r="L8" s="589"/>
      <c r="M8" s="589"/>
      <c r="N8" s="589"/>
      <c r="O8" s="589"/>
      <c r="P8" s="589"/>
      <c r="Q8" s="589"/>
      <c r="R8" s="589"/>
      <c r="S8" s="589"/>
      <c r="T8" s="589"/>
      <c r="U8" s="589"/>
      <c r="V8" s="589"/>
      <c r="W8" s="589"/>
      <c r="X8" s="589"/>
      <c r="Y8" s="589"/>
    </row>
    <row r="9" spans="2:25" ht="16.5" customHeight="1" x14ac:dyDescent="0.35">
      <c r="B9" s="589"/>
      <c r="C9" s="589"/>
      <c r="D9" s="589"/>
      <c r="E9" s="589"/>
      <c r="F9" s="589"/>
      <c r="G9" s="589"/>
      <c r="H9" s="589"/>
      <c r="I9" s="589"/>
      <c r="J9" s="589"/>
      <c r="K9" s="589"/>
      <c r="L9" s="589"/>
      <c r="M9" s="589"/>
      <c r="N9" s="589"/>
      <c r="O9" s="589"/>
      <c r="P9" s="589"/>
      <c r="Q9" s="589"/>
      <c r="R9" s="589"/>
      <c r="S9" s="589"/>
      <c r="T9" s="589"/>
      <c r="U9" s="589"/>
      <c r="V9" s="589"/>
      <c r="W9" s="589"/>
      <c r="X9" s="589"/>
      <c r="Y9" s="589"/>
    </row>
    <row r="10" spans="2:25" ht="17.25" customHeight="1" x14ac:dyDescent="0.35">
      <c r="B10" s="589"/>
      <c r="C10" s="603"/>
      <c r="D10" s="589"/>
      <c r="E10" s="589"/>
      <c r="F10" s="589"/>
      <c r="G10" s="589"/>
      <c r="H10" s="589"/>
      <c r="I10" s="589"/>
      <c r="J10" s="589"/>
      <c r="K10" s="589"/>
      <c r="L10" s="589"/>
      <c r="M10" s="589"/>
      <c r="N10" s="589"/>
      <c r="O10" s="589"/>
      <c r="P10" s="589"/>
      <c r="Q10" s="589"/>
      <c r="R10" s="589"/>
      <c r="S10" s="589"/>
      <c r="T10" s="589"/>
      <c r="U10" s="589"/>
      <c r="V10" s="589"/>
      <c r="W10" s="589"/>
      <c r="X10" s="589"/>
      <c r="Y10" s="589"/>
    </row>
    <row r="11" spans="2:25" ht="16.5" customHeight="1" x14ac:dyDescent="0.35">
      <c r="B11" s="589"/>
      <c r="C11" s="589"/>
      <c r="D11" s="589"/>
      <c r="E11" s="589"/>
      <c r="F11" s="589"/>
      <c r="G11" s="589"/>
      <c r="H11" s="589"/>
      <c r="I11" s="589"/>
      <c r="J11" s="589"/>
      <c r="K11" s="589"/>
      <c r="L11" s="589"/>
      <c r="M11" s="589"/>
      <c r="N11" s="589"/>
      <c r="O11" s="589"/>
      <c r="P11" s="589"/>
      <c r="Q11" s="589"/>
      <c r="R11" s="589"/>
      <c r="S11" s="589"/>
      <c r="T11" s="589"/>
      <c r="U11" s="589"/>
      <c r="V11" s="589"/>
      <c r="W11" s="589"/>
      <c r="X11" s="589"/>
      <c r="Y11" s="589"/>
    </row>
    <row r="12" spans="2:25" ht="16.5" customHeight="1" x14ac:dyDescent="0.35">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row>
    <row r="13" spans="2:25" ht="14.5" x14ac:dyDescent="0.35">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row>
    <row r="14" spans="2:25" ht="14.5" x14ac:dyDescent="0.35">
      <c r="B14" s="589"/>
      <c r="C14" s="589"/>
      <c r="D14" s="589"/>
      <c r="E14" s="589"/>
      <c r="F14" s="589"/>
      <c r="G14" s="589"/>
      <c r="H14" s="589"/>
      <c r="I14" s="589"/>
      <c r="J14" s="589"/>
      <c r="K14" s="589"/>
      <c r="L14" s="589"/>
      <c r="M14" s="589"/>
      <c r="N14" s="589"/>
      <c r="O14" s="589"/>
      <c r="P14" s="589"/>
      <c r="Q14" s="589"/>
      <c r="R14" s="589"/>
      <c r="S14" s="589"/>
      <c r="T14" s="589"/>
      <c r="U14" s="589"/>
      <c r="V14" s="589"/>
      <c r="W14" s="589"/>
      <c r="X14" s="589"/>
      <c r="Y14" s="589"/>
    </row>
    <row r="15" spans="2:25" ht="14.5" x14ac:dyDescent="0.35">
      <c r="B15" s="589"/>
      <c r="C15" s="589"/>
      <c r="D15" s="589"/>
      <c r="E15" s="589"/>
      <c r="F15" s="589"/>
      <c r="G15" s="589"/>
      <c r="H15" s="589"/>
      <c r="I15" s="589"/>
      <c r="J15" s="589"/>
      <c r="K15" s="589"/>
      <c r="L15" s="589"/>
      <c r="M15" s="589"/>
      <c r="N15" s="589"/>
      <c r="O15" s="589"/>
      <c r="P15" s="589"/>
      <c r="Q15" s="589"/>
      <c r="R15" s="589"/>
      <c r="S15" s="589"/>
      <c r="T15" s="589"/>
      <c r="U15" s="589"/>
      <c r="V15" s="589"/>
      <c r="W15" s="589"/>
      <c r="X15" s="589"/>
      <c r="Y15" s="589"/>
    </row>
    <row r="16" spans="2:25" ht="14.5" x14ac:dyDescent="0.35">
      <c r="B16" s="589"/>
      <c r="C16" s="589"/>
      <c r="D16" s="589"/>
      <c r="E16" s="589"/>
      <c r="F16" s="589"/>
      <c r="G16" s="589"/>
      <c r="H16" s="589"/>
      <c r="I16" s="589"/>
      <c r="J16" s="589"/>
      <c r="K16" s="589"/>
      <c r="L16" s="589"/>
      <c r="M16" s="589"/>
      <c r="N16" s="589"/>
      <c r="O16" s="589"/>
      <c r="P16" s="589"/>
      <c r="Q16" s="589"/>
      <c r="R16" s="589"/>
      <c r="S16" s="589"/>
      <c r="T16" s="589"/>
      <c r="U16" s="589"/>
      <c r="V16" s="589"/>
      <c r="W16" s="589"/>
      <c r="X16" s="589"/>
      <c r="Y16" s="589"/>
    </row>
    <row r="17" spans="2:25" ht="14.5" x14ac:dyDescent="0.35">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row>
    <row r="18" spans="2:25" ht="14.5" x14ac:dyDescent="0.35">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row>
    <row r="19" spans="2:25" ht="14.5" x14ac:dyDescent="0.35">
      <c r="B19" s="589"/>
      <c r="C19" s="589"/>
      <c r="D19" s="589"/>
      <c r="E19" s="589"/>
      <c r="F19" s="589"/>
      <c r="G19" s="589"/>
      <c r="H19" s="589"/>
      <c r="I19" s="589"/>
      <c r="J19" s="589"/>
      <c r="K19" s="589"/>
      <c r="L19" s="589"/>
      <c r="M19" s="589"/>
      <c r="N19" s="589"/>
      <c r="O19" s="589"/>
      <c r="P19" s="589"/>
      <c r="Q19" s="589"/>
      <c r="R19" s="589"/>
      <c r="S19" s="589"/>
      <c r="T19" s="589"/>
      <c r="U19" s="589"/>
      <c r="V19" s="589"/>
      <c r="W19" s="589"/>
      <c r="X19" s="589"/>
      <c r="Y19" s="589"/>
    </row>
    <row r="20" spans="2:25" ht="14.5" x14ac:dyDescent="0.35">
      <c r="B20" s="589"/>
      <c r="C20" s="589"/>
      <c r="D20" s="589"/>
      <c r="E20" s="589"/>
      <c r="F20" s="589"/>
      <c r="G20" s="589"/>
      <c r="H20" s="589"/>
      <c r="I20" s="589"/>
      <c r="J20" s="589"/>
      <c r="K20" s="589"/>
      <c r="L20" s="589"/>
      <c r="M20" s="589"/>
      <c r="N20" s="589"/>
      <c r="O20" s="589"/>
      <c r="P20" s="589"/>
      <c r="Q20" s="589"/>
      <c r="R20" s="589"/>
      <c r="S20" s="589"/>
      <c r="T20" s="589"/>
      <c r="U20" s="589"/>
      <c r="V20" s="589"/>
      <c r="W20" s="589"/>
      <c r="X20" s="589"/>
      <c r="Y20" s="589"/>
    </row>
    <row r="21" spans="2:25" ht="15.75" customHeight="1" x14ac:dyDescent="0.35">
      <c r="B21" s="589"/>
      <c r="C21" s="589"/>
      <c r="D21" s="589"/>
      <c r="E21" s="589"/>
      <c r="F21" s="589"/>
      <c r="G21" s="589"/>
      <c r="H21" s="589"/>
      <c r="I21" s="589"/>
      <c r="J21" s="589"/>
      <c r="K21" s="589"/>
      <c r="L21" s="589"/>
      <c r="M21" s="589"/>
      <c r="N21" s="589"/>
      <c r="O21" s="589"/>
      <c r="P21" s="589"/>
      <c r="Q21" s="589"/>
      <c r="R21" s="589"/>
      <c r="S21" s="589"/>
      <c r="T21" s="589"/>
      <c r="U21" s="589"/>
      <c r="V21" s="589"/>
      <c r="W21" s="589"/>
      <c r="X21" s="589"/>
      <c r="Y21" s="589"/>
    </row>
    <row r="22" spans="2:25" ht="15.75" customHeight="1" x14ac:dyDescent="0.35">
      <c r="B22" s="589"/>
      <c r="C22" s="589"/>
      <c r="D22" s="589"/>
      <c r="E22" s="589"/>
      <c r="F22" s="589"/>
      <c r="G22" s="589"/>
      <c r="H22" s="589"/>
      <c r="I22" s="589"/>
      <c r="J22" s="589"/>
      <c r="K22" s="589"/>
      <c r="L22" s="589"/>
      <c r="M22" s="589"/>
      <c r="N22" s="589"/>
      <c r="O22" s="589"/>
      <c r="P22" s="589"/>
      <c r="Q22" s="589"/>
      <c r="R22" s="589"/>
      <c r="S22" s="589"/>
      <c r="T22" s="589"/>
      <c r="U22" s="589"/>
      <c r="V22" s="589"/>
      <c r="W22" s="589"/>
      <c r="X22" s="589"/>
      <c r="Y22" s="589"/>
    </row>
    <row r="23" spans="2:25" ht="15.75" customHeight="1" x14ac:dyDescent="0.35">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row>
    <row r="24" spans="2:25" ht="15.75" customHeight="1" x14ac:dyDescent="0.35">
      <c r="B24" s="589"/>
      <c r="C24" s="589"/>
      <c r="D24" s="589"/>
      <c r="E24" s="589"/>
      <c r="F24" s="589"/>
      <c r="G24" s="589"/>
      <c r="H24" s="589"/>
      <c r="I24" s="589"/>
      <c r="J24" s="589"/>
      <c r="K24" s="589"/>
      <c r="L24" s="589"/>
      <c r="M24" s="589"/>
      <c r="N24" s="589"/>
      <c r="O24" s="589"/>
      <c r="P24" s="589"/>
      <c r="Q24" s="589"/>
      <c r="R24" s="589"/>
      <c r="S24" s="589"/>
      <c r="T24" s="589"/>
      <c r="U24" s="589"/>
      <c r="V24" s="589"/>
      <c r="W24" s="589"/>
      <c r="X24" s="589"/>
      <c r="Y24" s="589"/>
    </row>
    <row r="25" spans="2:25" ht="15.75" customHeight="1" x14ac:dyDescent="0.35">
      <c r="B25" s="589"/>
      <c r="C25" s="589"/>
      <c r="D25" s="589"/>
      <c r="E25" s="589"/>
      <c r="F25" s="589"/>
      <c r="G25" s="589"/>
      <c r="H25" s="589"/>
      <c r="I25" s="589"/>
      <c r="J25" s="589"/>
      <c r="K25" s="589"/>
      <c r="L25" s="589"/>
      <c r="M25" s="589"/>
      <c r="N25" s="589"/>
      <c r="O25" s="589"/>
      <c r="P25" s="589"/>
      <c r="Q25" s="589"/>
      <c r="R25" s="589"/>
      <c r="S25" s="589"/>
      <c r="T25" s="589"/>
      <c r="U25" s="589"/>
      <c r="V25" s="589"/>
      <c r="W25" s="589"/>
      <c r="X25" s="589"/>
      <c r="Y25" s="589"/>
    </row>
    <row r="26" spans="2:25" ht="15.75" customHeight="1" x14ac:dyDescent="0.35">
      <c r="B26" s="589"/>
      <c r="C26" s="589"/>
      <c r="D26" s="589"/>
      <c r="E26" s="589"/>
      <c r="F26" s="589"/>
      <c r="G26" s="589"/>
      <c r="H26" s="589"/>
      <c r="I26" s="589"/>
      <c r="J26" s="589"/>
      <c r="K26" s="589"/>
      <c r="L26" s="589"/>
      <c r="M26" s="589"/>
      <c r="N26" s="589"/>
      <c r="O26" s="589"/>
      <c r="P26" s="589"/>
      <c r="Q26" s="589"/>
      <c r="R26" s="589"/>
      <c r="S26" s="589"/>
      <c r="T26" s="589"/>
      <c r="U26" s="589"/>
      <c r="V26" s="589"/>
      <c r="W26" s="589"/>
      <c r="X26" s="589"/>
      <c r="Y26" s="589"/>
    </row>
    <row r="27" spans="2:25" ht="15.75" customHeight="1" x14ac:dyDescent="0.35">
      <c r="B27" s="589"/>
      <c r="C27" s="589"/>
      <c r="D27" s="589"/>
      <c r="E27" s="589"/>
      <c r="F27" s="589"/>
      <c r="G27" s="589"/>
      <c r="H27" s="589"/>
      <c r="I27" s="589"/>
      <c r="J27" s="589"/>
      <c r="K27" s="589"/>
      <c r="L27" s="589"/>
      <c r="M27" s="589"/>
      <c r="N27" s="589"/>
      <c r="O27" s="589"/>
      <c r="P27" s="589"/>
      <c r="Q27" s="589"/>
      <c r="R27" s="589"/>
      <c r="S27" s="589"/>
      <c r="T27" s="589"/>
      <c r="U27" s="589"/>
      <c r="V27" s="589"/>
      <c r="W27" s="589"/>
      <c r="X27" s="589"/>
      <c r="Y27" s="589"/>
    </row>
    <row r="28" spans="2:25" ht="15.75" customHeight="1" x14ac:dyDescent="0.35">
      <c r="B28" s="589"/>
      <c r="C28" s="589"/>
      <c r="D28" s="589"/>
      <c r="E28" s="589"/>
      <c r="F28" s="589"/>
      <c r="G28" s="589"/>
      <c r="H28" s="589"/>
      <c r="I28" s="589"/>
      <c r="J28" s="589"/>
      <c r="K28" s="589"/>
      <c r="L28" s="589"/>
      <c r="M28" s="589"/>
      <c r="N28" s="589"/>
      <c r="O28" s="589"/>
      <c r="P28" s="589"/>
      <c r="Q28" s="589"/>
      <c r="R28" s="589"/>
      <c r="S28" s="589"/>
      <c r="T28" s="589"/>
      <c r="U28" s="589"/>
      <c r="V28" s="589"/>
      <c r="W28" s="589"/>
      <c r="X28" s="589"/>
      <c r="Y28" s="589"/>
    </row>
    <row r="29" spans="2:25" ht="15.75" customHeight="1" x14ac:dyDescent="0.35">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row>
    <row r="30" spans="2:25" ht="15.75" customHeight="1" x14ac:dyDescent="0.35">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row>
    <row r="31" spans="2:25" ht="15.75" customHeight="1" x14ac:dyDescent="0.35">
      <c r="B31" s="589"/>
      <c r="C31" s="589"/>
      <c r="D31" s="589"/>
      <c r="E31" s="589"/>
      <c r="F31" s="589"/>
      <c r="G31" s="589"/>
      <c r="H31" s="589"/>
      <c r="I31" s="589"/>
      <c r="J31" s="589"/>
      <c r="K31" s="589"/>
      <c r="L31" s="589"/>
      <c r="M31" s="589"/>
      <c r="N31" s="589"/>
      <c r="O31" s="589"/>
      <c r="P31" s="589"/>
      <c r="Q31" s="589"/>
      <c r="R31" s="589"/>
      <c r="S31" s="589"/>
      <c r="T31" s="589"/>
      <c r="U31" s="589"/>
      <c r="V31" s="589"/>
      <c r="W31" s="589"/>
      <c r="X31" s="589"/>
      <c r="Y31" s="589"/>
    </row>
    <row r="32" spans="2:25" ht="15.75" customHeight="1" x14ac:dyDescent="0.35">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row>
    <row r="33" spans="2:25" ht="15.75" customHeight="1" x14ac:dyDescent="0.35">
      <c r="B33" s="589"/>
      <c r="F33" s="589"/>
      <c r="G33" s="589"/>
      <c r="H33" s="589"/>
      <c r="I33" s="589"/>
      <c r="J33" s="589"/>
      <c r="K33" s="589"/>
      <c r="L33" s="589"/>
      <c r="M33" s="589"/>
      <c r="N33" s="589"/>
      <c r="O33" s="589"/>
      <c r="P33" s="589"/>
      <c r="Q33" s="589"/>
      <c r="R33" s="589"/>
      <c r="S33" s="589"/>
      <c r="T33" s="589"/>
      <c r="U33" s="589"/>
      <c r="V33" s="589"/>
      <c r="W33" s="589"/>
      <c r="X33" s="589"/>
      <c r="Y33" s="589"/>
    </row>
    <row r="34" spans="2:25" ht="15.75" customHeight="1" x14ac:dyDescent="0.35">
      <c r="B34" s="589"/>
      <c r="F34" s="589"/>
      <c r="G34" s="589"/>
      <c r="H34" s="589"/>
      <c r="I34" s="589"/>
      <c r="J34" s="589"/>
      <c r="K34" s="589"/>
      <c r="L34" s="589"/>
      <c r="M34" s="589"/>
      <c r="N34" s="589"/>
      <c r="O34" s="589"/>
      <c r="P34" s="589"/>
      <c r="Q34" s="589"/>
      <c r="R34" s="589"/>
      <c r="S34" s="589"/>
      <c r="T34" s="589"/>
      <c r="U34" s="589"/>
      <c r="V34" s="589"/>
      <c r="W34" s="589"/>
      <c r="X34" s="589"/>
      <c r="Y34" s="589"/>
    </row>
    <row r="35" spans="2:25" ht="15.75" customHeight="1" x14ac:dyDescent="0.35">
      <c r="B35" s="589"/>
    </row>
    <row r="36" spans="2:25" ht="15.75" customHeight="1" x14ac:dyDescent="0.35">
      <c r="B36" s="589"/>
    </row>
    <row r="37" spans="2:25" ht="15.75" customHeight="1" x14ac:dyDescent="0.35">
      <c r="B37" s="589"/>
    </row>
    <row r="38" spans="2:25" ht="15.75" customHeight="1" x14ac:dyDescent="0.35">
      <c r="B38" s="589"/>
      <c r="C38" s="604" t="s">
        <v>1056</v>
      </c>
      <c r="E38" s="606" t="s">
        <v>906</v>
      </c>
      <c r="F38" s="606" t="s">
        <v>907</v>
      </c>
      <c r="G38" s="606" t="s">
        <v>908</v>
      </c>
    </row>
    <row r="39" spans="2:25" ht="15.75" customHeight="1" x14ac:dyDescent="0.4">
      <c r="B39" s="589"/>
      <c r="C39" s="607" t="s">
        <v>197</v>
      </c>
      <c r="D39" s="658"/>
      <c r="E39" s="1216" t="s">
        <v>909</v>
      </c>
      <c r="F39" s="1219" t="s">
        <v>910</v>
      </c>
      <c r="G39" s="609" t="s">
        <v>341</v>
      </c>
    </row>
    <row r="40" spans="2:25" ht="15.75" customHeight="1" x14ac:dyDescent="0.4">
      <c r="B40" s="589"/>
      <c r="C40" s="607" t="s">
        <v>174</v>
      </c>
      <c r="D40" s="658"/>
      <c r="E40" s="1217"/>
      <c r="F40" s="1220"/>
      <c r="G40" s="609" t="s">
        <v>431</v>
      </c>
    </row>
    <row r="41" spans="2:25" ht="15.75" customHeight="1" x14ac:dyDescent="0.4">
      <c r="B41" s="589"/>
      <c r="C41" s="607" t="s">
        <v>359</v>
      </c>
      <c r="D41" s="658"/>
      <c r="E41" s="1217"/>
      <c r="F41" s="1220"/>
      <c r="G41" s="609" t="s">
        <v>292</v>
      </c>
    </row>
    <row r="42" spans="2:25" ht="15.75" customHeight="1" x14ac:dyDescent="0.4">
      <c r="B42" s="589"/>
      <c r="C42" s="607" t="s">
        <v>208</v>
      </c>
      <c r="D42" s="658"/>
      <c r="E42" s="1218"/>
      <c r="F42" s="1221"/>
      <c r="G42" s="609" t="s">
        <v>230</v>
      </c>
    </row>
    <row r="43" spans="2:25" ht="15.75" customHeight="1" x14ac:dyDescent="0.4">
      <c r="B43" s="589"/>
      <c r="C43" s="607" t="s">
        <v>581</v>
      </c>
      <c r="D43" s="658"/>
      <c r="E43" s="1216" t="s">
        <v>914</v>
      </c>
      <c r="F43" s="1219" t="s">
        <v>915</v>
      </c>
      <c r="G43" s="609" t="s">
        <v>916</v>
      </c>
    </row>
    <row r="44" spans="2:25" ht="15.75" customHeight="1" x14ac:dyDescent="0.4">
      <c r="B44" s="589"/>
      <c r="C44" s="607" t="s">
        <v>385</v>
      </c>
      <c r="D44" s="658"/>
      <c r="E44" s="1217"/>
      <c r="F44" s="1220"/>
      <c r="G44" s="609" t="s">
        <v>199</v>
      </c>
    </row>
    <row r="45" spans="2:25" ht="37.5" customHeight="1" x14ac:dyDescent="0.4">
      <c r="B45" s="589"/>
      <c r="C45" s="607" t="s">
        <v>1057</v>
      </c>
      <c r="D45" s="658"/>
      <c r="E45" s="1218"/>
      <c r="F45" s="1221"/>
      <c r="G45" s="609" t="s">
        <v>176</v>
      </c>
    </row>
    <row r="46" spans="2:25" ht="15.75" customHeight="1" x14ac:dyDescent="0.4">
      <c r="B46" s="589"/>
      <c r="D46" s="658"/>
      <c r="E46" s="1216" t="s">
        <v>430</v>
      </c>
      <c r="F46" s="1219" t="s">
        <v>919</v>
      </c>
      <c r="G46" s="609" t="s">
        <v>548</v>
      </c>
    </row>
    <row r="47" spans="2:25" ht="15.75" customHeight="1" x14ac:dyDescent="0.35">
      <c r="B47" s="589"/>
      <c r="E47" s="1217"/>
      <c r="F47" s="1220"/>
      <c r="G47" s="609" t="s">
        <v>920</v>
      </c>
    </row>
    <row r="48" spans="2:25" ht="15.75" customHeight="1" x14ac:dyDescent="0.35">
      <c r="B48" s="589"/>
      <c r="E48" s="1217"/>
      <c r="F48" s="1220"/>
      <c r="G48" s="609" t="s">
        <v>921</v>
      </c>
    </row>
    <row r="49" spans="2:7" ht="15.75" customHeight="1" x14ac:dyDescent="0.35">
      <c r="B49" s="589"/>
      <c r="E49" s="1218"/>
      <c r="F49" s="1221"/>
      <c r="G49" s="609" t="s">
        <v>424</v>
      </c>
    </row>
    <row r="50" spans="2:7" ht="15.75" customHeight="1" x14ac:dyDescent="0.35">
      <c r="B50" s="589"/>
      <c r="C50" s="610" t="s">
        <v>922</v>
      </c>
      <c r="D50" s="610" t="s">
        <v>923</v>
      </c>
      <c r="E50" s="1216" t="s">
        <v>924</v>
      </c>
      <c r="F50" s="1219" t="s">
        <v>925</v>
      </c>
      <c r="G50" s="609" t="s">
        <v>926</v>
      </c>
    </row>
    <row r="51" spans="2:7" ht="15.75" customHeight="1" x14ac:dyDescent="0.35">
      <c r="B51" s="589"/>
      <c r="C51" s="611" t="s">
        <v>279</v>
      </c>
      <c r="D51" s="612" t="s">
        <v>927</v>
      </c>
      <c r="E51" s="1217"/>
      <c r="F51" s="1220"/>
      <c r="G51" s="609" t="s">
        <v>928</v>
      </c>
    </row>
    <row r="52" spans="2:7" ht="15.75" customHeight="1" x14ac:dyDescent="0.35">
      <c r="B52" s="589"/>
      <c r="C52" s="611" t="s">
        <v>173</v>
      </c>
      <c r="D52" s="612" t="s">
        <v>929</v>
      </c>
      <c r="E52" s="1217"/>
      <c r="F52" s="1220"/>
      <c r="G52" s="609" t="s">
        <v>930</v>
      </c>
    </row>
    <row r="53" spans="2:7" ht="15.75" customHeight="1" x14ac:dyDescent="0.35">
      <c r="B53" s="589"/>
      <c r="C53" s="611" t="s">
        <v>221</v>
      </c>
      <c r="D53" s="612" t="s">
        <v>931</v>
      </c>
      <c r="E53" s="1217"/>
      <c r="F53" s="1221"/>
      <c r="G53" s="613" t="s">
        <v>932</v>
      </c>
    </row>
    <row r="54" spans="2:7" ht="15.75" customHeight="1" x14ac:dyDescent="0.35">
      <c r="B54" s="589"/>
      <c r="C54" s="612" t="s">
        <v>499</v>
      </c>
      <c r="D54" s="612" t="s">
        <v>933</v>
      </c>
      <c r="E54" s="1224" t="s">
        <v>934</v>
      </c>
      <c r="F54" s="1225" t="s">
        <v>935</v>
      </c>
      <c r="G54" s="614" t="s">
        <v>936</v>
      </c>
    </row>
    <row r="55" spans="2:7" ht="15.75" customHeight="1" x14ac:dyDescent="0.35">
      <c r="B55" s="589"/>
      <c r="C55" s="611" t="s">
        <v>369</v>
      </c>
      <c r="D55" s="612" t="s">
        <v>937</v>
      </c>
      <c r="E55" s="1224"/>
      <c r="F55" s="1226"/>
      <c r="G55" s="615" t="s">
        <v>451</v>
      </c>
    </row>
    <row r="56" spans="2:7" ht="15.75" customHeight="1" x14ac:dyDescent="0.3">
      <c r="C56" s="611" t="s">
        <v>197</v>
      </c>
      <c r="D56" s="612" t="s">
        <v>938</v>
      </c>
      <c r="E56" s="1224"/>
      <c r="F56" s="1226"/>
      <c r="G56" s="616" t="s">
        <v>939</v>
      </c>
    </row>
    <row r="57" spans="2:7" ht="15.75" customHeight="1" x14ac:dyDescent="0.3">
      <c r="C57" s="611" t="s">
        <v>520</v>
      </c>
      <c r="D57" s="612" t="s">
        <v>940</v>
      </c>
      <c r="E57" s="1224"/>
      <c r="F57" s="1226"/>
      <c r="G57" s="617" t="s">
        <v>941</v>
      </c>
    </row>
    <row r="58" spans="2:7" ht="15.75" customHeight="1" x14ac:dyDescent="0.3">
      <c r="E58" s="1224" t="s">
        <v>942</v>
      </c>
      <c r="F58" s="1227" t="s">
        <v>943</v>
      </c>
      <c r="G58" s="617" t="s">
        <v>1058</v>
      </c>
    </row>
    <row r="59" spans="2:7" ht="15.75" customHeight="1" x14ac:dyDescent="0.3">
      <c r="E59" s="1224"/>
      <c r="F59" s="1227"/>
      <c r="G59" s="617" t="s">
        <v>318</v>
      </c>
    </row>
    <row r="60" spans="2:7" ht="15.75" customHeight="1" x14ac:dyDescent="0.3">
      <c r="E60" s="1224"/>
      <c r="F60" s="1227"/>
      <c r="G60" s="617" t="s">
        <v>1059</v>
      </c>
    </row>
    <row r="61" spans="2:7" ht="15.75" customHeight="1" x14ac:dyDescent="0.3"/>
    <row r="62" spans="2:7" ht="15.75" customHeight="1" x14ac:dyDescent="0.3"/>
    <row r="63" spans="2:7" ht="15.75" customHeight="1" x14ac:dyDescent="0.3"/>
    <row r="64" spans="2:7" ht="15.75" customHeight="1" x14ac:dyDescent="0.3"/>
    <row r="65" spans="3:4" ht="15.75" customHeight="1" x14ac:dyDescent="0.3"/>
    <row r="66" spans="3:4" ht="30.75" customHeight="1" x14ac:dyDescent="0.3">
      <c r="C66" s="618" t="s">
        <v>944</v>
      </c>
      <c r="D66" s="618" t="s">
        <v>945</v>
      </c>
    </row>
    <row r="67" spans="3:4" ht="15.75" customHeight="1" x14ac:dyDescent="0.3">
      <c r="C67" s="489" t="s">
        <v>946</v>
      </c>
      <c r="D67" s="489" t="s">
        <v>947</v>
      </c>
    </row>
    <row r="68" spans="3:4" ht="15.75" customHeight="1" x14ac:dyDescent="0.3">
      <c r="C68" s="489" t="s">
        <v>948</v>
      </c>
      <c r="D68" s="489" t="s">
        <v>949</v>
      </c>
    </row>
    <row r="69" spans="3:4" ht="15.75" customHeight="1" x14ac:dyDescent="0.3">
      <c r="C69" s="489" t="s">
        <v>950</v>
      </c>
      <c r="D69" s="489" t="s">
        <v>951</v>
      </c>
    </row>
    <row r="70" spans="3:4" ht="15.75" customHeight="1" x14ac:dyDescent="0.3">
      <c r="C70" s="489" t="s">
        <v>952</v>
      </c>
      <c r="D70" s="489" t="s">
        <v>953</v>
      </c>
    </row>
    <row r="71" spans="3:4" ht="15.75" customHeight="1" x14ac:dyDescent="0.3">
      <c r="C71" s="489" t="s">
        <v>954</v>
      </c>
      <c r="D71" s="489" t="s">
        <v>955</v>
      </c>
    </row>
    <row r="72" spans="3:4" ht="15.75" customHeight="1" x14ac:dyDescent="0.3">
      <c r="C72" s="489" t="s">
        <v>956</v>
      </c>
      <c r="D72" s="489" t="s">
        <v>949</v>
      </c>
    </row>
    <row r="73" spans="3:4" ht="15.75" customHeight="1" x14ac:dyDescent="0.3"/>
    <row r="74" spans="3:4" ht="15.75" customHeight="1" x14ac:dyDescent="0.3"/>
    <row r="75" spans="3:4" ht="15.75" customHeight="1" x14ac:dyDescent="0.3"/>
    <row r="76" spans="3:4" ht="15.75" customHeight="1" x14ac:dyDescent="0.3"/>
    <row r="77" spans="3:4" ht="15.75" customHeight="1" x14ac:dyDescent="0.3"/>
    <row r="78" spans="3:4" ht="15.75" customHeight="1" x14ac:dyDescent="0.3"/>
    <row r="79" spans="3:4" ht="15.75" customHeight="1" x14ac:dyDescent="0.3"/>
    <row r="80" spans="3:4"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sheetData>
  <mergeCells count="13">
    <mergeCell ref="E50:E53"/>
    <mergeCell ref="F50:F53"/>
    <mergeCell ref="E54:E57"/>
    <mergeCell ref="F54:F57"/>
    <mergeCell ref="E58:E60"/>
    <mergeCell ref="F58:F60"/>
    <mergeCell ref="E46:E49"/>
    <mergeCell ref="F46:F49"/>
    <mergeCell ref="C1:E1"/>
    <mergeCell ref="E39:E42"/>
    <mergeCell ref="F39:F42"/>
    <mergeCell ref="E43:E45"/>
    <mergeCell ref="F43:F45"/>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53125" defaultRowHeight="15" customHeight="1" x14ac:dyDescent="0.3"/>
  <cols>
    <col min="1" max="1" width="14.453125" style="591"/>
    <col min="2" max="2" width="4.36328125" style="18" customWidth="1"/>
    <col min="3" max="3" width="30.36328125" style="18" customWidth="1"/>
    <col min="4" max="4" width="26" style="18" customWidth="1"/>
    <col min="5" max="5" width="29.90625" style="591" customWidth="1"/>
    <col min="6" max="6" width="29.08984375" style="18" customWidth="1"/>
    <col min="7" max="7" width="84.6328125" style="18" customWidth="1"/>
    <col min="8" max="27" width="10.6328125" style="18" customWidth="1"/>
    <col min="28" max="16384" width="14.453125" style="18"/>
  </cols>
  <sheetData>
    <row r="1" spans="2:25" ht="22.5" x14ac:dyDescent="0.35">
      <c r="B1" s="589"/>
      <c r="C1" s="1222" t="s">
        <v>898</v>
      </c>
      <c r="D1" s="1223"/>
      <c r="E1" s="1223"/>
      <c r="F1" s="589"/>
      <c r="G1" s="589"/>
      <c r="H1" s="589"/>
      <c r="I1" s="589"/>
      <c r="J1" s="589"/>
      <c r="K1" s="589"/>
      <c r="L1" s="589"/>
      <c r="M1" s="589"/>
      <c r="N1" s="589"/>
      <c r="O1" s="589"/>
      <c r="P1" s="589"/>
      <c r="Q1" s="589"/>
      <c r="R1" s="589"/>
      <c r="S1" s="589"/>
      <c r="T1" s="589"/>
      <c r="U1" s="589"/>
      <c r="V1" s="589"/>
      <c r="W1" s="589"/>
      <c r="X1" s="589"/>
      <c r="Y1" s="589"/>
    </row>
    <row r="2" spans="2:25" ht="14.5" x14ac:dyDescent="0.35">
      <c r="B2" s="589"/>
      <c r="C2" s="589"/>
      <c r="D2" s="589"/>
      <c r="E2" s="589"/>
      <c r="F2" s="589"/>
      <c r="G2" s="589"/>
      <c r="H2" s="589"/>
      <c r="I2" s="589"/>
      <c r="J2" s="589"/>
      <c r="K2" s="589"/>
      <c r="L2" s="589"/>
      <c r="M2" s="589"/>
      <c r="N2" s="589"/>
      <c r="O2" s="589"/>
      <c r="P2" s="589"/>
      <c r="Q2" s="589"/>
      <c r="R2" s="589"/>
      <c r="S2" s="589"/>
      <c r="T2" s="589"/>
      <c r="U2" s="589"/>
      <c r="V2" s="589"/>
      <c r="W2" s="589"/>
      <c r="X2" s="589"/>
      <c r="Y2" s="589"/>
    </row>
    <row r="3" spans="2:25" ht="25" x14ac:dyDescent="0.35">
      <c r="B3" s="1228" t="s">
        <v>899</v>
      </c>
      <c r="C3" s="1229"/>
      <c r="D3" s="590" t="s">
        <v>900</v>
      </c>
      <c r="F3" s="589"/>
      <c r="G3" s="589"/>
      <c r="H3" s="589"/>
      <c r="I3" s="589"/>
      <c r="J3" s="589"/>
      <c r="K3" s="589"/>
      <c r="L3" s="589"/>
      <c r="M3" s="589"/>
      <c r="N3" s="589"/>
      <c r="O3" s="589"/>
      <c r="P3" s="589"/>
      <c r="Q3" s="589"/>
      <c r="R3" s="589"/>
      <c r="S3" s="589"/>
      <c r="T3" s="589"/>
      <c r="U3" s="589"/>
      <c r="V3" s="589"/>
      <c r="W3" s="589"/>
      <c r="X3" s="589"/>
      <c r="Y3" s="589"/>
    </row>
    <row r="4" spans="2:25" ht="51.75" customHeight="1" x14ac:dyDescent="0.35">
      <c r="B4" s="592">
        <v>1</v>
      </c>
      <c r="C4" s="593" t="s">
        <v>901</v>
      </c>
      <c r="D4" s="594">
        <v>0.2</v>
      </c>
      <c r="F4" s="589"/>
      <c r="G4" s="589"/>
      <c r="H4" s="589"/>
      <c r="I4" s="589"/>
      <c r="J4" s="589"/>
      <c r="K4" s="589"/>
      <c r="L4" s="589"/>
      <c r="M4" s="589"/>
      <c r="N4" s="589"/>
      <c r="O4" s="589"/>
      <c r="P4" s="589"/>
      <c r="Q4" s="589"/>
      <c r="R4" s="589"/>
      <c r="S4" s="589"/>
      <c r="T4" s="589"/>
      <c r="U4" s="589"/>
      <c r="V4" s="589"/>
      <c r="W4" s="589"/>
      <c r="X4" s="589"/>
      <c r="Y4" s="589"/>
    </row>
    <row r="5" spans="2:25" ht="25" x14ac:dyDescent="0.35">
      <c r="B5" s="595">
        <v>2</v>
      </c>
      <c r="C5" s="596" t="s">
        <v>902</v>
      </c>
      <c r="D5" s="594">
        <v>0.4</v>
      </c>
      <c r="F5" s="589"/>
      <c r="G5" s="589"/>
      <c r="H5" s="589"/>
      <c r="I5" s="589"/>
      <c r="J5" s="589"/>
      <c r="K5" s="589"/>
      <c r="L5" s="589"/>
      <c r="M5" s="589"/>
      <c r="N5" s="589"/>
      <c r="O5" s="589"/>
      <c r="P5" s="589"/>
      <c r="Q5" s="589"/>
      <c r="R5" s="589"/>
      <c r="S5" s="589"/>
      <c r="T5" s="589"/>
      <c r="U5" s="589"/>
      <c r="V5" s="589"/>
      <c r="W5" s="589"/>
      <c r="X5" s="589"/>
      <c r="Y5" s="589"/>
    </row>
    <row r="6" spans="2:25" ht="25" x14ac:dyDescent="0.35">
      <c r="B6" s="597">
        <v>3</v>
      </c>
      <c r="C6" s="598" t="s">
        <v>903</v>
      </c>
      <c r="D6" s="594">
        <v>0.6</v>
      </c>
      <c r="F6" s="589"/>
      <c r="G6" s="589"/>
      <c r="H6" s="589"/>
      <c r="I6" s="589"/>
      <c r="J6" s="589"/>
      <c r="K6" s="589"/>
      <c r="L6" s="589"/>
      <c r="M6" s="589"/>
      <c r="N6" s="589"/>
      <c r="O6" s="589"/>
      <c r="P6" s="589"/>
      <c r="Q6" s="589"/>
      <c r="R6" s="589"/>
      <c r="S6" s="589"/>
      <c r="T6" s="589"/>
      <c r="U6" s="589"/>
      <c r="V6" s="589"/>
      <c r="W6" s="589"/>
      <c r="X6" s="589"/>
      <c r="Y6" s="589"/>
    </row>
    <row r="7" spans="2:25" ht="25" x14ac:dyDescent="0.35">
      <c r="B7" s="599">
        <v>4</v>
      </c>
      <c r="C7" s="600" t="s">
        <v>904</v>
      </c>
      <c r="D7" s="594">
        <v>0.8</v>
      </c>
      <c r="F7" s="589"/>
      <c r="G7" s="589"/>
      <c r="H7" s="589"/>
      <c r="I7" s="589"/>
      <c r="J7" s="589"/>
      <c r="K7" s="589"/>
      <c r="L7" s="589"/>
      <c r="M7" s="589"/>
      <c r="N7" s="589"/>
      <c r="O7" s="589"/>
      <c r="P7" s="589"/>
      <c r="Q7" s="589"/>
      <c r="R7" s="589"/>
      <c r="S7" s="589"/>
      <c r="T7" s="589"/>
      <c r="U7" s="589"/>
      <c r="V7" s="589"/>
      <c r="W7" s="589"/>
      <c r="X7" s="589"/>
      <c r="Y7" s="589"/>
    </row>
    <row r="8" spans="2:25" ht="25" x14ac:dyDescent="0.35">
      <c r="B8" s="601">
        <v>5</v>
      </c>
      <c r="C8" s="602" t="s">
        <v>905</v>
      </c>
      <c r="D8" s="594">
        <v>1</v>
      </c>
      <c r="F8" s="589"/>
      <c r="G8" s="589"/>
      <c r="H8" s="589"/>
      <c r="I8" s="589"/>
      <c r="J8" s="589"/>
      <c r="K8" s="589"/>
      <c r="L8" s="589"/>
      <c r="M8" s="589"/>
      <c r="N8" s="589"/>
      <c r="O8" s="589"/>
      <c r="P8" s="589"/>
      <c r="Q8" s="589"/>
      <c r="R8" s="589"/>
      <c r="S8" s="589"/>
      <c r="T8" s="589"/>
      <c r="U8" s="589"/>
      <c r="V8" s="589"/>
      <c r="W8" s="589"/>
      <c r="X8" s="589"/>
      <c r="Y8" s="589"/>
    </row>
    <row r="9" spans="2:25" ht="16.5" customHeight="1" x14ac:dyDescent="0.35">
      <c r="B9" s="589"/>
      <c r="C9" s="589"/>
      <c r="D9" s="589"/>
      <c r="E9" s="589"/>
      <c r="F9" s="589"/>
      <c r="G9" s="589"/>
      <c r="H9" s="589"/>
      <c r="I9" s="589"/>
      <c r="J9" s="589"/>
      <c r="K9" s="589"/>
      <c r="L9" s="589"/>
      <c r="M9" s="589"/>
      <c r="N9" s="589"/>
      <c r="O9" s="589"/>
      <c r="P9" s="589"/>
      <c r="Q9" s="589"/>
      <c r="R9" s="589"/>
      <c r="S9" s="589"/>
      <c r="T9" s="589"/>
      <c r="U9" s="589"/>
      <c r="V9" s="589"/>
      <c r="W9" s="589"/>
      <c r="X9" s="589"/>
      <c r="Y9" s="589"/>
    </row>
    <row r="10" spans="2:25" ht="17.25" customHeight="1" x14ac:dyDescent="0.35">
      <c r="B10" s="589"/>
      <c r="C10" s="603"/>
      <c r="D10" s="589"/>
      <c r="E10" s="589"/>
      <c r="F10" s="589"/>
      <c r="G10" s="589"/>
      <c r="H10" s="589"/>
      <c r="I10" s="589"/>
      <c r="J10" s="589"/>
      <c r="K10" s="589"/>
      <c r="L10" s="589"/>
      <c r="M10" s="589"/>
      <c r="N10" s="589"/>
      <c r="O10" s="589"/>
      <c r="P10" s="589"/>
      <c r="Q10" s="589"/>
      <c r="R10" s="589"/>
      <c r="S10" s="589"/>
      <c r="T10" s="589"/>
      <c r="U10" s="589"/>
      <c r="V10" s="589"/>
      <c r="W10" s="589"/>
      <c r="X10" s="589"/>
      <c r="Y10" s="589"/>
    </row>
    <row r="11" spans="2:25" ht="16.5" customHeight="1" x14ac:dyDescent="0.35">
      <c r="B11" s="589"/>
      <c r="C11" s="589"/>
      <c r="D11" s="589"/>
      <c r="E11" s="589"/>
      <c r="F11" s="589"/>
      <c r="G11" s="589"/>
      <c r="H11" s="589"/>
      <c r="I11" s="589"/>
      <c r="J11" s="589"/>
      <c r="K11" s="589"/>
      <c r="L11" s="589"/>
      <c r="M11" s="589"/>
      <c r="N11" s="589"/>
      <c r="O11" s="589"/>
      <c r="P11" s="589"/>
      <c r="Q11" s="589"/>
      <c r="R11" s="589"/>
      <c r="S11" s="589"/>
      <c r="T11" s="589"/>
      <c r="U11" s="589"/>
      <c r="V11" s="589"/>
      <c r="W11" s="589"/>
      <c r="X11" s="589"/>
      <c r="Y11" s="589"/>
    </row>
    <row r="12" spans="2:25" ht="16.5" customHeight="1" x14ac:dyDescent="0.35">
      <c r="B12" s="589"/>
      <c r="C12" s="589"/>
      <c r="D12" s="589"/>
      <c r="E12" s="589"/>
      <c r="F12" s="589"/>
      <c r="G12" s="589"/>
      <c r="H12" s="589"/>
      <c r="I12" s="589"/>
      <c r="J12" s="589"/>
      <c r="K12" s="589"/>
      <c r="L12" s="589"/>
      <c r="M12" s="589"/>
      <c r="N12" s="589"/>
      <c r="O12" s="589"/>
      <c r="P12" s="589"/>
      <c r="Q12" s="589"/>
      <c r="R12" s="589"/>
      <c r="S12" s="589"/>
      <c r="T12" s="589"/>
      <c r="U12" s="589"/>
      <c r="V12" s="589"/>
      <c r="W12" s="589"/>
      <c r="X12" s="589"/>
      <c r="Y12" s="589"/>
    </row>
    <row r="13" spans="2:25" ht="14.5" x14ac:dyDescent="0.35">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row>
    <row r="14" spans="2:25" ht="14.5" x14ac:dyDescent="0.35">
      <c r="B14" s="589"/>
      <c r="C14" s="589"/>
      <c r="D14" s="589"/>
      <c r="E14" s="589"/>
      <c r="F14" s="589"/>
      <c r="G14" s="589"/>
      <c r="H14" s="589"/>
      <c r="I14" s="589"/>
      <c r="J14" s="589"/>
      <c r="K14" s="589"/>
      <c r="L14" s="589"/>
      <c r="M14" s="589"/>
      <c r="N14" s="589"/>
      <c r="O14" s="589"/>
      <c r="P14" s="589"/>
      <c r="Q14" s="589"/>
      <c r="R14" s="589"/>
      <c r="S14" s="589"/>
      <c r="T14" s="589"/>
      <c r="U14" s="589"/>
      <c r="V14" s="589"/>
      <c r="W14" s="589"/>
      <c r="X14" s="589"/>
      <c r="Y14" s="589"/>
    </row>
    <row r="15" spans="2:25" ht="14.5" x14ac:dyDescent="0.35">
      <c r="B15" s="589"/>
      <c r="C15" s="589"/>
      <c r="D15" s="589"/>
      <c r="E15" s="589"/>
      <c r="F15" s="589"/>
      <c r="G15" s="589"/>
      <c r="H15" s="589"/>
      <c r="I15" s="589"/>
      <c r="J15" s="589"/>
      <c r="K15" s="589"/>
      <c r="L15" s="589"/>
      <c r="M15" s="589"/>
      <c r="N15" s="589"/>
      <c r="O15" s="589"/>
      <c r="P15" s="589"/>
      <c r="Q15" s="589"/>
      <c r="R15" s="589"/>
      <c r="S15" s="589"/>
      <c r="T15" s="589"/>
      <c r="U15" s="589"/>
      <c r="V15" s="589"/>
      <c r="W15" s="589"/>
      <c r="X15" s="589"/>
      <c r="Y15" s="589"/>
    </row>
    <row r="16" spans="2:25" ht="14.5" x14ac:dyDescent="0.35">
      <c r="B16" s="589"/>
      <c r="C16" s="589"/>
      <c r="D16" s="589"/>
      <c r="E16" s="589"/>
      <c r="F16" s="589"/>
      <c r="G16" s="589"/>
      <c r="H16" s="589"/>
      <c r="I16" s="589"/>
      <c r="J16" s="589"/>
      <c r="K16" s="589"/>
      <c r="L16" s="589"/>
      <c r="M16" s="589"/>
      <c r="N16" s="589"/>
      <c r="O16" s="589"/>
      <c r="P16" s="589"/>
      <c r="Q16" s="589"/>
      <c r="R16" s="589"/>
      <c r="S16" s="589"/>
      <c r="T16" s="589"/>
      <c r="U16" s="589"/>
      <c r="V16" s="589"/>
      <c r="W16" s="589"/>
      <c r="X16" s="589"/>
      <c r="Y16" s="589"/>
    </row>
    <row r="17" spans="2:25" ht="14.5" x14ac:dyDescent="0.35">
      <c r="B17" s="589"/>
      <c r="C17" s="589"/>
      <c r="D17" s="589"/>
      <c r="E17" s="589"/>
      <c r="F17" s="589"/>
      <c r="G17" s="589"/>
      <c r="H17" s="589"/>
      <c r="I17" s="589"/>
      <c r="J17" s="589"/>
      <c r="K17" s="589"/>
      <c r="L17" s="589"/>
      <c r="M17" s="589"/>
      <c r="N17" s="589"/>
      <c r="O17" s="589"/>
      <c r="P17" s="589"/>
      <c r="Q17" s="589"/>
      <c r="R17" s="589"/>
      <c r="S17" s="589"/>
      <c r="T17" s="589"/>
      <c r="U17" s="589"/>
      <c r="V17" s="589"/>
      <c r="W17" s="589"/>
      <c r="X17" s="589"/>
      <c r="Y17" s="589"/>
    </row>
    <row r="18" spans="2:25" ht="14.5" x14ac:dyDescent="0.35">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row>
    <row r="19" spans="2:25" ht="14.5" x14ac:dyDescent="0.35">
      <c r="B19" s="589"/>
      <c r="C19" s="589"/>
      <c r="D19" s="589"/>
      <c r="E19" s="589"/>
      <c r="F19" s="589"/>
      <c r="G19" s="589"/>
      <c r="H19" s="589"/>
      <c r="I19" s="589"/>
      <c r="J19" s="589"/>
      <c r="K19" s="589"/>
      <c r="L19" s="589"/>
      <c r="M19" s="589"/>
      <c r="N19" s="589"/>
      <c r="O19" s="589"/>
      <c r="P19" s="589"/>
      <c r="Q19" s="589"/>
      <c r="R19" s="589"/>
      <c r="S19" s="589"/>
      <c r="T19" s="589"/>
      <c r="U19" s="589"/>
      <c r="V19" s="589"/>
      <c r="W19" s="589"/>
      <c r="X19" s="589"/>
      <c r="Y19" s="589"/>
    </row>
    <row r="20" spans="2:25" ht="14.5" x14ac:dyDescent="0.35">
      <c r="B20" s="589"/>
      <c r="C20" s="589"/>
      <c r="D20" s="589"/>
      <c r="E20" s="589"/>
      <c r="F20" s="589"/>
      <c r="G20" s="589"/>
      <c r="H20" s="589"/>
      <c r="I20" s="589"/>
      <c r="J20" s="589"/>
      <c r="K20" s="589"/>
      <c r="L20" s="589"/>
      <c r="M20" s="589"/>
      <c r="N20" s="589"/>
      <c r="O20" s="589"/>
      <c r="P20" s="589"/>
      <c r="Q20" s="589"/>
      <c r="R20" s="589"/>
      <c r="S20" s="589"/>
      <c r="T20" s="589"/>
      <c r="U20" s="589"/>
      <c r="V20" s="589"/>
      <c r="W20" s="589"/>
      <c r="X20" s="589"/>
      <c r="Y20" s="589"/>
    </row>
    <row r="21" spans="2:25" ht="15.75" customHeight="1" x14ac:dyDescent="0.35">
      <c r="B21" s="589"/>
      <c r="C21" s="589"/>
      <c r="D21" s="589"/>
      <c r="E21" s="589"/>
      <c r="F21" s="589"/>
      <c r="G21" s="589"/>
      <c r="H21" s="589"/>
      <c r="I21" s="589"/>
      <c r="J21" s="589"/>
      <c r="K21" s="589"/>
      <c r="L21" s="589"/>
      <c r="M21" s="589"/>
      <c r="N21" s="589"/>
      <c r="O21" s="589"/>
      <c r="P21" s="589"/>
      <c r="Q21" s="589"/>
      <c r="R21" s="589"/>
      <c r="S21" s="589"/>
      <c r="T21" s="589"/>
      <c r="U21" s="589"/>
      <c r="V21" s="589"/>
      <c r="W21" s="589"/>
      <c r="X21" s="589"/>
      <c r="Y21" s="589"/>
    </row>
    <row r="22" spans="2:25" ht="15.75" customHeight="1" x14ac:dyDescent="0.35">
      <c r="B22" s="589"/>
      <c r="C22" s="589"/>
      <c r="D22" s="589"/>
      <c r="E22" s="589"/>
      <c r="F22" s="589"/>
      <c r="G22" s="589"/>
      <c r="H22" s="589"/>
      <c r="I22" s="589"/>
      <c r="J22" s="589"/>
      <c r="K22" s="589"/>
      <c r="L22" s="589"/>
      <c r="M22" s="589"/>
      <c r="N22" s="589"/>
      <c r="O22" s="589"/>
      <c r="P22" s="589"/>
      <c r="Q22" s="589"/>
      <c r="R22" s="589"/>
      <c r="S22" s="589"/>
      <c r="T22" s="589"/>
      <c r="U22" s="589"/>
      <c r="V22" s="589"/>
      <c r="W22" s="589"/>
      <c r="X22" s="589"/>
      <c r="Y22" s="589"/>
    </row>
    <row r="23" spans="2:25" ht="15.75" customHeight="1" x14ac:dyDescent="0.35">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row>
    <row r="24" spans="2:25" ht="15.75" customHeight="1" x14ac:dyDescent="0.35">
      <c r="B24" s="589"/>
      <c r="C24" s="589"/>
      <c r="D24" s="589"/>
      <c r="E24" s="589"/>
      <c r="F24" s="589"/>
      <c r="G24" s="589"/>
      <c r="H24" s="589"/>
      <c r="I24" s="589"/>
      <c r="J24" s="589"/>
      <c r="K24" s="589"/>
      <c r="L24" s="589"/>
      <c r="M24" s="589"/>
      <c r="N24" s="589"/>
      <c r="O24" s="589"/>
      <c r="P24" s="589"/>
      <c r="Q24" s="589"/>
      <c r="R24" s="589"/>
      <c r="S24" s="589"/>
      <c r="T24" s="589"/>
      <c r="U24" s="589"/>
      <c r="V24" s="589"/>
      <c r="W24" s="589"/>
      <c r="X24" s="589"/>
      <c r="Y24" s="589"/>
    </row>
    <row r="25" spans="2:25" ht="15.75" customHeight="1" x14ac:dyDescent="0.35">
      <c r="B25" s="589"/>
      <c r="C25" s="589"/>
      <c r="D25" s="589"/>
      <c r="E25" s="589"/>
      <c r="F25" s="589"/>
      <c r="G25" s="589"/>
      <c r="H25" s="589"/>
      <c r="I25" s="589"/>
      <c r="J25" s="589"/>
      <c r="K25" s="589"/>
      <c r="L25" s="589"/>
      <c r="M25" s="589"/>
      <c r="N25" s="589"/>
      <c r="O25" s="589"/>
      <c r="P25" s="589"/>
      <c r="Q25" s="589"/>
      <c r="R25" s="589"/>
      <c r="S25" s="589"/>
      <c r="T25" s="589"/>
      <c r="U25" s="589"/>
      <c r="V25" s="589"/>
      <c r="W25" s="589"/>
      <c r="X25" s="589"/>
      <c r="Y25" s="589"/>
    </row>
    <row r="26" spans="2:25" ht="15.75" customHeight="1" x14ac:dyDescent="0.35">
      <c r="B26" s="589"/>
      <c r="C26" s="589"/>
      <c r="D26" s="589"/>
      <c r="E26" s="589"/>
      <c r="F26" s="589"/>
      <c r="G26" s="589"/>
      <c r="H26" s="589"/>
      <c r="I26" s="589"/>
      <c r="J26" s="589"/>
      <c r="K26" s="589"/>
      <c r="L26" s="589"/>
      <c r="M26" s="589"/>
      <c r="N26" s="589"/>
      <c r="O26" s="589"/>
      <c r="P26" s="589"/>
      <c r="Q26" s="589"/>
      <c r="R26" s="589"/>
      <c r="S26" s="589"/>
      <c r="T26" s="589"/>
      <c r="U26" s="589"/>
      <c r="V26" s="589"/>
      <c r="W26" s="589"/>
      <c r="X26" s="589"/>
      <c r="Y26" s="589"/>
    </row>
    <row r="27" spans="2:25" ht="15.75" customHeight="1" x14ac:dyDescent="0.35">
      <c r="B27" s="589"/>
      <c r="C27" s="589"/>
      <c r="D27" s="589"/>
      <c r="E27" s="589"/>
      <c r="F27" s="589"/>
      <c r="G27" s="589"/>
      <c r="H27" s="589"/>
      <c r="I27" s="589"/>
      <c r="J27" s="589"/>
      <c r="K27" s="589"/>
      <c r="L27" s="589"/>
      <c r="M27" s="589"/>
      <c r="N27" s="589"/>
      <c r="O27" s="589"/>
      <c r="P27" s="589"/>
      <c r="Q27" s="589"/>
      <c r="R27" s="589"/>
      <c r="S27" s="589"/>
      <c r="T27" s="589"/>
      <c r="U27" s="589"/>
      <c r="V27" s="589"/>
      <c r="W27" s="589"/>
      <c r="X27" s="589"/>
      <c r="Y27" s="589"/>
    </row>
    <row r="28" spans="2:25" ht="15.75" customHeight="1" x14ac:dyDescent="0.35">
      <c r="B28" s="589"/>
      <c r="C28" s="589"/>
      <c r="D28" s="589"/>
      <c r="E28" s="589"/>
      <c r="F28" s="589"/>
      <c r="G28" s="589"/>
      <c r="H28" s="589"/>
      <c r="I28" s="589"/>
      <c r="J28" s="589"/>
      <c r="K28" s="589"/>
      <c r="L28" s="589"/>
      <c r="M28" s="589"/>
      <c r="N28" s="589"/>
      <c r="O28" s="589"/>
      <c r="P28" s="589"/>
      <c r="Q28" s="589"/>
      <c r="R28" s="589"/>
      <c r="S28" s="589"/>
      <c r="T28" s="589"/>
      <c r="U28" s="589"/>
      <c r="V28" s="589"/>
      <c r="W28" s="589"/>
      <c r="X28" s="589"/>
      <c r="Y28" s="589"/>
    </row>
    <row r="29" spans="2:25" ht="15.75" customHeight="1" x14ac:dyDescent="0.35">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row>
    <row r="30" spans="2:25" ht="15.75" customHeight="1" x14ac:dyDescent="0.35">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row>
    <row r="31" spans="2:25" ht="15.75" customHeight="1" x14ac:dyDescent="0.35">
      <c r="B31" s="589"/>
      <c r="C31" s="589"/>
      <c r="D31" s="589"/>
      <c r="E31" s="589"/>
      <c r="F31" s="589"/>
      <c r="G31" s="589"/>
      <c r="H31" s="589"/>
      <c r="I31" s="589"/>
      <c r="J31" s="589"/>
      <c r="K31" s="589"/>
      <c r="L31" s="589"/>
      <c r="M31" s="589"/>
      <c r="N31" s="589"/>
      <c r="O31" s="589"/>
      <c r="P31" s="589"/>
      <c r="Q31" s="589"/>
      <c r="R31" s="589"/>
      <c r="S31" s="589"/>
      <c r="T31" s="589"/>
      <c r="U31" s="589"/>
      <c r="V31" s="589"/>
      <c r="W31" s="589"/>
      <c r="X31" s="589"/>
      <c r="Y31" s="589"/>
    </row>
    <row r="32" spans="2:25" ht="15.75" customHeight="1" x14ac:dyDescent="0.35">
      <c r="B32" s="589"/>
      <c r="C32" s="589"/>
      <c r="D32" s="589"/>
      <c r="E32" s="589"/>
      <c r="F32" s="589"/>
      <c r="G32" s="589"/>
      <c r="H32" s="589"/>
      <c r="I32" s="589"/>
      <c r="J32" s="589"/>
      <c r="K32" s="589"/>
      <c r="L32" s="589"/>
      <c r="M32" s="589"/>
      <c r="N32" s="589"/>
      <c r="O32" s="589"/>
      <c r="P32" s="589"/>
      <c r="Q32" s="589"/>
      <c r="R32" s="589"/>
      <c r="S32" s="589"/>
      <c r="T32" s="589"/>
      <c r="U32" s="589"/>
      <c r="V32" s="589"/>
      <c r="W32" s="589"/>
      <c r="X32" s="589"/>
      <c r="Y32" s="589"/>
    </row>
    <row r="33" spans="2:25" ht="15.75" customHeight="1" x14ac:dyDescent="0.35">
      <c r="B33" s="589"/>
      <c r="F33" s="589"/>
      <c r="G33" s="589"/>
      <c r="H33" s="589"/>
      <c r="I33" s="589"/>
      <c r="J33" s="589"/>
      <c r="K33" s="589"/>
      <c r="L33" s="589"/>
      <c r="M33" s="589"/>
      <c r="N33" s="589"/>
      <c r="O33" s="589"/>
      <c r="P33" s="589"/>
      <c r="Q33" s="589"/>
      <c r="R33" s="589"/>
      <c r="S33" s="589"/>
      <c r="T33" s="589"/>
      <c r="U33" s="589"/>
      <c r="V33" s="589"/>
      <c r="W33" s="589"/>
      <c r="X33" s="589"/>
      <c r="Y33" s="589"/>
    </row>
    <row r="34" spans="2:25" ht="15.75" customHeight="1" x14ac:dyDescent="0.35">
      <c r="B34" s="589"/>
      <c r="F34" s="589"/>
      <c r="G34" s="589"/>
      <c r="H34" s="589"/>
      <c r="I34" s="589"/>
      <c r="J34" s="589"/>
      <c r="K34" s="589"/>
      <c r="L34" s="589"/>
      <c r="M34" s="589"/>
      <c r="N34" s="589"/>
      <c r="O34" s="589"/>
      <c r="P34" s="589"/>
      <c r="Q34" s="589"/>
      <c r="R34" s="589"/>
      <c r="S34" s="589"/>
      <c r="T34" s="589"/>
      <c r="U34" s="589"/>
      <c r="V34" s="589"/>
      <c r="W34" s="589"/>
      <c r="X34" s="589"/>
      <c r="Y34" s="589"/>
    </row>
    <row r="35" spans="2:25" ht="15.75" customHeight="1" x14ac:dyDescent="0.35">
      <c r="B35" s="589"/>
    </row>
    <row r="36" spans="2:25" ht="15.75" customHeight="1" x14ac:dyDescent="0.35">
      <c r="B36" s="589"/>
    </row>
    <row r="37" spans="2:25" ht="15.75" customHeight="1" x14ac:dyDescent="0.35">
      <c r="B37" s="589"/>
    </row>
    <row r="38" spans="2:25" ht="15.75" customHeight="1" x14ac:dyDescent="0.35">
      <c r="B38" s="589"/>
      <c r="C38" s="604" t="s">
        <v>162</v>
      </c>
      <c r="D38" s="604" t="s">
        <v>141</v>
      </c>
      <c r="E38" s="605" t="s">
        <v>906</v>
      </c>
      <c r="F38" s="606" t="s">
        <v>907</v>
      </c>
      <c r="G38" s="606" t="s">
        <v>908</v>
      </c>
    </row>
    <row r="39" spans="2:25" ht="15.75" customHeight="1" x14ac:dyDescent="0.35">
      <c r="B39" s="589"/>
      <c r="C39" s="607" t="s">
        <v>197</v>
      </c>
      <c r="D39" s="608" t="s">
        <v>238</v>
      </c>
      <c r="E39" s="1230" t="s">
        <v>909</v>
      </c>
      <c r="F39" s="1219" t="s">
        <v>910</v>
      </c>
      <c r="G39" s="609" t="s">
        <v>341</v>
      </c>
    </row>
    <row r="40" spans="2:25" ht="15.75" customHeight="1" x14ac:dyDescent="0.35">
      <c r="B40" s="589"/>
      <c r="C40" s="607" t="s">
        <v>174</v>
      </c>
      <c r="D40" s="608" t="s">
        <v>911</v>
      </c>
      <c r="E40" s="1231"/>
      <c r="F40" s="1220"/>
      <c r="G40" s="609" t="s">
        <v>431</v>
      </c>
    </row>
    <row r="41" spans="2:25" ht="15.75" customHeight="1" x14ac:dyDescent="0.35">
      <c r="B41" s="589"/>
      <c r="C41" s="607" t="s">
        <v>404</v>
      </c>
      <c r="D41" s="608" t="s">
        <v>175</v>
      </c>
      <c r="E41" s="1231"/>
      <c r="F41" s="1220"/>
      <c r="G41" s="609" t="s">
        <v>292</v>
      </c>
    </row>
    <row r="42" spans="2:25" ht="15.75" customHeight="1" x14ac:dyDescent="0.35">
      <c r="B42" s="589"/>
      <c r="C42" s="607" t="s">
        <v>912</v>
      </c>
      <c r="D42" s="608" t="s">
        <v>198</v>
      </c>
      <c r="E42" s="1232"/>
      <c r="F42" s="1221"/>
      <c r="G42" s="609" t="s">
        <v>230</v>
      </c>
    </row>
    <row r="43" spans="2:25" ht="15.75" customHeight="1" x14ac:dyDescent="0.35">
      <c r="B43" s="589"/>
      <c r="C43" s="607"/>
      <c r="D43" s="608" t="s">
        <v>913</v>
      </c>
      <c r="E43" s="1230" t="s">
        <v>914</v>
      </c>
      <c r="F43" s="1219" t="s">
        <v>915</v>
      </c>
      <c r="G43" s="609" t="s">
        <v>916</v>
      </c>
    </row>
    <row r="44" spans="2:25" ht="15.75" customHeight="1" x14ac:dyDescent="0.35">
      <c r="B44" s="589"/>
      <c r="C44" s="607"/>
      <c r="D44" s="608" t="s">
        <v>386</v>
      </c>
      <c r="E44" s="1231"/>
      <c r="F44" s="1220"/>
      <c r="G44" s="609" t="s">
        <v>199</v>
      </c>
    </row>
    <row r="45" spans="2:25" ht="37.5" customHeight="1" x14ac:dyDescent="0.35">
      <c r="B45" s="589"/>
      <c r="C45" s="607"/>
      <c r="D45" s="608" t="s">
        <v>917</v>
      </c>
      <c r="E45" s="1232"/>
      <c r="F45" s="1221"/>
      <c r="G45" s="609" t="s">
        <v>176</v>
      </c>
    </row>
    <row r="46" spans="2:25" ht="15.75" customHeight="1" x14ac:dyDescent="0.35">
      <c r="B46" s="589"/>
      <c r="D46" s="608" t="s">
        <v>918</v>
      </c>
      <c r="E46" s="1230" t="s">
        <v>430</v>
      </c>
      <c r="F46" s="1219" t="s">
        <v>919</v>
      </c>
      <c r="G46" s="609" t="s">
        <v>548</v>
      </c>
    </row>
    <row r="47" spans="2:25" ht="15.75" customHeight="1" x14ac:dyDescent="0.35">
      <c r="B47" s="589"/>
      <c r="D47" s="608" t="s">
        <v>542</v>
      </c>
      <c r="E47" s="1231"/>
      <c r="F47" s="1220"/>
      <c r="G47" s="609" t="s">
        <v>920</v>
      </c>
    </row>
    <row r="48" spans="2:25" ht="15.75" customHeight="1" x14ac:dyDescent="0.35">
      <c r="B48" s="589"/>
      <c r="D48" s="608" t="s">
        <v>208</v>
      </c>
      <c r="E48" s="1231"/>
      <c r="F48" s="1220"/>
      <c r="G48" s="609" t="s">
        <v>921</v>
      </c>
    </row>
    <row r="49" spans="2:7" ht="15.75" customHeight="1" x14ac:dyDescent="0.35">
      <c r="B49" s="589"/>
      <c r="D49" s="608" t="s">
        <v>238</v>
      </c>
      <c r="E49" s="1232"/>
      <c r="F49" s="1221"/>
      <c r="G49" s="609" t="s">
        <v>424</v>
      </c>
    </row>
    <row r="50" spans="2:7" ht="15.75" customHeight="1" x14ac:dyDescent="0.35">
      <c r="B50" s="589"/>
      <c r="C50" s="610" t="s">
        <v>922</v>
      </c>
      <c r="D50" s="610" t="s">
        <v>923</v>
      </c>
      <c r="E50" s="1230" t="s">
        <v>924</v>
      </c>
      <c r="F50" s="1219" t="s">
        <v>925</v>
      </c>
      <c r="G50" s="609" t="s">
        <v>926</v>
      </c>
    </row>
    <row r="51" spans="2:7" ht="15.75" customHeight="1" x14ac:dyDescent="0.35">
      <c r="B51" s="589"/>
      <c r="C51" s="611" t="s">
        <v>279</v>
      </c>
      <c r="D51" s="612" t="s">
        <v>927</v>
      </c>
      <c r="E51" s="1231"/>
      <c r="F51" s="1220"/>
      <c r="G51" s="609" t="s">
        <v>928</v>
      </c>
    </row>
    <row r="52" spans="2:7" ht="15.75" customHeight="1" x14ac:dyDescent="0.35">
      <c r="B52" s="589"/>
      <c r="C52" s="611" t="s">
        <v>173</v>
      </c>
      <c r="D52" s="612" t="s">
        <v>929</v>
      </c>
      <c r="E52" s="1231"/>
      <c r="F52" s="1220"/>
      <c r="G52" s="609" t="s">
        <v>930</v>
      </c>
    </row>
    <row r="53" spans="2:7" ht="15.75" customHeight="1" x14ac:dyDescent="0.35">
      <c r="B53" s="589"/>
      <c r="C53" s="611" t="s">
        <v>221</v>
      </c>
      <c r="D53" s="612" t="s">
        <v>931</v>
      </c>
      <c r="E53" s="1231"/>
      <c r="F53" s="1221"/>
      <c r="G53" s="613" t="s">
        <v>932</v>
      </c>
    </row>
    <row r="54" spans="2:7" ht="15.75" customHeight="1" x14ac:dyDescent="0.35">
      <c r="B54" s="589"/>
      <c r="C54" s="612" t="s">
        <v>499</v>
      </c>
      <c r="D54" s="612" t="s">
        <v>933</v>
      </c>
      <c r="E54" s="1233" t="s">
        <v>934</v>
      </c>
      <c r="F54" s="1225" t="s">
        <v>935</v>
      </c>
      <c r="G54" s="614" t="s">
        <v>936</v>
      </c>
    </row>
    <row r="55" spans="2:7" ht="15.75" customHeight="1" x14ac:dyDescent="0.35">
      <c r="B55" s="589"/>
      <c r="C55" s="611" t="s">
        <v>369</v>
      </c>
      <c r="D55" s="612" t="s">
        <v>937</v>
      </c>
      <c r="E55" s="1233"/>
      <c r="F55" s="1226"/>
      <c r="G55" s="615" t="s">
        <v>451</v>
      </c>
    </row>
    <row r="56" spans="2:7" ht="15.75" customHeight="1" x14ac:dyDescent="0.3">
      <c r="C56" s="611" t="s">
        <v>197</v>
      </c>
      <c r="D56" s="612" t="s">
        <v>938</v>
      </c>
      <c r="E56" s="1233"/>
      <c r="F56" s="1226"/>
      <c r="G56" s="616" t="s">
        <v>939</v>
      </c>
    </row>
    <row r="57" spans="2:7" ht="15.75" customHeight="1" x14ac:dyDescent="0.3">
      <c r="C57" s="611" t="s">
        <v>520</v>
      </c>
      <c r="D57" s="612" t="s">
        <v>940</v>
      </c>
      <c r="E57" s="1233"/>
      <c r="F57" s="1226"/>
      <c r="G57" s="617" t="s">
        <v>941</v>
      </c>
    </row>
    <row r="58" spans="2:7" ht="15.75" customHeight="1" x14ac:dyDescent="0.3">
      <c r="E58" s="1233" t="s">
        <v>942</v>
      </c>
      <c r="F58" s="1227" t="s">
        <v>943</v>
      </c>
      <c r="G58" s="617" t="s">
        <v>588</v>
      </c>
    </row>
    <row r="59" spans="2:7" ht="15.75" customHeight="1" x14ac:dyDescent="0.3">
      <c r="E59" s="1233"/>
      <c r="F59" s="1227"/>
      <c r="G59" s="617"/>
    </row>
    <row r="60" spans="2:7" ht="15.75" customHeight="1" x14ac:dyDescent="0.3">
      <c r="E60" s="1233"/>
      <c r="F60" s="1227"/>
      <c r="G60" s="617"/>
    </row>
    <row r="61" spans="2:7" ht="15.75" customHeight="1" x14ac:dyDescent="0.3"/>
    <row r="62" spans="2:7" ht="15.75" customHeight="1" x14ac:dyDescent="0.3"/>
    <row r="63" spans="2:7" ht="15.75" customHeight="1" x14ac:dyDescent="0.3"/>
    <row r="64" spans="2:7" ht="15.75" customHeight="1" x14ac:dyDescent="0.3"/>
    <row r="65" spans="3:4" ht="15.75" customHeight="1" x14ac:dyDescent="0.3"/>
    <row r="66" spans="3:4" ht="30.75" customHeight="1" x14ac:dyDescent="0.3">
      <c r="C66" s="618" t="s">
        <v>944</v>
      </c>
      <c r="D66" s="618" t="s">
        <v>945</v>
      </c>
    </row>
    <row r="67" spans="3:4" ht="15.75" customHeight="1" x14ac:dyDescent="0.3">
      <c r="C67" s="489" t="s">
        <v>946</v>
      </c>
      <c r="D67" s="489" t="s">
        <v>947</v>
      </c>
    </row>
    <row r="68" spans="3:4" ht="15.75" customHeight="1" x14ac:dyDescent="0.3">
      <c r="C68" s="489" t="s">
        <v>948</v>
      </c>
      <c r="D68" s="489" t="s">
        <v>949</v>
      </c>
    </row>
    <row r="69" spans="3:4" ht="15.75" customHeight="1" x14ac:dyDescent="0.3">
      <c r="C69" s="489" t="s">
        <v>950</v>
      </c>
      <c r="D69" s="489" t="s">
        <v>951</v>
      </c>
    </row>
    <row r="70" spans="3:4" ht="15.75" customHeight="1" x14ac:dyDescent="0.3">
      <c r="C70" s="489" t="s">
        <v>952</v>
      </c>
      <c r="D70" s="489" t="s">
        <v>953</v>
      </c>
    </row>
    <row r="71" spans="3:4" ht="15.75" customHeight="1" x14ac:dyDescent="0.3">
      <c r="C71" s="489" t="s">
        <v>954</v>
      </c>
      <c r="D71" s="489" t="s">
        <v>955</v>
      </c>
    </row>
    <row r="72" spans="3:4" ht="15.75" customHeight="1" x14ac:dyDescent="0.3">
      <c r="C72" s="489" t="s">
        <v>956</v>
      </c>
      <c r="D72" s="489" t="s">
        <v>949</v>
      </c>
    </row>
    <row r="73" spans="3:4" ht="15.75" customHeight="1" x14ac:dyDescent="0.3"/>
    <row r="74" spans="3:4" ht="15.75" customHeight="1" x14ac:dyDescent="0.3"/>
    <row r="75" spans="3:4" ht="15.75" customHeight="1" x14ac:dyDescent="0.3"/>
    <row r="76" spans="3:4" ht="15.75" customHeight="1" x14ac:dyDescent="0.3"/>
    <row r="77" spans="3:4" ht="15.75" customHeight="1" x14ac:dyDescent="0.3"/>
    <row r="78" spans="3:4" ht="15.75" customHeight="1" x14ac:dyDescent="0.3"/>
    <row r="79" spans="3:4" ht="15.75" customHeight="1" x14ac:dyDescent="0.3"/>
    <row r="80" spans="3:4"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sheetData>
  <mergeCells count="14">
    <mergeCell ref="E58:E60"/>
    <mergeCell ref="F58:F60"/>
    <mergeCell ref="E46:E49"/>
    <mergeCell ref="F46:F49"/>
    <mergeCell ref="E50:E53"/>
    <mergeCell ref="F50:F53"/>
    <mergeCell ref="E54:E57"/>
    <mergeCell ref="F54:F57"/>
    <mergeCell ref="C1:E1"/>
    <mergeCell ref="B3:C3"/>
    <mergeCell ref="E39:E42"/>
    <mergeCell ref="F39:F42"/>
    <mergeCell ref="E43:E45"/>
    <mergeCell ref="F43:F45"/>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53125" defaultRowHeight="15" customHeight="1" x14ac:dyDescent="0.3"/>
  <cols>
    <col min="1" max="1" width="10.6328125" style="18" customWidth="1"/>
    <col min="2" max="2" width="6.6328125" style="18" customWidth="1"/>
    <col min="3" max="3" width="34.453125" style="18" customWidth="1"/>
    <col min="4" max="4" width="39" style="18" customWidth="1"/>
    <col min="5" max="5" width="169" style="18" customWidth="1"/>
    <col min="6" max="26" width="10.6328125" style="18" customWidth="1"/>
    <col min="27" max="16384" width="14.453125" style="18"/>
  </cols>
  <sheetData>
    <row r="1" spans="1:21" ht="32.5" x14ac:dyDescent="0.35">
      <c r="A1" s="589"/>
      <c r="B1" s="1240" t="s">
        <v>957</v>
      </c>
      <c r="C1" s="1240"/>
      <c r="D1" s="1240"/>
      <c r="E1" s="1223"/>
      <c r="F1" s="589"/>
      <c r="G1" s="589"/>
      <c r="H1" s="589"/>
      <c r="I1" s="589"/>
      <c r="J1" s="589"/>
      <c r="K1" s="589"/>
      <c r="L1" s="589"/>
      <c r="M1" s="589"/>
      <c r="N1" s="589"/>
      <c r="O1" s="589"/>
      <c r="P1" s="589"/>
      <c r="Q1" s="589"/>
      <c r="R1" s="589"/>
      <c r="S1" s="589"/>
      <c r="T1" s="589"/>
      <c r="U1" s="589"/>
    </row>
    <row r="2" spans="1:21" ht="33.5" x14ac:dyDescent="0.75">
      <c r="A2" s="589"/>
      <c r="B2" s="619"/>
      <c r="C2" s="619"/>
      <c r="D2" s="619"/>
      <c r="E2" s="619"/>
      <c r="F2" s="589"/>
      <c r="G2" s="589"/>
      <c r="H2" s="589"/>
      <c r="I2" s="589"/>
      <c r="J2" s="589"/>
      <c r="K2" s="589"/>
      <c r="L2" s="589"/>
      <c r="M2" s="589"/>
      <c r="N2" s="589"/>
      <c r="O2" s="589"/>
      <c r="P2" s="589"/>
      <c r="Q2" s="589"/>
      <c r="R2" s="589"/>
      <c r="S2" s="589"/>
      <c r="T2" s="589"/>
      <c r="U2" s="589"/>
    </row>
    <row r="3" spans="1:21" ht="55.5" customHeight="1" x14ac:dyDescent="0.35">
      <c r="A3" s="589"/>
      <c r="B3" s="1241" t="s">
        <v>958</v>
      </c>
      <c r="C3" s="1242"/>
      <c r="D3" s="620" t="s">
        <v>959</v>
      </c>
      <c r="E3" s="620" t="s">
        <v>960</v>
      </c>
      <c r="F3" s="589"/>
      <c r="G3" s="589"/>
      <c r="H3" s="589"/>
      <c r="I3" s="589"/>
      <c r="J3" s="589"/>
      <c r="K3" s="589"/>
      <c r="L3" s="589"/>
      <c r="M3" s="589"/>
      <c r="N3" s="589"/>
      <c r="O3" s="589"/>
      <c r="P3" s="589"/>
      <c r="Q3" s="589"/>
      <c r="R3" s="589"/>
      <c r="S3" s="589"/>
      <c r="T3" s="589"/>
      <c r="U3" s="589"/>
    </row>
    <row r="4" spans="1:21" ht="33.75" customHeight="1" x14ac:dyDescent="0.35">
      <c r="A4" s="621" t="s">
        <v>961</v>
      </c>
      <c r="B4" s="1243">
        <v>1</v>
      </c>
      <c r="C4" s="1244" t="s">
        <v>962</v>
      </c>
      <c r="D4" s="1245">
        <v>0.2</v>
      </c>
      <c r="E4" s="622" t="s">
        <v>319</v>
      </c>
      <c r="F4" s="589"/>
      <c r="G4" s="589"/>
      <c r="H4" s="589"/>
      <c r="I4" s="589"/>
      <c r="J4" s="589"/>
      <c r="K4" s="589"/>
      <c r="L4" s="589"/>
      <c r="M4" s="589"/>
      <c r="N4" s="589"/>
      <c r="O4" s="589"/>
      <c r="P4" s="589"/>
      <c r="Q4" s="589"/>
      <c r="R4" s="589"/>
      <c r="S4" s="589"/>
      <c r="T4" s="589"/>
      <c r="U4" s="589"/>
    </row>
    <row r="5" spans="1:21" ht="35.25" customHeight="1" x14ac:dyDescent="0.35">
      <c r="A5" s="621"/>
      <c r="B5" s="1243"/>
      <c r="C5" s="1244"/>
      <c r="D5" s="1246"/>
      <c r="E5" s="622" t="s">
        <v>963</v>
      </c>
      <c r="F5" s="589"/>
      <c r="G5" s="589"/>
      <c r="H5" s="589"/>
      <c r="I5" s="589"/>
      <c r="J5" s="589"/>
      <c r="K5" s="589"/>
      <c r="L5" s="589"/>
      <c r="M5" s="589"/>
      <c r="N5" s="589"/>
      <c r="O5" s="589"/>
      <c r="P5" s="589"/>
      <c r="Q5" s="589"/>
      <c r="R5" s="589"/>
      <c r="S5" s="589"/>
      <c r="T5" s="589"/>
      <c r="U5" s="589"/>
    </row>
    <row r="6" spans="1:21" ht="30.75" customHeight="1" x14ac:dyDescent="0.35">
      <c r="A6" s="621"/>
      <c r="B6" s="1243"/>
      <c r="C6" s="1244"/>
      <c r="D6" s="1246"/>
      <c r="E6" s="622" t="s">
        <v>964</v>
      </c>
      <c r="F6" s="589"/>
      <c r="G6" s="589"/>
      <c r="H6" s="589"/>
      <c r="I6" s="589"/>
      <c r="J6" s="589"/>
      <c r="K6" s="589"/>
      <c r="L6" s="589"/>
      <c r="M6" s="589"/>
      <c r="N6" s="589"/>
      <c r="O6" s="589"/>
      <c r="P6" s="589"/>
      <c r="Q6" s="589"/>
      <c r="R6" s="589"/>
      <c r="S6" s="589"/>
      <c r="T6" s="589"/>
      <c r="U6" s="589"/>
    </row>
    <row r="7" spans="1:21" ht="38.25" customHeight="1" x14ac:dyDescent="0.35">
      <c r="A7" s="621"/>
      <c r="B7" s="1243"/>
      <c r="C7" s="1244"/>
      <c r="D7" s="1247"/>
      <c r="E7" s="622" t="s">
        <v>342</v>
      </c>
      <c r="F7" s="589"/>
      <c r="G7" s="589"/>
      <c r="H7" s="589"/>
      <c r="I7" s="589"/>
      <c r="J7" s="589"/>
      <c r="K7" s="589"/>
      <c r="L7" s="589"/>
      <c r="M7" s="589"/>
      <c r="N7" s="589"/>
      <c r="O7" s="589"/>
      <c r="P7" s="589"/>
      <c r="Q7" s="589"/>
      <c r="R7" s="589"/>
      <c r="S7" s="589"/>
      <c r="T7" s="589"/>
      <c r="U7" s="589"/>
    </row>
    <row r="8" spans="1:21" ht="50.25" customHeight="1" x14ac:dyDescent="0.35">
      <c r="A8" s="621"/>
      <c r="B8" s="1234">
        <v>2</v>
      </c>
      <c r="C8" s="1237" t="s">
        <v>965</v>
      </c>
      <c r="D8" s="1237">
        <v>0.4</v>
      </c>
      <c r="E8" s="622" t="s">
        <v>789</v>
      </c>
      <c r="F8" s="589"/>
      <c r="G8" s="589"/>
      <c r="H8" s="589"/>
      <c r="I8" s="589"/>
      <c r="J8" s="589"/>
      <c r="K8" s="589"/>
      <c r="L8" s="589"/>
      <c r="M8" s="589"/>
      <c r="N8" s="589"/>
      <c r="O8" s="589"/>
      <c r="P8" s="589"/>
      <c r="Q8" s="589"/>
      <c r="R8" s="589"/>
      <c r="S8" s="589"/>
      <c r="T8" s="589"/>
      <c r="U8" s="589"/>
    </row>
    <row r="9" spans="1:21" ht="45.75" customHeight="1" x14ac:dyDescent="0.35">
      <c r="A9" s="621"/>
      <c r="B9" s="1235"/>
      <c r="C9" s="1238"/>
      <c r="D9" s="1238"/>
      <c r="E9" s="622" t="s">
        <v>506</v>
      </c>
      <c r="F9" s="589"/>
      <c r="G9" s="589"/>
      <c r="H9" s="589"/>
      <c r="I9" s="589"/>
      <c r="J9" s="589"/>
      <c r="K9" s="589"/>
      <c r="L9" s="589"/>
      <c r="M9" s="589"/>
      <c r="N9" s="589"/>
      <c r="O9" s="589"/>
      <c r="P9" s="589"/>
      <c r="Q9" s="589"/>
      <c r="R9" s="589"/>
      <c r="S9" s="589"/>
      <c r="T9" s="589"/>
      <c r="U9" s="589"/>
    </row>
    <row r="10" spans="1:21" ht="31.5" customHeight="1" x14ac:dyDescent="0.35">
      <c r="A10" s="621" t="s">
        <v>965</v>
      </c>
      <c r="B10" s="1235"/>
      <c r="C10" s="1238"/>
      <c r="D10" s="1238"/>
      <c r="E10" s="622" t="s">
        <v>231</v>
      </c>
      <c r="F10" s="589"/>
      <c r="G10" s="589"/>
      <c r="H10" s="589"/>
      <c r="I10" s="589"/>
      <c r="J10" s="589"/>
      <c r="K10" s="589"/>
      <c r="L10" s="589"/>
      <c r="M10" s="589"/>
      <c r="N10" s="589"/>
      <c r="O10" s="589"/>
      <c r="P10" s="589"/>
      <c r="Q10" s="589"/>
      <c r="R10" s="589"/>
      <c r="S10" s="589"/>
      <c r="T10" s="589"/>
      <c r="U10" s="589"/>
    </row>
    <row r="11" spans="1:21" ht="32.25" customHeight="1" x14ac:dyDescent="0.35">
      <c r="A11" s="621"/>
      <c r="B11" s="1235"/>
      <c r="C11" s="1238"/>
      <c r="D11" s="1238"/>
      <c r="E11" s="622" t="s">
        <v>966</v>
      </c>
      <c r="F11" s="589"/>
      <c r="G11" s="589"/>
      <c r="H11" s="589"/>
      <c r="I11" s="589"/>
      <c r="J11" s="589"/>
      <c r="K11" s="589"/>
      <c r="L11" s="589"/>
      <c r="M11" s="589"/>
      <c r="N11" s="589"/>
      <c r="O11" s="589"/>
      <c r="P11" s="589"/>
      <c r="Q11" s="589"/>
      <c r="R11" s="589"/>
      <c r="S11" s="589"/>
      <c r="T11" s="589"/>
      <c r="U11" s="589"/>
    </row>
    <row r="12" spans="1:21" ht="62.25" customHeight="1" x14ac:dyDescent="0.35">
      <c r="A12" s="621"/>
      <c r="B12" s="1236"/>
      <c r="C12" s="1239"/>
      <c r="D12" s="1239"/>
      <c r="E12" s="622" t="s">
        <v>967</v>
      </c>
      <c r="F12" s="589"/>
      <c r="G12" s="589"/>
      <c r="H12" s="589"/>
      <c r="I12" s="589"/>
      <c r="J12" s="589"/>
      <c r="K12" s="589"/>
      <c r="L12" s="589"/>
      <c r="M12" s="589"/>
      <c r="N12" s="589"/>
      <c r="O12" s="589"/>
      <c r="P12" s="589"/>
      <c r="Q12" s="589"/>
      <c r="R12" s="589"/>
      <c r="S12" s="589"/>
      <c r="T12" s="589"/>
      <c r="U12" s="589"/>
    </row>
    <row r="13" spans="1:21" ht="62.25" customHeight="1" x14ac:dyDescent="0.35">
      <c r="A13" s="621"/>
      <c r="B13" s="1254">
        <v>3</v>
      </c>
      <c r="C13" s="1257" t="s">
        <v>968</v>
      </c>
      <c r="D13" s="1257">
        <v>0.6</v>
      </c>
      <c r="E13" s="622" t="s">
        <v>637</v>
      </c>
      <c r="F13" s="589"/>
      <c r="G13" s="589"/>
      <c r="H13" s="589"/>
      <c r="I13" s="589"/>
      <c r="J13" s="589"/>
      <c r="K13" s="589"/>
      <c r="L13" s="589"/>
      <c r="M13" s="589"/>
      <c r="N13" s="589"/>
      <c r="O13" s="589"/>
      <c r="P13" s="589"/>
      <c r="Q13" s="589"/>
      <c r="R13" s="589"/>
      <c r="S13" s="589"/>
      <c r="T13" s="589"/>
      <c r="U13" s="589"/>
    </row>
    <row r="14" spans="1:21" ht="62.25" customHeight="1" x14ac:dyDescent="0.35">
      <c r="A14" s="621"/>
      <c r="B14" s="1255"/>
      <c r="C14" s="1258"/>
      <c r="D14" s="1255"/>
      <c r="E14" s="622" t="s">
        <v>501</v>
      </c>
      <c r="F14" s="589"/>
      <c r="G14" s="589"/>
      <c r="H14" s="589"/>
      <c r="I14" s="589"/>
      <c r="J14" s="589"/>
      <c r="K14" s="589"/>
      <c r="L14" s="589"/>
      <c r="M14" s="589"/>
      <c r="N14" s="589"/>
      <c r="O14" s="589"/>
      <c r="P14" s="589"/>
      <c r="Q14" s="589"/>
      <c r="R14" s="589"/>
      <c r="S14" s="589"/>
      <c r="T14" s="589"/>
      <c r="U14" s="589"/>
    </row>
    <row r="15" spans="1:21" ht="53.25" customHeight="1" x14ac:dyDescent="0.35">
      <c r="A15" s="621" t="s">
        <v>968</v>
      </c>
      <c r="B15" s="1255"/>
      <c r="C15" s="1258"/>
      <c r="D15" s="1255">
        <v>0.6</v>
      </c>
      <c r="E15" s="622" t="s">
        <v>200</v>
      </c>
      <c r="F15" s="589"/>
      <c r="G15" s="589"/>
      <c r="H15" s="589"/>
      <c r="I15" s="589"/>
      <c r="J15" s="589"/>
      <c r="K15" s="589"/>
      <c r="L15" s="589"/>
      <c r="M15" s="589"/>
      <c r="N15" s="589"/>
      <c r="O15" s="589"/>
      <c r="P15" s="589"/>
      <c r="Q15" s="589"/>
      <c r="R15" s="589"/>
      <c r="S15" s="589"/>
      <c r="T15" s="589"/>
      <c r="U15" s="589"/>
    </row>
    <row r="16" spans="1:21" ht="51.75" customHeight="1" x14ac:dyDescent="0.35">
      <c r="A16" s="621"/>
      <c r="B16" s="1255"/>
      <c r="C16" s="1258"/>
      <c r="D16" s="1255"/>
      <c r="E16" s="622" t="s">
        <v>969</v>
      </c>
      <c r="F16" s="589"/>
      <c r="G16" s="589"/>
      <c r="H16" s="589"/>
      <c r="I16" s="589"/>
      <c r="J16" s="589"/>
      <c r="K16" s="589"/>
      <c r="L16" s="589"/>
      <c r="M16" s="589"/>
      <c r="N16" s="589"/>
      <c r="O16" s="589"/>
      <c r="P16" s="589"/>
      <c r="Q16" s="589"/>
      <c r="R16" s="589"/>
      <c r="S16" s="589"/>
      <c r="T16" s="589"/>
      <c r="U16" s="589"/>
    </row>
    <row r="17" spans="1:21" ht="63.75" customHeight="1" x14ac:dyDescent="0.35">
      <c r="A17" s="621"/>
      <c r="B17" s="1256"/>
      <c r="C17" s="1259"/>
      <c r="D17" s="1256"/>
      <c r="E17" s="622" t="s">
        <v>360</v>
      </c>
      <c r="F17" s="589"/>
      <c r="G17" s="589"/>
      <c r="H17" s="589"/>
      <c r="I17" s="589"/>
      <c r="J17" s="589"/>
      <c r="K17" s="589"/>
      <c r="L17" s="589"/>
      <c r="M17" s="589"/>
      <c r="N17" s="589"/>
      <c r="O17" s="589"/>
      <c r="P17" s="589"/>
      <c r="Q17" s="589"/>
      <c r="R17" s="589"/>
      <c r="S17" s="589"/>
      <c r="T17" s="589"/>
      <c r="U17" s="589"/>
    </row>
    <row r="18" spans="1:21" ht="63.75" customHeight="1" x14ac:dyDescent="0.35">
      <c r="A18" s="621"/>
      <c r="B18" s="1260">
        <v>4</v>
      </c>
      <c r="C18" s="1263" t="s">
        <v>970</v>
      </c>
      <c r="D18" s="1263">
        <v>0.8</v>
      </c>
      <c r="E18" s="622" t="s">
        <v>971</v>
      </c>
      <c r="F18" s="589"/>
      <c r="G18" s="589"/>
      <c r="H18" s="589"/>
      <c r="I18" s="589"/>
      <c r="J18" s="589"/>
      <c r="K18" s="589"/>
      <c r="L18" s="589"/>
      <c r="M18" s="589"/>
      <c r="N18" s="589"/>
      <c r="O18" s="589"/>
      <c r="P18" s="589"/>
      <c r="Q18" s="589"/>
      <c r="R18" s="589"/>
      <c r="S18" s="589"/>
      <c r="T18" s="589"/>
      <c r="U18" s="589"/>
    </row>
    <row r="19" spans="1:21" ht="63.75" customHeight="1" x14ac:dyDescent="0.35">
      <c r="A19" s="621"/>
      <c r="B19" s="1261"/>
      <c r="C19" s="1264"/>
      <c r="D19" s="1261"/>
      <c r="E19" s="622" t="s">
        <v>690</v>
      </c>
      <c r="F19" s="589"/>
      <c r="G19" s="589"/>
      <c r="H19" s="589"/>
      <c r="I19" s="589"/>
      <c r="J19" s="589"/>
      <c r="K19" s="589"/>
      <c r="L19" s="589"/>
      <c r="M19" s="589"/>
      <c r="N19" s="589"/>
      <c r="O19" s="589"/>
      <c r="P19" s="589"/>
      <c r="Q19" s="589"/>
      <c r="R19" s="589"/>
      <c r="S19" s="589"/>
      <c r="T19" s="589"/>
      <c r="U19" s="589"/>
    </row>
    <row r="20" spans="1:21" ht="63.75" customHeight="1" x14ac:dyDescent="0.35">
      <c r="A20" s="621"/>
      <c r="B20" s="1261"/>
      <c r="C20" s="1264"/>
      <c r="D20" s="1261"/>
      <c r="E20" s="622" t="s">
        <v>972</v>
      </c>
      <c r="F20" s="589"/>
      <c r="G20" s="589"/>
      <c r="H20" s="589"/>
      <c r="I20" s="589"/>
      <c r="J20" s="589"/>
      <c r="K20" s="589"/>
      <c r="L20" s="589"/>
      <c r="M20" s="589"/>
      <c r="N20" s="589"/>
      <c r="O20" s="589"/>
      <c r="P20" s="589"/>
      <c r="Q20" s="589"/>
      <c r="R20" s="589"/>
      <c r="S20" s="589"/>
      <c r="T20" s="589"/>
      <c r="U20" s="589"/>
    </row>
    <row r="21" spans="1:21" ht="51.75" customHeight="1" x14ac:dyDescent="0.35">
      <c r="A21" s="621"/>
      <c r="B21" s="1261"/>
      <c r="C21" s="1264"/>
      <c r="D21" s="1261">
        <v>0.8</v>
      </c>
      <c r="E21" s="622" t="s">
        <v>177</v>
      </c>
      <c r="F21" s="589"/>
      <c r="G21" s="589"/>
      <c r="H21" s="589"/>
      <c r="I21" s="589"/>
      <c r="J21" s="589"/>
      <c r="K21" s="589"/>
      <c r="L21" s="589"/>
      <c r="M21" s="589"/>
      <c r="N21" s="589"/>
      <c r="O21" s="589"/>
      <c r="P21" s="589"/>
      <c r="Q21" s="589"/>
      <c r="R21" s="589"/>
      <c r="S21" s="589"/>
      <c r="T21" s="589"/>
      <c r="U21" s="589"/>
    </row>
    <row r="22" spans="1:21" ht="60.75" customHeight="1" x14ac:dyDescent="0.35">
      <c r="A22" s="621"/>
      <c r="B22" s="1261"/>
      <c r="C22" s="1264"/>
      <c r="D22" s="1261"/>
      <c r="E22" s="622" t="s">
        <v>973</v>
      </c>
      <c r="F22" s="589"/>
      <c r="G22" s="589"/>
      <c r="H22" s="589"/>
      <c r="I22" s="589"/>
      <c r="J22" s="589"/>
      <c r="K22" s="589"/>
      <c r="L22" s="589"/>
      <c r="M22" s="589"/>
      <c r="N22" s="589"/>
      <c r="O22" s="589"/>
      <c r="P22" s="589"/>
      <c r="Q22" s="589"/>
      <c r="R22" s="589"/>
      <c r="S22" s="589"/>
      <c r="T22" s="589"/>
      <c r="U22" s="589"/>
    </row>
    <row r="23" spans="1:21" ht="80.25" customHeight="1" x14ac:dyDescent="0.35">
      <c r="A23" s="621"/>
      <c r="B23" s="1262"/>
      <c r="C23" s="1265"/>
      <c r="D23" s="1262"/>
      <c r="E23" s="622" t="s">
        <v>974</v>
      </c>
      <c r="F23" s="589"/>
      <c r="G23" s="589"/>
      <c r="H23" s="589"/>
      <c r="I23" s="589"/>
      <c r="J23" s="589"/>
      <c r="K23" s="589"/>
      <c r="L23" s="589"/>
      <c r="M23" s="589"/>
      <c r="N23" s="589"/>
      <c r="O23" s="589"/>
      <c r="P23" s="589"/>
      <c r="Q23" s="589"/>
      <c r="R23" s="589"/>
      <c r="S23" s="589"/>
      <c r="T23" s="589"/>
      <c r="U23" s="589"/>
    </row>
    <row r="24" spans="1:21" ht="80.25" customHeight="1" x14ac:dyDescent="0.35">
      <c r="A24" s="621"/>
      <c r="B24" s="1248">
        <v>5</v>
      </c>
      <c r="C24" s="1251" t="s">
        <v>975</v>
      </c>
      <c r="D24" s="1251">
        <v>1</v>
      </c>
      <c r="E24" s="622" t="s">
        <v>976</v>
      </c>
      <c r="F24" s="589"/>
      <c r="G24" s="589"/>
      <c r="H24" s="589"/>
      <c r="I24" s="589"/>
      <c r="J24" s="589"/>
      <c r="K24" s="589"/>
      <c r="L24" s="589"/>
      <c r="M24" s="589"/>
      <c r="N24" s="589"/>
      <c r="O24" s="589"/>
      <c r="P24" s="589"/>
      <c r="Q24" s="589"/>
      <c r="R24" s="589"/>
      <c r="S24" s="589"/>
      <c r="T24" s="589"/>
      <c r="U24" s="589"/>
    </row>
    <row r="25" spans="1:21" ht="45.75" customHeight="1" x14ac:dyDescent="0.35">
      <c r="A25" s="621"/>
      <c r="B25" s="1249"/>
      <c r="C25" s="1252"/>
      <c r="D25" s="1252"/>
      <c r="E25" s="622" t="s">
        <v>977</v>
      </c>
      <c r="F25" s="589"/>
      <c r="G25" s="589"/>
      <c r="H25" s="589"/>
      <c r="I25" s="589"/>
      <c r="J25" s="589"/>
      <c r="K25" s="589"/>
      <c r="L25" s="589"/>
      <c r="M25" s="589"/>
      <c r="N25" s="589"/>
      <c r="O25" s="589"/>
      <c r="P25" s="589"/>
      <c r="Q25" s="589"/>
      <c r="R25" s="589"/>
      <c r="S25" s="589"/>
      <c r="T25" s="589"/>
      <c r="U25" s="589"/>
    </row>
    <row r="26" spans="1:21" ht="36.75" customHeight="1" x14ac:dyDescent="0.35">
      <c r="A26" s="621"/>
      <c r="B26" s="1249"/>
      <c r="C26" s="1252"/>
      <c r="D26" s="1252"/>
      <c r="E26" s="622" t="s">
        <v>978</v>
      </c>
      <c r="F26" s="589"/>
      <c r="G26" s="589"/>
      <c r="H26" s="589"/>
      <c r="I26" s="589"/>
      <c r="J26" s="589"/>
      <c r="K26" s="589"/>
      <c r="L26" s="589"/>
      <c r="M26" s="589"/>
      <c r="N26" s="589"/>
      <c r="O26" s="589"/>
      <c r="P26" s="589"/>
      <c r="Q26" s="589"/>
      <c r="R26" s="589"/>
      <c r="S26" s="589"/>
      <c r="T26" s="589"/>
      <c r="U26" s="589"/>
    </row>
    <row r="27" spans="1:21" ht="47.25" customHeight="1" x14ac:dyDescent="0.35">
      <c r="A27" s="621"/>
      <c r="B27" s="1249"/>
      <c r="C27" s="1252"/>
      <c r="D27" s="1252"/>
      <c r="E27" s="622" t="s">
        <v>298</v>
      </c>
      <c r="F27" s="589"/>
      <c r="G27" s="589"/>
      <c r="H27" s="589"/>
      <c r="I27" s="589"/>
      <c r="J27" s="589"/>
      <c r="K27" s="589"/>
      <c r="L27" s="589"/>
      <c r="M27" s="589"/>
      <c r="N27" s="589"/>
      <c r="O27" s="589"/>
      <c r="P27" s="589"/>
      <c r="Q27" s="589"/>
      <c r="R27" s="589"/>
      <c r="S27" s="589"/>
      <c r="T27" s="589"/>
      <c r="U27" s="589"/>
    </row>
    <row r="28" spans="1:21" ht="73.5" customHeight="1" x14ac:dyDescent="0.35">
      <c r="A28" s="621"/>
      <c r="B28" s="1250"/>
      <c r="C28" s="1253"/>
      <c r="D28" s="1252"/>
      <c r="E28" s="622" t="s">
        <v>549</v>
      </c>
      <c r="F28" s="589"/>
      <c r="G28" s="589"/>
      <c r="H28" s="589"/>
      <c r="I28" s="589"/>
      <c r="J28" s="589"/>
      <c r="K28" s="589"/>
      <c r="L28" s="589"/>
      <c r="M28" s="589"/>
      <c r="N28" s="589"/>
      <c r="O28" s="589"/>
      <c r="P28" s="589"/>
      <c r="Q28" s="589"/>
      <c r="R28" s="589"/>
      <c r="S28" s="589"/>
      <c r="T28" s="589"/>
      <c r="U28" s="589"/>
    </row>
    <row r="29" spans="1:21" ht="20" x14ac:dyDescent="0.35">
      <c r="A29" s="621"/>
      <c r="B29" s="621"/>
      <c r="C29" s="621"/>
      <c r="D29" s="621"/>
      <c r="E29" s="623"/>
      <c r="F29" s="589"/>
      <c r="G29" s="589"/>
      <c r="H29" s="589"/>
      <c r="I29" s="589"/>
      <c r="J29" s="589"/>
      <c r="K29" s="589"/>
      <c r="L29" s="589"/>
      <c r="M29" s="589"/>
      <c r="N29" s="589"/>
      <c r="O29" s="589"/>
      <c r="P29" s="589"/>
      <c r="Q29" s="589"/>
      <c r="R29" s="589"/>
      <c r="S29" s="589"/>
      <c r="T29" s="589"/>
      <c r="U29" s="589"/>
    </row>
    <row r="30" spans="1:21" ht="14.5" x14ac:dyDescent="0.35">
      <c r="A30" s="621"/>
      <c r="B30" s="624"/>
      <c r="C30" s="624"/>
      <c r="D30" s="624"/>
      <c r="E30" s="624"/>
      <c r="F30" s="589"/>
      <c r="G30" s="589"/>
      <c r="H30" s="589"/>
      <c r="I30" s="589"/>
      <c r="J30" s="589"/>
      <c r="K30" s="589"/>
      <c r="L30" s="589"/>
      <c r="M30" s="589"/>
      <c r="N30" s="589"/>
      <c r="O30" s="589"/>
      <c r="P30" s="589"/>
      <c r="Q30" s="589"/>
      <c r="R30" s="589"/>
      <c r="S30" s="589"/>
      <c r="T30" s="589"/>
      <c r="U30" s="589"/>
    </row>
    <row r="31" spans="1:21" ht="14.5" x14ac:dyDescent="0.35">
      <c r="A31" s="621"/>
      <c r="B31" s="621" t="s">
        <v>979</v>
      </c>
      <c r="C31" s="621"/>
      <c r="D31" s="621"/>
      <c r="E31" s="621" t="s">
        <v>980</v>
      </c>
      <c r="F31" s="589"/>
      <c r="G31" s="589"/>
      <c r="H31" s="589"/>
      <c r="I31" s="589"/>
      <c r="J31" s="589"/>
      <c r="K31" s="589"/>
      <c r="L31" s="589"/>
      <c r="M31" s="589"/>
      <c r="N31" s="589"/>
      <c r="O31" s="589"/>
      <c r="P31" s="589"/>
      <c r="Q31" s="589"/>
      <c r="R31" s="589"/>
      <c r="S31" s="589"/>
      <c r="T31" s="589"/>
      <c r="U31" s="589"/>
    </row>
    <row r="32" spans="1:21" ht="14.5" x14ac:dyDescent="0.35">
      <c r="A32" s="621"/>
      <c r="B32" s="621" t="s">
        <v>981</v>
      </c>
      <c r="C32" s="621"/>
      <c r="D32" s="621"/>
      <c r="E32" s="621" t="s">
        <v>982</v>
      </c>
      <c r="F32" s="589"/>
      <c r="G32" s="589"/>
      <c r="H32" s="589"/>
      <c r="I32" s="589"/>
      <c r="J32" s="589"/>
      <c r="K32" s="589"/>
      <c r="L32" s="589"/>
      <c r="M32" s="589"/>
      <c r="N32" s="589"/>
      <c r="O32" s="589"/>
      <c r="P32" s="589"/>
      <c r="Q32" s="589"/>
      <c r="R32" s="589"/>
      <c r="S32" s="589"/>
      <c r="T32" s="589"/>
      <c r="U32" s="589"/>
    </row>
    <row r="33" spans="1:21" ht="14.5" x14ac:dyDescent="0.35">
      <c r="A33" s="621"/>
      <c r="B33" s="621"/>
      <c r="C33" s="621"/>
      <c r="D33" s="621"/>
      <c r="E33" s="621" t="s">
        <v>983</v>
      </c>
      <c r="F33" s="589"/>
      <c r="G33" s="589"/>
      <c r="H33" s="589"/>
      <c r="I33" s="589"/>
      <c r="J33" s="589"/>
      <c r="K33" s="589"/>
      <c r="L33" s="589"/>
      <c r="M33" s="589"/>
      <c r="N33" s="589"/>
      <c r="O33" s="589"/>
      <c r="P33" s="589"/>
      <c r="Q33" s="589"/>
      <c r="R33" s="589"/>
      <c r="S33" s="589"/>
      <c r="T33" s="589"/>
      <c r="U33" s="589"/>
    </row>
    <row r="34" spans="1:21" ht="14.5" x14ac:dyDescent="0.35">
      <c r="A34" s="621"/>
      <c r="B34" s="621"/>
      <c r="C34" s="621"/>
      <c r="D34" s="621"/>
      <c r="E34" s="621" t="s">
        <v>984</v>
      </c>
      <c r="F34" s="589"/>
      <c r="G34" s="589"/>
      <c r="H34" s="589"/>
      <c r="I34" s="589"/>
      <c r="J34" s="589"/>
      <c r="K34" s="589"/>
      <c r="L34" s="589"/>
      <c r="M34" s="589"/>
      <c r="N34" s="589"/>
      <c r="O34" s="589"/>
      <c r="P34" s="589"/>
      <c r="Q34" s="589"/>
      <c r="R34" s="589"/>
      <c r="S34" s="589"/>
      <c r="T34" s="589"/>
      <c r="U34" s="589"/>
    </row>
    <row r="35" spans="1:21" ht="14.5" x14ac:dyDescent="0.35">
      <c r="A35" s="621"/>
      <c r="B35" s="621"/>
      <c r="C35" s="621"/>
      <c r="D35" s="621"/>
      <c r="E35" s="621" t="s">
        <v>985</v>
      </c>
      <c r="F35" s="589"/>
      <c r="G35" s="589"/>
      <c r="H35" s="589"/>
      <c r="I35" s="589"/>
      <c r="J35" s="589"/>
      <c r="K35" s="589"/>
      <c r="L35" s="589"/>
      <c r="M35" s="589"/>
      <c r="N35" s="589"/>
      <c r="O35" s="589"/>
      <c r="P35" s="589"/>
      <c r="Q35" s="589"/>
      <c r="R35" s="589"/>
      <c r="S35" s="589"/>
      <c r="T35" s="589"/>
      <c r="U35" s="589"/>
    </row>
    <row r="36" spans="1:21" ht="14.5" x14ac:dyDescent="0.35">
      <c r="A36" s="621"/>
      <c r="B36" s="621"/>
      <c r="C36" s="621"/>
      <c r="D36" s="621"/>
      <c r="E36" s="591"/>
      <c r="F36" s="589"/>
      <c r="G36" s="589"/>
      <c r="H36" s="589"/>
      <c r="I36" s="589"/>
      <c r="J36" s="589"/>
      <c r="K36" s="589"/>
      <c r="L36" s="589"/>
      <c r="M36" s="589"/>
      <c r="N36" s="589"/>
      <c r="O36" s="589"/>
    </row>
    <row r="37" spans="1:21" ht="14.5" x14ac:dyDescent="0.35">
      <c r="A37" s="621"/>
      <c r="B37" s="621"/>
      <c r="C37" s="621"/>
      <c r="D37" s="621"/>
      <c r="E37" s="591"/>
      <c r="F37" s="589"/>
      <c r="G37" s="589"/>
      <c r="H37" s="589"/>
      <c r="I37" s="589"/>
      <c r="J37" s="589"/>
      <c r="K37" s="589"/>
      <c r="L37" s="589"/>
      <c r="M37" s="589"/>
      <c r="N37" s="589"/>
      <c r="O37" s="589"/>
    </row>
    <row r="38" spans="1:21" ht="14.5" x14ac:dyDescent="0.35">
      <c r="A38" s="621"/>
      <c r="B38" s="589"/>
      <c r="C38" s="589"/>
      <c r="D38" s="589"/>
      <c r="E38" s="591"/>
      <c r="F38" s="589"/>
      <c r="G38" s="589"/>
      <c r="H38" s="589"/>
      <c r="I38" s="589"/>
      <c r="J38" s="589"/>
      <c r="K38" s="589"/>
      <c r="L38" s="589"/>
      <c r="M38" s="589"/>
      <c r="N38" s="589"/>
      <c r="O38" s="589"/>
    </row>
    <row r="39" spans="1:21" ht="14.5" x14ac:dyDescent="0.35">
      <c r="A39" s="621"/>
      <c r="B39" s="589"/>
      <c r="C39" s="589"/>
      <c r="D39" s="589"/>
      <c r="E39" s="591"/>
      <c r="F39" s="589"/>
      <c r="G39" s="589"/>
      <c r="H39" s="589"/>
      <c r="I39" s="589"/>
      <c r="J39" s="589"/>
      <c r="K39" s="589"/>
      <c r="L39" s="589"/>
      <c r="M39" s="589"/>
      <c r="N39" s="589"/>
      <c r="O39" s="589"/>
    </row>
    <row r="40" spans="1:21" ht="14.5" x14ac:dyDescent="0.35">
      <c r="A40" s="621"/>
      <c r="B40" s="589"/>
      <c r="C40" s="589"/>
      <c r="D40" s="589"/>
      <c r="E40" s="591"/>
      <c r="F40" s="589"/>
      <c r="G40" s="589"/>
      <c r="H40" s="589"/>
      <c r="I40" s="589"/>
      <c r="J40" s="589"/>
      <c r="K40" s="589"/>
      <c r="L40" s="589"/>
      <c r="M40" s="589"/>
      <c r="N40" s="589"/>
      <c r="O40" s="589"/>
    </row>
    <row r="41" spans="1:21" ht="15.75" customHeight="1" x14ac:dyDescent="0.35">
      <c r="A41" s="621"/>
      <c r="B41" s="589"/>
      <c r="C41" s="589"/>
      <c r="D41" s="589"/>
      <c r="E41" s="591"/>
      <c r="F41" s="589"/>
      <c r="G41" s="589"/>
      <c r="H41" s="589"/>
      <c r="I41" s="589"/>
      <c r="J41" s="589"/>
      <c r="K41" s="589"/>
      <c r="L41" s="589"/>
      <c r="M41" s="589"/>
      <c r="N41" s="589"/>
      <c r="O41" s="589"/>
    </row>
    <row r="42" spans="1:21" ht="15.75" customHeight="1" x14ac:dyDescent="0.35">
      <c r="A42" s="621"/>
      <c r="B42" s="621"/>
      <c r="C42" s="621"/>
      <c r="D42" s="621"/>
      <c r="E42" s="591"/>
      <c r="F42" s="589"/>
      <c r="G42" s="589"/>
      <c r="H42" s="589"/>
      <c r="I42" s="589"/>
      <c r="J42" s="589"/>
      <c r="K42" s="589"/>
      <c r="L42" s="589"/>
      <c r="M42" s="589"/>
      <c r="N42" s="589"/>
      <c r="O42" s="589"/>
    </row>
    <row r="43" spans="1:21" ht="15.75" customHeight="1" x14ac:dyDescent="0.35">
      <c r="A43" s="621"/>
      <c r="B43" s="621"/>
      <c r="C43" s="621"/>
      <c r="D43" s="621"/>
      <c r="E43" s="591"/>
      <c r="F43" s="589"/>
      <c r="G43" s="589"/>
      <c r="H43" s="589"/>
      <c r="I43" s="589"/>
      <c r="J43" s="589"/>
      <c r="K43" s="589"/>
      <c r="L43" s="589"/>
      <c r="M43" s="589"/>
      <c r="N43" s="589"/>
      <c r="O43" s="589"/>
    </row>
    <row r="44" spans="1:21" ht="15.75" customHeight="1" x14ac:dyDescent="0.35">
      <c r="A44" s="621"/>
      <c r="B44" s="621"/>
      <c r="C44" s="621"/>
      <c r="D44" s="621"/>
      <c r="E44" s="591"/>
      <c r="F44" s="589"/>
      <c r="G44" s="589"/>
      <c r="H44" s="589"/>
      <c r="I44" s="589"/>
      <c r="J44" s="589"/>
      <c r="K44" s="589"/>
      <c r="L44" s="589"/>
      <c r="M44" s="589"/>
      <c r="N44" s="589"/>
      <c r="O44" s="589"/>
    </row>
    <row r="45" spans="1:21" ht="15.75" customHeight="1" x14ac:dyDescent="0.35">
      <c r="A45" s="621"/>
      <c r="B45" s="621"/>
      <c r="C45" s="621"/>
      <c r="D45" s="621"/>
      <c r="E45" s="623"/>
      <c r="F45" s="589"/>
      <c r="G45" s="589"/>
      <c r="H45" s="589"/>
      <c r="I45" s="589"/>
      <c r="J45" s="589"/>
      <c r="K45" s="589"/>
      <c r="L45" s="589"/>
      <c r="M45" s="589"/>
      <c r="N45" s="589"/>
      <c r="O45" s="589"/>
    </row>
    <row r="46" spans="1:21" ht="15.75" customHeight="1" x14ac:dyDescent="0.35">
      <c r="A46" s="621"/>
      <c r="B46" s="621"/>
      <c r="C46" s="621"/>
      <c r="D46" s="621"/>
      <c r="E46" s="623"/>
      <c r="F46" s="589"/>
      <c r="G46" s="589"/>
      <c r="H46" s="589"/>
      <c r="I46" s="589"/>
      <c r="J46" s="589"/>
      <c r="K46" s="589"/>
      <c r="L46" s="589"/>
      <c r="M46" s="589"/>
      <c r="N46" s="589"/>
      <c r="O46" s="589"/>
    </row>
    <row r="47" spans="1:21" ht="15.75" customHeight="1" x14ac:dyDescent="0.35">
      <c r="A47" s="621"/>
      <c r="B47" s="621"/>
      <c r="C47" s="621"/>
      <c r="D47" s="621"/>
      <c r="E47" s="623"/>
      <c r="F47" s="589"/>
      <c r="G47" s="589"/>
      <c r="H47" s="589"/>
      <c r="I47" s="589"/>
      <c r="J47" s="589"/>
      <c r="K47" s="589"/>
      <c r="L47" s="589"/>
      <c r="M47" s="589"/>
      <c r="N47" s="589"/>
      <c r="O47" s="589"/>
    </row>
    <row r="48" spans="1:21" ht="15.75" customHeight="1" x14ac:dyDescent="0.35">
      <c r="A48" s="621"/>
      <c r="B48" s="621"/>
      <c r="C48" s="621"/>
      <c r="D48" s="621"/>
      <c r="E48" s="623"/>
      <c r="F48" s="589"/>
      <c r="G48" s="589"/>
      <c r="H48" s="589"/>
      <c r="I48" s="589"/>
      <c r="J48" s="589"/>
      <c r="K48" s="589"/>
      <c r="L48" s="589"/>
      <c r="M48" s="589"/>
      <c r="N48" s="589"/>
      <c r="O48" s="589"/>
    </row>
    <row r="49" spans="1:15" ht="15.75" customHeight="1" x14ac:dyDescent="0.35">
      <c r="A49" s="621"/>
      <c r="B49" s="621"/>
      <c r="C49" s="621"/>
      <c r="D49" s="621"/>
      <c r="E49" s="623"/>
      <c r="F49" s="589"/>
      <c r="G49" s="589"/>
      <c r="H49" s="589"/>
      <c r="I49" s="589"/>
      <c r="J49" s="589"/>
      <c r="K49" s="589"/>
      <c r="L49" s="589"/>
      <c r="M49" s="589"/>
      <c r="N49" s="589"/>
      <c r="O49" s="589"/>
    </row>
    <row r="50" spans="1:15" ht="15.75" customHeight="1" x14ac:dyDescent="0.35">
      <c r="A50" s="621"/>
      <c r="B50" s="621"/>
      <c r="C50" s="621"/>
      <c r="D50" s="621"/>
      <c r="E50" s="623"/>
      <c r="F50" s="589"/>
      <c r="G50" s="589"/>
      <c r="H50" s="589"/>
      <c r="I50" s="589"/>
      <c r="J50" s="589"/>
      <c r="K50" s="589"/>
      <c r="L50" s="589"/>
      <c r="M50" s="589"/>
      <c r="N50" s="589"/>
      <c r="O50" s="589"/>
    </row>
    <row r="51" spans="1:15" ht="15.75" customHeight="1" x14ac:dyDescent="0.35">
      <c r="A51" s="621"/>
      <c r="B51" s="621"/>
      <c r="C51" s="621"/>
      <c r="D51" s="621"/>
      <c r="E51" s="623"/>
      <c r="F51" s="589"/>
      <c r="G51" s="589"/>
      <c r="H51" s="589"/>
      <c r="I51" s="589"/>
      <c r="J51" s="589"/>
      <c r="K51" s="589"/>
      <c r="L51" s="589"/>
      <c r="M51" s="589"/>
      <c r="N51" s="589"/>
      <c r="O51" s="589"/>
    </row>
    <row r="52" spans="1:15" ht="15.75" customHeight="1" x14ac:dyDescent="0.35">
      <c r="A52" s="621"/>
      <c r="B52" s="621"/>
      <c r="C52" s="621"/>
      <c r="D52" s="621"/>
      <c r="E52" s="623"/>
      <c r="F52" s="589"/>
      <c r="G52" s="589"/>
      <c r="H52" s="589"/>
      <c r="I52" s="589"/>
      <c r="J52" s="589"/>
      <c r="K52" s="589"/>
      <c r="L52" s="589"/>
      <c r="M52" s="589"/>
      <c r="N52" s="589"/>
      <c r="O52" s="589"/>
    </row>
    <row r="53" spans="1:15" ht="15.75" customHeight="1" x14ac:dyDescent="0.35">
      <c r="A53" s="621"/>
      <c r="B53" s="621"/>
      <c r="C53" s="621"/>
      <c r="D53" s="621"/>
      <c r="E53" s="623"/>
      <c r="F53" s="589"/>
      <c r="G53" s="589"/>
      <c r="H53" s="589"/>
      <c r="I53" s="589"/>
      <c r="J53" s="589"/>
      <c r="K53" s="589"/>
      <c r="L53" s="589"/>
      <c r="M53" s="589"/>
      <c r="N53" s="589"/>
      <c r="O53" s="589"/>
    </row>
    <row r="54" spans="1:15" ht="15.75" customHeight="1" x14ac:dyDescent="0.35">
      <c r="A54" s="621"/>
      <c r="B54" s="621"/>
      <c r="C54" s="621"/>
      <c r="D54" s="621"/>
      <c r="E54" s="623"/>
      <c r="F54" s="589"/>
      <c r="G54" s="589"/>
      <c r="H54" s="589"/>
      <c r="I54" s="589"/>
      <c r="J54" s="589"/>
      <c r="K54" s="589"/>
      <c r="L54" s="589"/>
      <c r="M54" s="589"/>
      <c r="N54" s="589"/>
      <c r="O54" s="589"/>
    </row>
    <row r="55" spans="1:15" ht="15.75" customHeight="1" x14ac:dyDescent="0.35">
      <c r="A55" s="621"/>
      <c r="B55" s="621"/>
      <c r="C55" s="621"/>
      <c r="D55" s="621"/>
      <c r="E55" s="623"/>
      <c r="F55" s="589"/>
      <c r="G55" s="589"/>
      <c r="H55" s="589"/>
      <c r="I55" s="589"/>
      <c r="J55" s="589"/>
      <c r="K55" s="589"/>
      <c r="L55" s="589"/>
      <c r="M55" s="589"/>
      <c r="N55" s="589"/>
      <c r="O55" s="589"/>
    </row>
    <row r="56" spans="1:15" ht="15.75" customHeight="1" x14ac:dyDescent="0.35">
      <c r="A56" s="621"/>
      <c r="B56" s="621"/>
      <c r="C56" s="621"/>
      <c r="D56" s="621"/>
      <c r="E56" s="623"/>
      <c r="F56" s="589"/>
      <c r="G56" s="589"/>
      <c r="H56" s="589"/>
      <c r="I56" s="589"/>
      <c r="J56" s="589"/>
      <c r="K56" s="589"/>
      <c r="L56" s="589"/>
      <c r="M56" s="589"/>
      <c r="N56" s="589"/>
      <c r="O56" s="589"/>
    </row>
    <row r="57" spans="1:15" ht="15.75" customHeight="1" x14ac:dyDescent="0.35">
      <c r="A57" s="621"/>
      <c r="B57" s="621"/>
      <c r="C57" s="621"/>
      <c r="D57" s="621"/>
      <c r="E57" s="623"/>
      <c r="F57" s="589"/>
      <c r="G57" s="589"/>
      <c r="H57" s="589"/>
      <c r="I57" s="589"/>
      <c r="J57" s="589"/>
      <c r="K57" s="589"/>
      <c r="L57" s="589"/>
      <c r="M57" s="589"/>
      <c r="N57" s="589"/>
      <c r="O57" s="589"/>
    </row>
    <row r="58" spans="1:15" ht="15.75" customHeight="1" x14ac:dyDescent="0.35">
      <c r="A58" s="621"/>
      <c r="B58" s="621"/>
      <c r="C58" s="621"/>
      <c r="D58" s="621"/>
      <c r="E58" s="623"/>
      <c r="F58" s="589"/>
      <c r="G58" s="589"/>
      <c r="H58" s="589"/>
      <c r="I58" s="589"/>
      <c r="J58" s="589"/>
      <c r="K58" s="589"/>
      <c r="L58" s="589"/>
      <c r="M58" s="589"/>
      <c r="N58" s="589"/>
      <c r="O58" s="589"/>
    </row>
    <row r="59" spans="1:15" ht="15.75" customHeight="1" x14ac:dyDescent="0.35">
      <c r="A59" s="621"/>
      <c r="B59" s="621"/>
      <c r="C59" s="621"/>
      <c r="D59" s="621"/>
      <c r="E59" s="623"/>
      <c r="F59" s="589"/>
      <c r="G59" s="589"/>
      <c r="H59" s="589"/>
      <c r="I59" s="589"/>
      <c r="J59" s="589"/>
      <c r="K59" s="589"/>
      <c r="L59" s="589"/>
      <c r="M59" s="589"/>
      <c r="N59" s="589"/>
      <c r="O59" s="589"/>
    </row>
    <row r="60" spans="1:15" ht="15.75" customHeight="1" x14ac:dyDescent="0.35">
      <c r="A60" s="621"/>
      <c r="B60" s="621"/>
      <c r="C60" s="621"/>
      <c r="D60" s="621"/>
      <c r="E60" s="623"/>
      <c r="F60" s="589"/>
      <c r="G60" s="589"/>
      <c r="H60" s="589"/>
      <c r="I60" s="589"/>
      <c r="J60" s="589"/>
      <c r="K60" s="589"/>
      <c r="L60" s="589"/>
      <c r="M60" s="589"/>
      <c r="N60" s="589"/>
      <c r="O60" s="589"/>
    </row>
    <row r="61" spans="1:15" ht="15.75" customHeight="1" x14ac:dyDescent="0.35">
      <c r="A61" s="621"/>
      <c r="B61" s="621"/>
      <c r="C61" s="621"/>
      <c r="D61" s="621"/>
      <c r="E61" s="623"/>
      <c r="F61" s="589"/>
      <c r="G61" s="589"/>
      <c r="H61" s="589"/>
      <c r="I61" s="589"/>
      <c r="J61" s="589"/>
      <c r="K61" s="589"/>
      <c r="L61" s="589"/>
      <c r="M61" s="589"/>
      <c r="N61" s="589"/>
      <c r="O61" s="589"/>
    </row>
    <row r="62" spans="1:15" ht="15.75" customHeight="1" x14ac:dyDescent="0.35">
      <c r="A62" s="621"/>
      <c r="B62" s="621"/>
      <c r="C62" s="621"/>
      <c r="D62" s="621"/>
      <c r="E62" s="623"/>
      <c r="F62" s="589"/>
      <c r="G62" s="589"/>
      <c r="H62" s="589"/>
      <c r="I62" s="589"/>
      <c r="J62" s="589"/>
      <c r="K62" s="589"/>
      <c r="L62" s="589"/>
      <c r="M62" s="589"/>
      <c r="N62" s="589"/>
      <c r="O62" s="589"/>
    </row>
    <row r="63" spans="1:15" ht="15.75" customHeight="1" x14ac:dyDescent="0.35">
      <c r="A63" s="621"/>
      <c r="B63" s="621"/>
      <c r="C63" s="621"/>
      <c r="D63" s="621"/>
      <c r="E63" s="623"/>
      <c r="F63" s="589"/>
      <c r="G63" s="589"/>
      <c r="H63" s="589"/>
      <c r="I63" s="589"/>
      <c r="J63" s="589"/>
      <c r="K63" s="589"/>
      <c r="L63" s="589"/>
      <c r="M63" s="589"/>
      <c r="N63" s="589"/>
      <c r="O63" s="589"/>
    </row>
    <row r="64" spans="1:15" ht="15.75" customHeight="1" x14ac:dyDescent="0.35">
      <c r="A64" s="621"/>
      <c r="B64" s="621"/>
      <c r="C64" s="621"/>
      <c r="D64" s="621"/>
      <c r="E64" s="623"/>
      <c r="F64" s="589"/>
      <c r="G64" s="589"/>
      <c r="H64" s="589"/>
      <c r="I64" s="589"/>
      <c r="J64" s="589"/>
      <c r="K64" s="589"/>
      <c r="L64" s="589"/>
      <c r="M64" s="589"/>
      <c r="N64" s="589"/>
      <c r="O64" s="589"/>
    </row>
    <row r="65" spans="1:15" ht="15.75" customHeight="1" x14ac:dyDescent="0.35">
      <c r="A65" s="621"/>
      <c r="B65" s="621"/>
      <c r="C65" s="621"/>
      <c r="D65" s="621"/>
      <c r="E65" s="623"/>
      <c r="F65" s="589"/>
      <c r="G65" s="589"/>
      <c r="H65" s="589"/>
      <c r="I65" s="589"/>
      <c r="J65" s="589"/>
      <c r="K65" s="589"/>
      <c r="L65" s="589"/>
      <c r="M65" s="589"/>
      <c r="N65" s="589"/>
      <c r="O65" s="589"/>
    </row>
    <row r="66" spans="1:15" ht="15.75" customHeight="1" x14ac:dyDescent="0.35">
      <c r="A66" s="621"/>
      <c r="B66" s="621"/>
      <c r="C66" s="621"/>
      <c r="D66" s="621"/>
      <c r="E66" s="623"/>
      <c r="F66" s="589"/>
      <c r="G66" s="589"/>
      <c r="H66" s="589"/>
      <c r="I66" s="589"/>
      <c r="J66" s="589"/>
      <c r="K66" s="589"/>
      <c r="L66" s="589"/>
      <c r="M66" s="589"/>
      <c r="N66" s="589"/>
      <c r="O66" s="589"/>
    </row>
    <row r="67" spans="1:15" ht="15.75" customHeight="1" x14ac:dyDescent="0.35">
      <c r="A67" s="621"/>
      <c r="B67" s="621"/>
      <c r="C67" s="621"/>
      <c r="D67" s="621"/>
      <c r="E67" s="623"/>
      <c r="F67" s="589"/>
      <c r="G67" s="589"/>
      <c r="H67" s="589"/>
      <c r="I67" s="589"/>
      <c r="J67" s="589"/>
      <c r="K67" s="589"/>
      <c r="L67" s="589"/>
      <c r="M67" s="589"/>
      <c r="N67" s="589"/>
      <c r="O67" s="589"/>
    </row>
    <row r="68" spans="1:15" ht="15.75" customHeight="1" x14ac:dyDescent="0.35">
      <c r="A68" s="621"/>
      <c r="B68" s="621"/>
      <c r="C68" s="621"/>
      <c r="D68" s="621"/>
      <c r="E68" s="623"/>
      <c r="F68" s="589"/>
      <c r="G68" s="589"/>
      <c r="H68" s="589"/>
      <c r="I68" s="589"/>
      <c r="J68" s="589"/>
      <c r="K68" s="589"/>
      <c r="L68" s="589"/>
      <c r="M68" s="589"/>
      <c r="N68" s="589"/>
      <c r="O68" s="589"/>
    </row>
    <row r="69" spans="1:15" ht="15.75" customHeight="1" x14ac:dyDescent="0.35">
      <c r="A69" s="621"/>
      <c r="B69" s="621"/>
      <c r="C69" s="621"/>
      <c r="D69" s="621"/>
      <c r="E69" s="623"/>
      <c r="F69" s="589"/>
      <c r="G69" s="589"/>
      <c r="H69" s="589"/>
      <c r="I69" s="589"/>
      <c r="J69" s="589"/>
      <c r="K69" s="589"/>
      <c r="L69" s="589"/>
      <c r="M69" s="589"/>
      <c r="N69" s="589"/>
      <c r="O69" s="589"/>
    </row>
    <row r="70" spans="1:15" ht="15.75" customHeight="1" x14ac:dyDescent="0.35">
      <c r="A70" s="621"/>
      <c r="B70" s="621"/>
      <c r="C70" s="621"/>
      <c r="D70" s="621"/>
      <c r="E70" s="623"/>
      <c r="F70" s="589"/>
      <c r="G70" s="589"/>
      <c r="H70" s="589"/>
      <c r="I70" s="589"/>
      <c r="J70" s="589"/>
      <c r="K70" s="589"/>
      <c r="L70" s="589"/>
      <c r="M70" s="589"/>
      <c r="N70" s="589"/>
      <c r="O70" s="589"/>
    </row>
    <row r="71" spans="1:15" ht="15.75" customHeight="1" x14ac:dyDescent="0.35">
      <c r="A71" s="621"/>
      <c r="B71" s="621"/>
      <c r="C71" s="621"/>
      <c r="D71" s="621"/>
      <c r="E71" s="623"/>
      <c r="F71" s="589"/>
      <c r="G71" s="589"/>
      <c r="H71" s="589"/>
      <c r="I71" s="589"/>
      <c r="J71" s="589"/>
      <c r="K71" s="589"/>
      <c r="L71" s="589"/>
      <c r="M71" s="589"/>
      <c r="N71" s="589"/>
      <c r="O71" s="589"/>
    </row>
    <row r="72" spans="1:15" ht="15.75" customHeight="1" x14ac:dyDescent="0.35">
      <c r="A72" s="621"/>
      <c r="B72" s="625"/>
      <c r="C72" s="625"/>
      <c r="D72" s="625"/>
      <c r="E72" s="626"/>
    </row>
    <row r="73" spans="1:15" ht="15.75" customHeight="1" x14ac:dyDescent="0.35">
      <c r="A73" s="621"/>
      <c r="B73" s="625"/>
      <c r="C73" s="625"/>
      <c r="D73" s="625"/>
      <c r="E73" s="626"/>
    </row>
    <row r="74" spans="1:15" ht="15.75" customHeight="1" x14ac:dyDescent="0.35">
      <c r="A74" s="621"/>
      <c r="B74" s="625"/>
      <c r="C74" s="625"/>
      <c r="D74" s="625"/>
      <c r="E74" s="626"/>
    </row>
    <row r="75" spans="1:15" ht="15.75" customHeight="1" x14ac:dyDescent="0.35">
      <c r="A75" s="621"/>
      <c r="B75" s="625"/>
      <c r="C75" s="625"/>
      <c r="D75" s="625"/>
      <c r="E75" s="626"/>
    </row>
    <row r="76" spans="1:15" ht="15.75" customHeight="1" x14ac:dyDescent="0.35">
      <c r="A76" s="621"/>
      <c r="B76" s="625"/>
      <c r="C76" s="625"/>
      <c r="D76" s="625"/>
      <c r="E76" s="626"/>
    </row>
    <row r="77" spans="1:15" ht="15.75" customHeight="1" x14ac:dyDescent="0.35">
      <c r="A77" s="621"/>
      <c r="B77" s="625"/>
      <c r="C77" s="625"/>
      <c r="D77" s="625"/>
      <c r="E77" s="626"/>
    </row>
    <row r="78" spans="1:15" ht="15.75" customHeight="1" x14ac:dyDescent="0.35">
      <c r="A78" s="621"/>
      <c r="B78" s="625"/>
      <c r="C78" s="625"/>
      <c r="D78" s="625"/>
      <c r="E78" s="626"/>
    </row>
    <row r="79" spans="1:15" ht="15.75" customHeight="1" x14ac:dyDescent="0.35">
      <c r="A79" s="621"/>
      <c r="B79" s="625"/>
      <c r="C79" s="625"/>
      <c r="D79" s="625"/>
      <c r="E79" s="626"/>
    </row>
    <row r="80" spans="1:15" ht="15.75" customHeight="1" x14ac:dyDescent="0.35">
      <c r="A80" s="621"/>
      <c r="B80" s="625"/>
      <c r="C80" s="625"/>
      <c r="D80" s="625"/>
      <c r="E80" s="626"/>
    </row>
    <row r="81" spans="1:5" ht="15.75" customHeight="1" x14ac:dyDescent="0.35">
      <c r="A81" s="621"/>
      <c r="B81" s="625"/>
      <c r="C81" s="625"/>
      <c r="D81" s="625"/>
      <c r="E81" s="626"/>
    </row>
    <row r="82" spans="1:5" ht="15.75" customHeight="1" x14ac:dyDescent="0.35">
      <c r="A82" s="621"/>
      <c r="B82" s="625"/>
      <c r="C82" s="625"/>
      <c r="D82" s="625"/>
      <c r="E82" s="626"/>
    </row>
    <row r="83" spans="1:5" ht="15.75" customHeight="1" x14ac:dyDescent="0.35">
      <c r="A83" s="621"/>
      <c r="B83" s="625"/>
      <c r="C83" s="625"/>
      <c r="D83" s="625"/>
      <c r="E83" s="626"/>
    </row>
    <row r="84" spans="1:5" ht="15.75" customHeight="1" x14ac:dyDescent="0.35">
      <c r="A84" s="621"/>
      <c r="B84" s="625"/>
      <c r="C84" s="625"/>
      <c r="D84" s="625"/>
      <c r="E84" s="626"/>
    </row>
    <row r="85" spans="1:5" ht="15.75" customHeight="1" x14ac:dyDescent="0.35">
      <c r="A85" s="621"/>
      <c r="B85" s="625"/>
      <c r="C85" s="625"/>
      <c r="D85" s="625"/>
      <c r="E85" s="626"/>
    </row>
    <row r="86" spans="1:5" ht="15.75" customHeight="1" x14ac:dyDescent="0.35">
      <c r="A86" s="621"/>
      <c r="B86" s="625"/>
      <c r="C86" s="625"/>
      <c r="D86" s="625"/>
      <c r="E86" s="626"/>
    </row>
    <row r="87" spans="1:5" ht="15.75" customHeight="1" x14ac:dyDescent="0.35">
      <c r="A87" s="621"/>
      <c r="B87" s="625"/>
      <c r="C87" s="625"/>
      <c r="D87" s="625"/>
      <c r="E87" s="626"/>
    </row>
    <row r="88" spans="1:5" ht="15.75" customHeight="1" x14ac:dyDescent="0.35">
      <c r="A88" s="621"/>
      <c r="B88" s="625"/>
      <c r="C88" s="625"/>
      <c r="D88" s="625"/>
      <c r="E88" s="626"/>
    </row>
    <row r="89" spans="1:5" ht="15.75" customHeight="1" x14ac:dyDescent="0.35">
      <c r="A89" s="621"/>
      <c r="B89" s="625"/>
      <c r="C89" s="625"/>
      <c r="D89" s="625"/>
      <c r="E89" s="626"/>
    </row>
    <row r="90" spans="1:5" ht="15.75" customHeight="1" x14ac:dyDescent="0.35">
      <c r="A90" s="621"/>
      <c r="B90" s="625"/>
      <c r="C90" s="625"/>
      <c r="D90" s="625"/>
      <c r="E90" s="626"/>
    </row>
    <row r="91" spans="1:5" ht="15.75" customHeight="1" x14ac:dyDescent="0.35">
      <c r="A91" s="621"/>
      <c r="B91" s="625"/>
      <c r="C91" s="625"/>
      <c r="D91" s="625"/>
      <c r="E91" s="626"/>
    </row>
    <row r="92" spans="1:5" ht="15.75" customHeight="1" x14ac:dyDescent="0.35">
      <c r="A92" s="621"/>
      <c r="B92" s="625"/>
      <c r="C92" s="625"/>
      <c r="D92" s="625"/>
      <c r="E92" s="626"/>
    </row>
    <row r="93" spans="1:5" ht="15.75" customHeight="1" x14ac:dyDescent="0.35">
      <c r="A93" s="621"/>
      <c r="B93" s="625"/>
      <c r="C93" s="625"/>
      <c r="D93" s="625"/>
      <c r="E93" s="626"/>
    </row>
    <row r="94" spans="1:5" ht="15.75" customHeight="1" x14ac:dyDescent="0.35">
      <c r="A94" s="621"/>
      <c r="B94" s="625"/>
      <c r="C94" s="625"/>
      <c r="D94" s="625"/>
      <c r="E94" s="626"/>
    </row>
    <row r="95" spans="1:5" ht="15.75" customHeight="1" x14ac:dyDescent="0.35">
      <c r="A95" s="621"/>
      <c r="B95" s="625"/>
      <c r="C95" s="625"/>
      <c r="D95" s="625"/>
      <c r="E95" s="626"/>
    </row>
    <row r="96" spans="1:5" ht="15.75" customHeight="1" x14ac:dyDescent="0.35">
      <c r="A96" s="621"/>
      <c r="B96" s="625"/>
      <c r="C96" s="625"/>
      <c r="D96" s="625"/>
      <c r="E96" s="626"/>
    </row>
    <row r="97" spans="1:5" ht="15.75" customHeight="1" x14ac:dyDescent="0.35">
      <c r="A97" s="621"/>
      <c r="B97" s="625"/>
      <c r="C97" s="625"/>
      <c r="D97" s="625"/>
      <c r="E97" s="626"/>
    </row>
    <row r="98" spans="1:5" ht="15.75" customHeight="1" x14ac:dyDescent="0.35">
      <c r="A98" s="621"/>
      <c r="B98" s="625"/>
      <c r="C98" s="625"/>
      <c r="D98" s="625"/>
      <c r="E98" s="626"/>
    </row>
    <row r="99" spans="1:5" ht="15.75" customHeight="1" x14ac:dyDescent="0.35">
      <c r="A99" s="621"/>
      <c r="B99" s="625"/>
      <c r="C99" s="625"/>
      <c r="D99" s="625"/>
      <c r="E99" s="626"/>
    </row>
    <row r="100" spans="1:5" ht="15.75" customHeight="1" x14ac:dyDescent="0.35">
      <c r="A100" s="621"/>
      <c r="B100" s="625"/>
      <c r="C100" s="625"/>
      <c r="D100" s="625"/>
      <c r="E100" s="626"/>
    </row>
    <row r="101" spans="1:5" ht="15.75" customHeight="1" x14ac:dyDescent="0.35">
      <c r="A101" s="621"/>
      <c r="B101" s="625"/>
      <c r="C101" s="625"/>
      <c r="D101" s="625"/>
      <c r="E101" s="626"/>
    </row>
    <row r="102" spans="1:5" ht="15.75" customHeight="1" x14ac:dyDescent="0.35">
      <c r="A102" s="621"/>
      <c r="B102" s="625"/>
      <c r="C102" s="625"/>
      <c r="D102" s="625"/>
      <c r="E102" s="626"/>
    </row>
    <row r="103" spans="1:5" ht="15.75" customHeight="1" x14ac:dyDescent="0.35">
      <c r="A103" s="621"/>
      <c r="B103" s="625"/>
      <c r="C103" s="625"/>
      <c r="D103" s="625"/>
      <c r="E103" s="626"/>
    </row>
    <row r="104" spans="1:5" ht="15.75" customHeight="1" x14ac:dyDescent="0.35">
      <c r="A104" s="621"/>
      <c r="B104" s="625"/>
      <c r="C104" s="625"/>
      <c r="D104" s="625"/>
      <c r="E104" s="626"/>
    </row>
    <row r="105" spans="1:5" ht="15.75" customHeight="1" x14ac:dyDescent="0.35">
      <c r="A105" s="621"/>
      <c r="B105" s="625"/>
      <c r="C105" s="625"/>
      <c r="D105" s="625"/>
      <c r="E105" s="626"/>
    </row>
    <row r="106" spans="1:5" ht="15.75" customHeight="1" x14ac:dyDescent="0.35">
      <c r="A106" s="621"/>
      <c r="B106" s="625"/>
      <c r="C106" s="625"/>
      <c r="D106" s="625"/>
      <c r="E106" s="626"/>
    </row>
    <row r="107" spans="1:5" ht="15.75" customHeight="1" x14ac:dyDescent="0.35">
      <c r="A107" s="621"/>
      <c r="B107" s="625"/>
      <c r="C107" s="625"/>
      <c r="D107" s="625"/>
      <c r="E107" s="626"/>
    </row>
    <row r="108" spans="1:5" ht="15.75" customHeight="1" x14ac:dyDescent="0.35">
      <c r="A108" s="621"/>
      <c r="B108" s="625"/>
      <c r="C108" s="625"/>
      <c r="D108" s="625"/>
      <c r="E108" s="626"/>
    </row>
    <row r="109" spans="1:5" ht="15.75" customHeight="1" x14ac:dyDescent="0.35">
      <c r="A109" s="621"/>
      <c r="B109" s="625"/>
      <c r="C109" s="625"/>
      <c r="D109" s="625"/>
      <c r="E109" s="626"/>
    </row>
    <row r="110" spans="1:5" ht="15.75" customHeight="1" x14ac:dyDescent="0.35">
      <c r="A110" s="621"/>
      <c r="B110" s="625"/>
      <c r="C110" s="625"/>
      <c r="D110" s="625"/>
      <c r="E110" s="626"/>
    </row>
    <row r="111" spans="1:5" ht="15.75" customHeight="1" x14ac:dyDescent="0.35">
      <c r="A111" s="621"/>
      <c r="B111" s="625"/>
      <c r="C111" s="625"/>
      <c r="D111" s="625"/>
      <c r="E111" s="626"/>
    </row>
    <row r="112" spans="1:5" ht="15.75" customHeight="1" x14ac:dyDescent="0.35">
      <c r="A112" s="621"/>
      <c r="B112" s="625"/>
      <c r="C112" s="625"/>
      <c r="D112" s="625"/>
      <c r="E112" s="626"/>
    </row>
    <row r="113" spans="1:5" ht="15.75" customHeight="1" x14ac:dyDescent="0.35">
      <c r="A113" s="621"/>
      <c r="B113" s="625"/>
      <c r="C113" s="625"/>
      <c r="D113" s="625"/>
      <c r="E113" s="626"/>
    </row>
    <row r="114" spans="1:5" ht="15.75" customHeight="1" x14ac:dyDescent="0.35">
      <c r="A114" s="621"/>
      <c r="B114" s="625"/>
      <c r="C114" s="625"/>
      <c r="D114" s="625"/>
      <c r="E114" s="626"/>
    </row>
    <row r="115" spans="1:5" ht="15.75" customHeight="1" x14ac:dyDescent="0.35">
      <c r="A115" s="621"/>
      <c r="B115" s="625"/>
      <c r="C115" s="625"/>
      <c r="D115" s="625"/>
      <c r="E115" s="626"/>
    </row>
    <row r="116" spans="1:5" ht="15.75" customHeight="1" x14ac:dyDescent="0.35">
      <c r="A116" s="621"/>
      <c r="B116" s="625"/>
      <c r="C116" s="625"/>
      <c r="D116" s="625"/>
      <c r="E116" s="626"/>
    </row>
    <row r="117" spans="1:5" ht="15.75" customHeight="1" x14ac:dyDescent="0.35">
      <c r="A117" s="621"/>
      <c r="B117" s="625"/>
      <c r="C117" s="625"/>
      <c r="D117" s="625"/>
      <c r="E117" s="626"/>
    </row>
    <row r="118" spans="1:5" ht="15.75" customHeight="1" x14ac:dyDescent="0.35">
      <c r="A118" s="621"/>
      <c r="B118" s="625"/>
      <c r="C118" s="625"/>
      <c r="D118" s="625"/>
      <c r="E118" s="626"/>
    </row>
    <row r="119" spans="1:5" ht="15.75" customHeight="1" x14ac:dyDescent="0.35">
      <c r="A119" s="621"/>
      <c r="B119" s="625"/>
      <c r="C119" s="625"/>
      <c r="D119" s="625"/>
      <c r="E119" s="626"/>
    </row>
    <row r="120" spans="1:5" ht="15.75" customHeight="1" x14ac:dyDescent="0.35">
      <c r="A120" s="621"/>
      <c r="B120" s="625"/>
      <c r="C120" s="625"/>
      <c r="D120" s="625"/>
      <c r="E120" s="626"/>
    </row>
    <row r="121" spans="1:5" ht="15.75" customHeight="1" x14ac:dyDescent="0.35">
      <c r="A121" s="621"/>
      <c r="B121" s="625"/>
      <c r="C121" s="625"/>
      <c r="D121" s="625"/>
      <c r="E121" s="626"/>
    </row>
    <row r="122" spans="1:5" ht="15.75" customHeight="1" x14ac:dyDescent="0.35">
      <c r="A122" s="621"/>
      <c r="B122" s="625"/>
      <c r="C122" s="625"/>
      <c r="D122" s="625"/>
      <c r="E122" s="626"/>
    </row>
    <row r="123" spans="1:5" ht="15.75" customHeight="1" x14ac:dyDescent="0.35">
      <c r="A123" s="621"/>
      <c r="B123" s="625"/>
      <c r="C123" s="625"/>
      <c r="D123" s="625"/>
      <c r="E123" s="626"/>
    </row>
    <row r="124" spans="1:5" ht="15.75" customHeight="1" x14ac:dyDescent="0.35">
      <c r="A124" s="621"/>
      <c r="B124" s="625"/>
      <c r="C124" s="625"/>
      <c r="D124" s="625"/>
      <c r="E124" s="626"/>
    </row>
    <row r="125" spans="1:5" ht="15.75" customHeight="1" x14ac:dyDescent="0.35">
      <c r="A125" s="621"/>
      <c r="B125" s="625"/>
      <c r="C125" s="625"/>
      <c r="D125" s="625"/>
      <c r="E125" s="626"/>
    </row>
    <row r="126" spans="1:5" ht="15.75" customHeight="1" x14ac:dyDescent="0.35">
      <c r="A126" s="621"/>
      <c r="B126" s="625"/>
      <c r="C126" s="625"/>
      <c r="D126" s="625"/>
      <c r="E126" s="626"/>
    </row>
    <row r="127" spans="1:5" ht="15.75" customHeight="1" x14ac:dyDescent="0.35">
      <c r="A127" s="621"/>
      <c r="B127" s="625"/>
      <c r="C127" s="625"/>
      <c r="D127" s="625"/>
      <c r="E127" s="626"/>
    </row>
    <row r="128" spans="1:5" ht="15.75" customHeight="1" x14ac:dyDescent="0.35">
      <c r="A128" s="621"/>
      <c r="B128" s="625"/>
      <c r="C128" s="625"/>
      <c r="D128" s="625"/>
      <c r="E128" s="626"/>
    </row>
    <row r="129" spans="1:5" ht="15.75" customHeight="1" x14ac:dyDescent="0.35">
      <c r="A129" s="621"/>
      <c r="B129" s="625"/>
      <c r="C129" s="625"/>
      <c r="D129" s="625"/>
      <c r="E129" s="626"/>
    </row>
    <row r="130" spans="1:5" ht="15.75" customHeight="1" x14ac:dyDescent="0.35">
      <c r="A130" s="621"/>
      <c r="B130" s="625"/>
      <c r="C130" s="625"/>
      <c r="D130" s="625"/>
      <c r="E130" s="626"/>
    </row>
    <row r="131" spans="1:5" ht="15.75" customHeight="1" x14ac:dyDescent="0.35">
      <c r="A131" s="621"/>
      <c r="B131" s="625"/>
      <c r="C131" s="625"/>
      <c r="D131" s="625"/>
      <c r="E131" s="626"/>
    </row>
    <row r="132" spans="1:5" ht="15.75" customHeight="1" x14ac:dyDescent="0.35">
      <c r="A132" s="621"/>
      <c r="B132" s="625"/>
      <c r="C132" s="625"/>
      <c r="D132" s="625"/>
      <c r="E132" s="626"/>
    </row>
    <row r="133" spans="1:5" ht="15.75" customHeight="1" x14ac:dyDescent="0.35">
      <c r="A133" s="621"/>
      <c r="B133" s="625"/>
      <c r="C133" s="625"/>
      <c r="D133" s="625"/>
      <c r="E133" s="626"/>
    </row>
    <row r="134" spans="1:5" ht="15.75" customHeight="1" x14ac:dyDescent="0.35">
      <c r="A134" s="621"/>
      <c r="B134" s="625"/>
      <c r="C134" s="625"/>
      <c r="D134" s="625"/>
      <c r="E134" s="626"/>
    </row>
    <row r="135" spans="1:5" ht="15.75" customHeight="1" x14ac:dyDescent="0.35">
      <c r="A135" s="621"/>
      <c r="B135" s="625"/>
      <c r="C135" s="625"/>
      <c r="D135" s="625"/>
      <c r="E135" s="626"/>
    </row>
    <row r="136" spans="1:5" ht="15.75" customHeight="1" x14ac:dyDescent="0.35">
      <c r="A136" s="621"/>
      <c r="B136" s="625"/>
      <c r="C136" s="625"/>
      <c r="D136" s="625"/>
      <c r="E136" s="626"/>
    </row>
    <row r="137" spans="1:5" ht="15.75" customHeight="1" x14ac:dyDescent="0.35">
      <c r="A137" s="621"/>
      <c r="B137" s="625"/>
      <c r="C137" s="625"/>
      <c r="D137" s="625"/>
      <c r="E137" s="626"/>
    </row>
    <row r="138" spans="1:5" ht="15.75" customHeight="1" x14ac:dyDescent="0.35">
      <c r="A138" s="621"/>
      <c r="B138" s="625"/>
      <c r="C138" s="625"/>
      <c r="D138" s="625"/>
      <c r="E138" s="626"/>
    </row>
    <row r="139" spans="1:5" ht="15.75" customHeight="1" x14ac:dyDescent="0.35">
      <c r="A139" s="621"/>
      <c r="B139" s="625"/>
      <c r="C139" s="625"/>
      <c r="D139" s="625"/>
      <c r="E139" s="626"/>
    </row>
    <row r="140" spans="1:5" ht="15.75" customHeight="1" x14ac:dyDescent="0.35">
      <c r="A140" s="621"/>
      <c r="B140" s="625"/>
      <c r="C140" s="625"/>
      <c r="D140" s="625"/>
      <c r="E140" s="626"/>
    </row>
    <row r="141" spans="1:5" ht="15.75" customHeight="1" x14ac:dyDescent="0.35">
      <c r="A141" s="621"/>
      <c r="B141" s="625"/>
      <c r="C141" s="625"/>
      <c r="D141" s="625"/>
      <c r="E141" s="626"/>
    </row>
    <row r="142" spans="1:5" ht="15.75" customHeight="1" x14ac:dyDescent="0.35">
      <c r="A142" s="621"/>
      <c r="B142" s="625"/>
      <c r="C142" s="625"/>
      <c r="D142" s="625"/>
      <c r="E142" s="626"/>
    </row>
    <row r="143" spans="1:5" ht="15.75" customHeight="1" x14ac:dyDescent="0.35">
      <c r="A143" s="621"/>
      <c r="B143" s="625"/>
      <c r="C143" s="625"/>
      <c r="D143" s="625"/>
      <c r="E143" s="626"/>
    </row>
    <row r="144" spans="1:5" ht="15.75" customHeight="1" x14ac:dyDescent="0.35">
      <c r="A144" s="621"/>
      <c r="B144" s="625"/>
      <c r="C144" s="625"/>
      <c r="D144" s="625"/>
      <c r="E144" s="626"/>
    </row>
    <row r="145" spans="1:5" ht="15.75" customHeight="1" x14ac:dyDescent="0.35">
      <c r="A145" s="621"/>
      <c r="B145" s="625"/>
      <c r="C145" s="625"/>
      <c r="D145" s="625"/>
      <c r="E145" s="626"/>
    </row>
    <row r="146" spans="1:5" ht="15.75" customHeight="1" x14ac:dyDescent="0.35">
      <c r="A146" s="621"/>
      <c r="B146" s="625"/>
      <c r="C146" s="625"/>
      <c r="D146" s="625"/>
      <c r="E146" s="626"/>
    </row>
    <row r="147" spans="1:5" ht="15.75" customHeight="1" x14ac:dyDescent="0.35">
      <c r="A147" s="621"/>
      <c r="B147" s="625"/>
      <c r="C147" s="625"/>
      <c r="D147" s="625"/>
      <c r="E147" s="626"/>
    </row>
    <row r="148" spans="1:5" ht="15.75" customHeight="1" x14ac:dyDescent="0.35">
      <c r="A148" s="621"/>
      <c r="B148" s="625"/>
      <c r="C148" s="625"/>
      <c r="D148" s="625"/>
      <c r="E148" s="626"/>
    </row>
    <row r="149" spans="1:5" ht="15.75" customHeight="1" x14ac:dyDescent="0.35">
      <c r="A149" s="621"/>
      <c r="B149" s="625"/>
      <c r="C149" s="625"/>
      <c r="D149" s="625"/>
      <c r="E149" s="626"/>
    </row>
    <row r="150" spans="1:5" ht="15.75" customHeight="1" x14ac:dyDescent="0.35">
      <c r="A150" s="621"/>
      <c r="B150" s="625"/>
      <c r="C150" s="625"/>
      <c r="D150" s="625"/>
      <c r="E150" s="626"/>
    </row>
    <row r="151" spans="1:5" ht="15.75" customHeight="1" x14ac:dyDescent="0.35">
      <c r="A151" s="621"/>
      <c r="B151" s="625"/>
      <c r="C151" s="625"/>
      <c r="D151" s="625"/>
      <c r="E151" s="626"/>
    </row>
    <row r="152" spans="1:5" ht="15.75" customHeight="1" x14ac:dyDescent="0.35">
      <c r="A152" s="621"/>
      <c r="B152" s="625"/>
      <c r="C152" s="625"/>
      <c r="D152" s="625"/>
      <c r="E152" s="626"/>
    </row>
    <row r="153" spans="1:5" ht="15.75" customHeight="1" x14ac:dyDescent="0.35">
      <c r="A153" s="621"/>
      <c r="B153" s="625"/>
      <c r="C153" s="625"/>
      <c r="D153" s="625"/>
      <c r="E153" s="626"/>
    </row>
    <row r="154" spans="1:5" ht="15.75" customHeight="1" x14ac:dyDescent="0.35">
      <c r="A154" s="621"/>
      <c r="B154" s="625"/>
      <c r="C154" s="625"/>
      <c r="D154" s="625"/>
      <c r="E154" s="626"/>
    </row>
    <row r="155" spans="1:5" ht="15.75" customHeight="1" x14ac:dyDescent="0.35">
      <c r="A155" s="621"/>
      <c r="B155" s="625"/>
      <c r="C155" s="625"/>
      <c r="D155" s="625"/>
      <c r="E155" s="626"/>
    </row>
    <row r="156" spans="1:5" ht="15.75" customHeight="1" x14ac:dyDescent="0.35">
      <c r="A156" s="621"/>
      <c r="B156" s="625"/>
      <c r="C156" s="625"/>
      <c r="D156" s="625"/>
      <c r="E156" s="626"/>
    </row>
    <row r="157" spans="1:5" ht="15.75" customHeight="1" x14ac:dyDescent="0.35">
      <c r="A157" s="621"/>
      <c r="B157" s="625"/>
      <c r="C157" s="625"/>
      <c r="D157" s="625"/>
      <c r="E157" s="626"/>
    </row>
    <row r="158" spans="1:5" ht="15.75" customHeight="1" x14ac:dyDescent="0.35">
      <c r="A158" s="621"/>
      <c r="B158" s="625"/>
      <c r="C158" s="625"/>
      <c r="D158" s="625"/>
      <c r="E158" s="626"/>
    </row>
    <row r="159" spans="1:5" ht="15.75" customHeight="1" x14ac:dyDescent="0.35">
      <c r="A159" s="621"/>
      <c r="B159" s="625"/>
      <c r="C159" s="625"/>
      <c r="D159" s="625"/>
      <c r="E159" s="626"/>
    </row>
    <row r="160" spans="1:5" ht="15.75" customHeight="1" x14ac:dyDescent="0.35">
      <c r="A160" s="621"/>
      <c r="B160" s="625"/>
      <c r="C160" s="625"/>
      <c r="D160" s="625"/>
      <c r="E160" s="626"/>
    </row>
    <row r="161" spans="1:5" ht="15.75" customHeight="1" x14ac:dyDescent="0.35">
      <c r="A161" s="621"/>
      <c r="B161" s="625"/>
      <c r="C161" s="625"/>
      <c r="D161" s="625"/>
      <c r="E161" s="626"/>
    </row>
    <row r="162" spans="1:5" ht="15.75" customHeight="1" x14ac:dyDescent="0.35">
      <c r="A162" s="621"/>
      <c r="B162" s="625"/>
      <c r="C162" s="625"/>
      <c r="D162" s="625"/>
      <c r="E162" s="626"/>
    </row>
    <row r="163" spans="1:5" ht="15.75" customHeight="1" x14ac:dyDescent="0.35">
      <c r="A163" s="621"/>
      <c r="B163" s="625"/>
      <c r="C163" s="625"/>
      <c r="D163" s="625"/>
      <c r="E163" s="626"/>
    </row>
    <row r="164" spans="1:5" ht="15.75" customHeight="1" x14ac:dyDescent="0.35">
      <c r="A164" s="621"/>
      <c r="B164" s="625"/>
      <c r="C164" s="625"/>
      <c r="D164" s="625"/>
      <c r="E164" s="626"/>
    </row>
    <row r="165" spans="1:5" ht="15.75" customHeight="1" x14ac:dyDescent="0.35">
      <c r="A165" s="621"/>
      <c r="B165" s="625"/>
      <c r="C165" s="625"/>
      <c r="D165" s="625"/>
      <c r="E165" s="626"/>
    </row>
    <row r="166" spans="1:5" ht="15.75" customHeight="1" x14ac:dyDescent="0.35">
      <c r="A166" s="621"/>
      <c r="B166" s="625"/>
      <c r="C166" s="625"/>
      <c r="D166" s="625"/>
      <c r="E166" s="626"/>
    </row>
    <row r="167" spans="1:5" ht="15.75" customHeight="1" x14ac:dyDescent="0.35">
      <c r="A167" s="621"/>
      <c r="B167" s="625"/>
      <c r="C167" s="625"/>
      <c r="D167" s="625"/>
      <c r="E167" s="626"/>
    </row>
    <row r="168" spans="1:5" ht="15.75" customHeight="1" x14ac:dyDescent="0.35">
      <c r="A168" s="621"/>
      <c r="B168" s="625"/>
      <c r="C168" s="625"/>
      <c r="D168" s="625"/>
      <c r="E168" s="626"/>
    </row>
    <row r="169" spans="1:5" ht="15.75" customHeight="1" x14ac:dyDescent="0.35">
      <c r="A169" s="621"/>
      <c r="B169" s="625"/>
      <c r="C169" s="625"/>
      <c r="D169" s="625"/>
      <c r="E169" s="626"/>
    </row>
    <row r="170" spans="1:5" ht="15.75" customHeight="1" x14ac:dyDescent="0.35">
      <c r="A170" s="621"/>
      <c r="B170" s="625"/>
      <c r="C170" s="625"/>
      <c r="D170" s="625"/>
      <c r="E170" s="626"/>
    </row>
    <row r="171" spans="1:5" ht="15.75" customHeight="1" x14ac:dyDescent="0.35">
      <c r="A171" s="621"/>
      <c r="B171" s="625"/>
      <c r="C171" s="625"/>
      <c r="D171" s="625"/>
      <c r="E171" s="626"/>
    </row>
    <row r="172" spans="1:5" ht="15.75" customHeight="1" x14ac:dyDescent="0.35">
      <c r="A172" s="621"/>
      <c r="B172" s="625"/>
      <c r="C172" s="625"/>
      <c r="D172" s="625"/>
      <c r="E172" s="626"/>
    </row>
    <row r="173" spans="1:5" ht="15.75" customHeight="1" x14ac:dyDescent="0.35">
      <c r="A173" s="621"/>
      <c r="B173" s="625"/>
      <c r="C173" s="625"/>
      <c r="D173" s="625"/>
      <c r="E173" s="626"/>
    </row>
    <row r="174" spans="1:5" ht="15.75" customHeight="1" x14ac:dyDescent="0.35">
      <c r="A174" s="621"/>
      <c r="B174" s="625"/>
      <c r="C174" s="625"/>
      <c r="D174" s="625"/>
      <c r="E174" s="626"/>
    </row>
    <row r="175" spans="1:5" ht="15.75" customHeight="1" x14ac:dyDescent="0.35">
      <c r="A175" s="621"/>
      <c r="B175" s="625"/>
      <c r="C175" s="625"/>
      <c r="D175" s="625"/>
      <c r="E175" s="626"/>
    </row>
    <row r="176" spans="1:5" ht="15.75" customHeight="1" x14ac:dyDescent="0.35">
      <c r="A176" s="621"/>
      <c r="B176" s="625"/>
      <c r="C176" s="625"/>
      <c r="D176" s="625"/>
      <c r="E176" s="626"/>
    </row>
    <row r="177" spans="1:5" ht="15.75" customHeight="1" x14ac:dyDescent="0.35">
      <c r="A177" s="621"/>
      <c r="B177" s="625"/>
      <c r="C177" s="625"/>
      <c r="D177" s="625"/>
      <c r="E177" s="626"/>
    </row>
    <row r="178" spans="1:5" ht="15.75" customHeight="1" x14ac:dyDescent="0.35">
      <c r="A178" s="621"/>
      <c r="B178" s="625"/>
      <c r="C178" s="625"/>
      <c r="D178" s="625"/>
      <c r="E178" s="626"/>
    </row>
    <row r="179" spans="1:5" ht="15.75" customHeight="1" x14ac:dyDescent="0.35">
      <c r="A179" s="621"/>
      <c r="B179" s="625"/>
      <c r="C179" s="625"/>
      <c r="D179" s="625"/>
      <c r="E179" s="626"/>
    </row>
    <row r="180" spans="1:5" ht="15.75" customHeight="1" x14ac:dyDescent="0.35">
      <c r="A180" s="621"/>
      <c r="B180" s="625"/>
      <c r="C180" s="625"/>
      <c r="D180" s="625"/>
      <c r="E180" s="626"/>
    </row>
    <row r="181" spans="1:5" ht="15.75" customHeight="1" x14ac:dyDescent="0.35">
      <c r="A181" s="621"/>
      <c r="B181" s="625"/>
      <c r="C181" s="625"/>
      <c r="D181" s="625"/>
      <c r="E181" s="626"/>
    </row>
    <row r="182" spans="1:5" ht="15.75" customHeight="1" x14ac:dyDescent="0.35">
      <c r="A182" s="621"/>
      <c r="B182" s="625"/>
      <c r="C182" s="625"/>
      <c r="D182" s="625"/>
      <c r="E182" s="626"/>
    </row>
    <row r="183" spans="1:5" ht="15.75" customHeight="1" x14ac:dyDescent="0.35">
      <c r="A183" s="621"/>
      <c r="B183" s="625"/>
      <c r="C183" s="625"/>
      <c r="D183" s="625"/>
      <c r="E183" s="626"/>
    </row>
    <row r="184" spans="1:5" ht="15.75" customHeight="1" x14ac:dyDescent="0.35">
      <c r="A184" s="621"/>
      <c r="B184" s="625"/>
      <c r="C184" s="625"/>
      <c r="D184" s="625"/>
      <c r="E184" s="626"/>
    </row>
    <row r="185" spans="1:5" ht="15.75" customHeight="1" x14ac:dyDescent="0.35">
      <c r="A185" s="621"/>
      <c r="B185" s="625"/>
      <c r="C185" s="625"/>
      <c r="D185" s="625"/>
      <c r="E185" s="626"/>
    </row>
    <row r="186" spans="1:5" ht="15.75" customHeight="1" x14ac:dyDescent="0.35">
      <c r="A186" s="621"/>
      <c r="B186" s="625"/>
      <c r="C186" s="625"/>
      <c r="D186" s="625"/>
      <c r="E186" s="626"/>
    </row>
    <row r="187" spans="1:5" ht="15.75" customHeight="1" x14ac:dyDescent="0.35">
      <c r="A187" s="621"/>
      <c r="B187" s="625"/>
      <c r="C187" s="625"/>
      <c r="D187" s="625"/>
      <c r="E187" s="626"/>
    </row>
    <row r="188" spans="1:5" ht="15.75" customHeight="1" x14ac:dyDescent="0.35">
      <c r="A188" s="621"/>
      <c r="B188" s="625"/>
      <c r="C188" s="625"/>
      <c r="D188" s="625"/>
      <c r="E188" s="626"/>
    </row>
    <row r="189" spans="1:5" ht="15.75" customHeight="1" x14ac:dyDescent="0.35">
      <c r="A189" s="621"/>
      <c r="B189" s="625"/>
      <c r="C189" s="625"/>
      <c r="D189" s="625"/>
      <c r="E189" s="626"/>
    </row>
    <row r="190" spans="1:5" ht="15.75" customHeight="1" x14ac:dyDescent="0.35">
      <c r="A190" s="621"/>
      <c r="B190" s="625"/>
      <c r="C190" s="625"/>
      <c r="D190" s="625"/>
      <c r="E190" s="626"/>
    </row>
    <row r="191" spans="1:5" ht="15.75" customHeight="1" x14ac:dyDescent="0.35">
      <c r="A191" s="621"/>
      <c r="B191" s="625"/>
      <c r="C191" s="625"/>
      <c r="D191" s="625"/>
      <c r="E191" s="626"/>
    </row>
    <row r="192" spans="1:5" ht="15.75" customHeight="1" x14ac:dyDescent="0.35">
      <c r="A192" s="621"/>
      <c r="B192" s="625"/>
      <c r="C192" s="625"/>
      <c r="D192" s="625"/>
      <c r="E192" s="626"/>
    </row>
    <row r="193" spans="1:5" ht="15.75" customHeight="1" x14ac:dyDescent="0.35">
      <c r="A193" s="621"/>
      <c r="B193" s="625"/>
      <c r="C193" s="625"/>
      <c r="D193" s="625"/>
      <c r="E193" s="626"/>
    </row>
    <row r="194" spans="1:5" ht="15.75" customHeight="1" x14ac:dyDescent="0.35">
      <c r="A194" s="621"/>
      <c r="B194" s="625"/>
      <c r="C194" s="625"/>
      <c r="D194" s="625"/>
      <c r="E194" s="626"/>
    </row>
    <row r="195" spans="1:5" ht="15.75" customHeight="1" x14ac:dyDescent="0.35">
      <c r="A195" s="621"/>
      <c r="B195" s="625"/>
      <c r="C195" s="625"/>
      <c r="D195" s="625"/>
      <c r="E195" s="626"/>
    </row>
    <row r="196" spans="1:5" ht="15.75" customHeight="1" x14ac:dyDescent="0.35">
      <c r="A196" s="621"/>
      <c r="B196" s="625"/>
      <c r="C196" s="625"/>
      <c r="D196" s="625"/>
      <c r="E196" s="626"/>
    </row>
    <row r="197" spans="1:5" ht="15.75" customHeight="1" x14ac:dyDescent="0.35">
      <c r="A197" s="621"/>
      <c r="B197" s="625"/>
      <c r="C197" s="625"/>
      <c r="D197" s="625"/>
      <c r="E197" s="626"/>
    </row>
    <row r="198" spans="1:5" ht="15.75" customHeight="1" x14ac:dyDescent="0.35">
      <c r="A198" s="621"/>
      <c r="B198" s="625"/>
      <c r="C198" s="625"/>
      <c r="D198" s="625"/>
      <c r="E198" s="626"/>
    </row>
    <row r="199" spans="1:5" ht="15.75" customHeight="1" x14ac:dyDescent="0.35">
      <c r="A199" s="621"/>
      <c r="B199" s="625"/>
      <c r="C199" s="625"/>
      <c r="D199" s="625"/>
      <c r="E199" s="626"/>
    </row>
    <row r="200" spans="1:5" ht="15.75" customHeight="1" x14ac:dyDescent="0.35">
      <c r="A200" s="621"/>
      <c r="B200" s="625"/>
      <c r="C200" s="625"/>
      <c r="D200" s="625"/>
      <c r="E200" s="626"/>
    </row>
    <row r="201" spans="1:5" ht="15.75" customHeight="1" x14ac:dyDescent="0.35">
      <c r="A201" s="621"/>
      <c r="B201" s="625"/>
      <c r="C201" s="625"/>
      <c r="D201" s="625"/>
      <c r="E201" s="626"/>
    </row>
    <row r="202" spans="1:5" ht="15.75" customHeight="1" x14ac:dyDescent="0.35">
      <c r="A202" s="621"/>
      <c r="B202" s="625"/>
      <c r="C202" s="625"/>
      <c r="D202" s="625"/>
      <c r="E202" s="626"/>
    </row>
    <row r="203" spans="1:5" ht="15.75" customHeight="1" x14ac:dyDescent="0.35">
      <c r="A203" s="621"/>
      <c r="B203" s="625"/>
      <c r="C203" s="625"/>
      <c r="D203" s="625"/>
      <c r="E203" s="626"/>
    </row>
    <row r="204" spans="1:5" ht="15.75" customHeight="1" x14ac:dyDescent="0.35">
      <c r="A204" s="621"/>
      <c r="B204" s="625"/>
      <c r="C204" s="625"/>
      <c r="D204" s="625"/>
      <c r="E204" s="626"/>
    </row>
    <row r="205" spans="1:5" ht="15.75" customHeight="1" x14ac:dyDescent="0.35">
      <c r="A205" s="621"/>
      <c r="B205" s="625"/>
      <c r="C205" s="625"/>
      <c r="D205" s="625"/>
      <c r="E205" s="626"/>
    </row>
    <row r="206" spans="1:5" ht="15.75" customHeight="1" x14ac:dyDescent="0.35">
      <c r="A206" s="621"/>
      <c r="B206" s="625"/>
      <c r="C206" s="625"/>
      <c r="D206" s="625"/>
      <c r="E206" s="626"/>
    </row>
    <row r="207" spans="1:5" ht="15.75" customHeight="1" x14ac:dyDescent="0.35">
      <c r="A207" s="621"/>
      <c r="B207" s="625"/>
      <c r="C207" s="625"/>
      <c r="D207" s="625"/>
      <c r="E207" s="626"/>
    </row>
    <row r="208" spans="1:5" ht="15.75" customHeight="1" x14ac:dyDescent="0.35">
      <c r="A208" s="621"/>
      <c r="B208" s="625"/>
      <c r="C208" s="625"/>
      <c r="D208" s="625"/>
      <c r="E208" s="626"/>
    </row>
    <row r="209" spans="1:5" ht="15.75" customHeight="1" x14ac:dyDescent="0.35">
      <c r="A209" s="621"/>
      <c r="B209" s="625"/>
      <c r="C209" s="625"/>
      <c r="D209" s="625"/>
      <c r="E209" s="626"/>
    </row>
    <row r="210" spans="1:5" ht="15.75" customHeight="1" x14ac:dyDescent="0.35">
      <c r="A210" s="621"/>
      <c r="B210" s="625"/>
      <c r="C210" s="625"/>
      <c r="D210" s="625"/>
      <c r="E210" s="626"/>
    </row>
    <row r="211" spans="1:5" ht="15.75" customHeight="1" x14ac:dyDescent="0.35">
      <c r="A211" s="621"/>
      <c r="B211" s="625"/>
      <c r="C211" s="625"/>
      <c r="D211" s="625"/>
      <c r="E211" s="626"/>
    </row>
    <row r="212" spans="1:5" ht="15.75" customHeight="1" x14ac:dyDescent="0.35">
      <c r="A212" s="621"/>
      <c r="B212" s="625"/>
      <c r="C212" s="625"/>
      <c r="D212" s="625"/>
      <c r="E212" s="626"/>
    </row>
    <row r="213" spans="1:5" ht="15.75" customHeight="1" x14ac:dyDescent="0.35">
      <c r="A213" s="621"/>
      <c r="B213" s="625"/>
      <c r="C213" s="625"/>
      <c r="D213" s="625"/>
      <c r="E213" s="626"/>
    </row>
    <row r="214" spans="1:5" ht="15.75" customHeight="1" x14ac:dyDescent="0.35">
      <c r="A214" s="621"/>
      <c r="B214" s="625"/>
      <c r="C214" s="625"/>
      <c r="D214" s="625"/>
      <c r="E214" s="626"/>
    </row>
    <row r="215" spans="1:5" ht="15.75" customHeight="1" x14ac:dyDescent="0.35">
      <c r="A215" s="621"/>
      <c r="B215" s="625"/>
      <c r="C215" s="625"/>
      <c r="D215" s="625"/>
      <c r="E215" s="626"/>
    </row>
    <row r="216" spans="1:5" ht="15.75" customHeight="1" x14ac:dyDescent="0.35">
      <c r="A216" s="621"/>
      <c r="B216" s="625"/>
      <c r="C216" s="625"/>
      <c r="D216" s="625"/>
      <c r="E216" s="626"/>
    </row>
    <row r="217" spans="1:5" ht="15.75" customHeight="1" x14ac:dyDescent="0.35">
      <c r="A217" s="621"/>
      <c r="B217" s="625"/>
      <c r="C217" s="625"/>
      <c r="D217" s="625"/>
      <c r="E217" s="626"/>
    </row>
    <row r="218" spans="1:5" ht="15.75" customHeight="1" x14ac:dyDescent="0.35">
      <c r="A218" s="621"/>
      <c r="B218" s="625"/>
      <c r="C218" s="625"/>
      <c r="D218" s="625"/>
      <c r="E218" s="626"/>
    </row>
    <row r="219" spans="1:5" ht="15.75" customHeight="1" x14ac:dyDescent="0.35">
      <c r="A219" s="621"/>
      <c r="B219" s="625"/>
      <c r="C219" s="625"/>
      <c r="D219" s="625"/>
      <c r="E219" s="626"/>
    </row>
    <row r="220" spans="1:5" ht="15.75" customHeight="1" x14ac:dyDescent="0.35">
      <c r="A220" s="621"/>
      <c r="B220" s="625"/>
      <c r="C220" s="625"/>
      <c r="D220" s="625"/>
      <c r="E220" s="626"/>
    </row>
    <row r="221" spans="1:5" ht="15.75" customHeight="1" x14ac:dyDescent="0.35">
      <c r="A221" s="621"/>
      <c r="B221" s="625"/>
      <c r="C221" s="625"/>
      <c r="D221" s="625"/>
      <c r="E221" s="626"/>
    </row>
    <row r="222" spans="1:5" ht="15.75" customHeight="1" x14ac:dyDescent="0.35">
      <c r="A222" s="621"/>
      <c r="B222" s="625"/>
      <c r="C222" s="625"/>
      <c r="D222" s="625"/>
      <c r="E222" s="626"/>
    </row>
    <row r="223" spans="1:5" ht="15.75" customHeight="1" x14ac:dyDescent="0.35">
      <c r="A223" s="621"/>
      <c r="B223" s="625"/>
      <c r="C223" s="625"/>
      <c r="D223" s="625"/>
      <c r="E223" s="626"/>
    </row>
    <row r="224" spans="1:5" ht="15.75" customHeight="1" x14ac:dyDescent="0.35">
      <c r="A224" s="621"/>
      <c r="B224" s="625"/>
      <c r="C224" s="625"/>
      <c r="D224" s="625"/>
      <c r="E224" s="626"/>
    </row>
    <row r="225" spans="1:8" ht="15.75" customHeight="1" x14ac:dyDescent="0.35">
      <c r="A225" s="621"/>
      <c r="B225" s="625"/>
      <c r="C225" s="625"/>
      <c r="D225" s="625"/>
      <c r="E225" s="626"/>
    </row>
    <row r="226" spans="1:8" ht="15.75" customHeight="1" x14ac:dyDescent="0.35">
      <c r="A226" s="621"/>
      <c r="B226" s="625"/>
      <c r="C226" s="625"/>
      <c r="D226" s="625"/>
      <c r="E226" s="626"/>
    </row>
    <row r="227" spans="1:8" ht="15.75" customHeight="1" x14ac:dyDescent="0.35">
      <c r="A227" s="621"/>
      <c r="B227" s="625"/>
      <c r="C227" s="625"/>
      <c r="D227" s="625"/>
      <c r="E227" s="626"/>
    </row>
    <row r="228" spans="1:8" ht="15.75" customHeight="1" x14ac:dyDescent="0.35">
      <c r="A228" s="589"/>
      <c r="B228" s="625"/>
      <c r="C228" s="625"/>
      <c r="D228" s="625"/>
      <c r="E228" s="625"/>
    </row>
    <row r="229" spans="1:8" ht="15.75" customHeight="1" x14ac:dyDescent="0.35">
      <c r="A229" s="589"/>
      <c r="B229" s="627" t="s">
        <v>986</v>
      </c>
      <c r="C229" s="627" t="s">
        <v>889</v>
      </c>
      <c r="D229" s="627"/>
      <c r="E229" s="628" t="s">
        <v>986</v>
      </c>
    </row>
    <row r="230" spans="1:8" ht="15.75" customHeight="1" x14ac:dyDescent="0.5">
      <c r="A230" s="589"/>
      <c r="B230" s="629" t="s">
        <v>987</v>
      </c>
      <c r="C230" s="629"/>
      <c r="D230" s="629"/>
      <c r="E230" s="628" t="s">
        <v>987</v>
      </c>
      <c r="F230" s="628" t="str">
        <f>IF(NOT(ISBLANK(E230)),E230,IF(NOT(ISBLANK(#REF!)),"     "&amp;#REF!,FALSE))</f>
        <v>Afectación Económica o presupuestal</v>
      </c>
      <c r="G230" s="628" t="s">
        <v>987</v>
      </c>
      <c r="H230" s="628" t="str">
        <f ca="1">IF(NOT(ISERROR(MATCH(G230,ANCHORARRAY(B241),0))),F243&amp;"Por favor no seleccionar los criterios de impacto",G230)</f>
        <v>Afectación Económica o presupuestal</v>
      </c>
    </row>
    <row r="231" spans="1:8" ht="15.75" customHeight="1" x14ac:dyDescent="0.5">
      <c r="A231" s="589"/>
      <c r="B231" s="629" t="s">
        <v>987</v>
      </c>
      <c r="C231" s="629"/>
      <c r="D231" s="629"/>
      <c r="F231" s="628" t="e">
        <f>IF(NOT(ISBLANK(E231)),E231,IF(NOT(ISBLANK(#REF!)),"     "&amp;#REF!,FALSE))</f>
        <v>#REF!</v>
      </c>
    </row>
    <row r="232" spans="1:8" ht="15.75" customHeight="1" x14ac:dyDescent="0.5">
      <c r="A232" s="589"/>
      <c r="B232" s="629" t="s">
        <v>987</v>
      </c>
      <c r="C232" s="629"/>
      <c r="D232" s="629"/>
      <c r="F232" s="628" t="e">
        <f>IF(NOT(ISBLANK(E232)),E232,IF(NOT(ISBLANK(#REF!)),"     "&amp;#REF!,FALSE))</f>
        <v>#REF!</v>
      </c>
    </row>
    <row r="233" spans="1:8" ht="15.75" customHeight="1" x14ac:dyDescent="0.5">
      <c r="A233" s="589"/>
      <c r="B233" s="629" t="s">
        <v>987</v>
      </c>
      <c r="C233" s="629"/>
      <c r="D233" s="629"/>
      <c r="F233" s="628" t="e">
        <f>IF(NOT(ISBLANK(E233)),E233,IF(NOT(ISBLANK(#REF!)),"     "&amp;#REF!,FALSE))</f>
        <v>#REF!</v>
      </c>
    </row>
    <row r="234" spans="1:8" ht="15.75" customHeight="1" x14ac:dyDescent="0.5">
      <c r="A234" s="589"/>
      <c r="B234" s="629" t="s">
        <v>987</v>
      </c>
      <c r="C234" s="629"/>
      <c r="D234" s="629"/>
      <c r="F234" s="628" t="e">
        <f>IF(NOT(ISBLANK(E234)),E234,IF(NOT(ISBLANK(#REF!)),"     "&amp;#REF!,FALSE))</f>
        <v>#REF!</v>
      </c>
    </row>
    <row r="235" spans="1:8" ht="15.75" customHeight="1" x14ac:dyDescent="0.5">
      <c r="A235" s="589"/>
      <c r="B235" s="629" t="s">
        <v>988</v>
      </c>
      <c r="C235" s="629"/>
      <c r="D235" s="629"/>
      <c r="F235" s="628" t="e">
        <f>IF(NOT(ISBLANK(E235)),E235,IF(NOT(ISBLANK(#REF!)),"     "&amp;#REF!,FALSE))</f>
        <v>#REF!</v>
      </c>
    </row>
    <row r="236" spans="1:8" ht="15.75" customHeight="1" x14ac:dyDescent="0.5">
      <c r="A236" s="589"/>
      <c r="B236" s="629" t="s">
        <v>988</v>
      </c>
      <c r="C236" s="629"/>
      <c r="D236" s="629"/>
      <c r="E236" s="628" t="s">
        <v>988</v>
      </c>
      <c r="F236" s="628" t="str">
        <f>IF(NOT(ISBLANK(E236)),E236,IF(NOT(ISBLANK(#REF!)),"     "&amp;#REF!,FALSE))</f>
        <v>Pérdida Reputacional</v>
      </c>
    </row>
    <row r="237" spans="1:8" ht="15.75" customHeight="1" x14ac:dyDescent="0.5">
      <c r="A237" s="589"/>
      <c r="B237" s="629" t="s">
        <v>988</v>
      </c>
      <c r="C237" s="629"/>
      <c r="D237" s="629"/>
      <c r="F237" s="628" t="e">
        <f>IF(NOT(ISBLANK(E237)),E237,IF(NOT(ISBLANK(#REF!)),"     "&amp;#REF!,FALSE))</f>
        <v>#REF!</v>
      </c>
    </row>
    <row r="238" spans="1:8" ht="15.75" customHeight="1" x14ac:dyDescent="0.5">
      <c r="A238" s="589"/>
      <c r="B238" s="629" t="s">
        <v>988</v>
      </c>
      <c r="C238" s="629"/>
      <c r="D238" s="629"/>
      <c r="F238" s="628" t="e">
        <f>IF(NOT(ISBLANK(E238)),E238,IF(NOT(ISBLANK(#REF!)),"     "&amp;#REF!,FALSE))</f>
        <v>#REF!</v>
      </c>
    </row>
    <row r="239" spans="1:8" ht="15.75" customHeight="1" x14ac:dyDescent="0.5">
      <c r="A239" s="589"/>
      <c r="B239" s="629" t="s">
        <v>988</v>
      </c>
      <c r="C239" s="629"/>
      <c r="D239" s="629"/>
      <c r="F239" s="628" t="e">
        <f>IF(NOT(ISBLANK(E239)),E239,IF(NOT(ISBLANK(#REF!)),"     "&amp;#REF!,FALSE))</f>
        <v>#REF!</v>
      </c>
    </row>
    <row r="240" spans="1:8" ht="15.75" customHeight="1" x14ac:dyDescent="0.35">
      <c r="A240" s="589"/>
      <c r="B240" s="630"/>
      <c r="C240" s="630"/>
      <c r="D240" s="630"/>
      <c r="F240" s="628" t="e">
        <f>IF(NOT(ISBLANK(E240)),E240,IF(NOT(ISBLANK(#REF!)),"     "&amp;#REF!,FALSE))</f>
        <v>#REF!</v>
      </c>
    </row>
    <row r="241" spans="1:6" ht="15.75" customHeight="1" x14ac:dyDescent="0.35">
      <c r="A241" s="589"/>
      <c r="B241" s="630" t="str">
        <f ca="1">IFERROR(__xludf.DUMMYFUNCTION("ARRAY_CONSTRAIN(ARRAYFORMULA(UNIQUE('Tabla Impacto'!$B$209:$B$219)), 3, 1)"),"Criterios")</f>
        <v>Criterios</v>
      </c>
      <c r="C241" s="630"/>
      <c r="D241" s="630"/>
      <c r="F241" s="628" t="e">
        <f>IF(NOT(ISBLANK(E241)),E241,IF(NOT(ISBLANK(#REF!)),"     "&amp;#REF!,FALSE))</f>
        <v>#REF!</v>
      </c>
    </row>
    <row r="242" spans="1:6" ht="15.75" customHeight="1" x14ac:dyDescent="0.35">
      <c r="A242" s="589"/>
      <c r="B242" s="630" t="str">
        <f ca="1">IFERROR(__xludf.DUMMYFUNCTION("""COMPUTED_VALUE"""),"Afectación Económica o presupuestal")</f>
        <v>Afectación Económica o presupuestal</v>
      </c>
      <c r="C242" s="630"/>
      <c r="D242" s="630"/>
    </row>
    <row r="243" spans="1:6" ht="15.75" customHeight="1" x14ac:dyDescent="0.35">
      <c r="B243" s="630" t="str">
        <f ca="1">IFERROR(__xludf.DUMMYFUNCTION("""COMPUTED_VALUE"""),"Pérdida Reputacional")</f>
        <v>Pérdida Reputacional</v>
      </c>
      <c r="C243" s="630"/>
      <c r="D243" s="630"/>
      <c r="F243" s="631" t="s">
        <v>989</v>
      </c>
    </row>
    <row r="244" spans="1:6" ht="15.75" customHeight="1" x14ac:dyDescent="0.35">
      <c r="B244" s="628"/>
      <c r="C244" s="628"/>
      <c r="D244" s="628"/>
      <c r="F244" s="631" t="s">
        <v>990</v>
      </c>
    </row>
    <row r="245" spans="1:6" ht="15.75" customHeight="1" x14ac:dyDescent="0.35">
      <c r="B245" s="628"/>
      <c r="C245" s="628"/>
      <c r="D245" s="628"/>
    </row>
    <row r="246" spans="1:6" ht="15.75" customHeight="1" x14ac:dyDescent="0.35">
      <c r="B246" s="628"/>
      <c r="C246" s="628"/>
      <c r="D246" s="628"/>
    </row>
    <row r="247" spans="1:6" ht="15.75" customHeight="1" x14ac:dyDescent="0.35">
      <c r="B247" s="628"/>
      <c r="C247" s="628"/>
      <c r="D247" s="628"/>
      <c r="E247" s="628"/>
    </row>
    <row r="248" spans="1:6" ht="15.75" customHeight="1" x14ac:dyDescent="0.35">
      <c r="B248" s="628"/>
      <c r="C248" s="628"/>
      <c r="D248" s="628"/>
      <c r="E248" s="628"/>
    </row>
    <row r="249" spans="1:6" ht="15.75" customHeight="1" x14ac:dyDescent="0.35">
      <c r="B249" s="628"/>
      <c r="C249" s="628"/>
      <c r="D249" s="628"/>
      <c r="E249" s="628"/>
    </row>
    <row r="250" spans="1:6" ht="15.75" customHeight="1" x14ac:dyDescent="0.35">
      <c r="B250" s="628"/>
      <c r="C250" s="628"/>
      <c r="D250" s="628"/>
      <c r="E250" s="628"/>
    </row>
    <row r="251" spans="1:6" ht="15.75" customHeight="1" x14ac:dyDescent="0.35">
      <c r="B251" s="628"/>
      <c r="C251" s="628"/>
      <c r="D251" s="628"/>
      <c r="E251" s="628"/>
    </row>
    <row r="252" spans="1:6" ht="15.75" customHeight="1" x14ac:dyDescent="0.35">
      <c r="B252" s="628"/>
      <c r="C252" s="628"/>
      <c r="D252" s="628"/>
      <c r="E252" s="628"/>
    </row>
    <row r="253" spans="1:6" ht="15.75" customHeight="1" x14ac:dyDescent="0.3"/>
    <row r="254" spans="1:6" ht="15.75" customHeight="1" x14ac:dyDescent="0.3"/>
    <row r="255" spans="1:6" ht="15.75" customHeight="1" x14ac:dyDescent="0.3"/>
    <row r="256" spans="1: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row r="1010" ht="15.75" customHeight="1" x14ac:dyDescent="0.3"/>
    <row r="1011" ht="15.75" customHeight="1" x14ac:dyDescent="0.3"/>
    <row r="1012" ht="15.75" customHeight="1" x14ac:dyDescent="0.3"/>
    <row r="1013" ht="15.75" customHeight="1" x14ac:dyDescent="0.3"/>
    <row r="1014" ht="15.75" customHeight="1" x14ac:dyDescent="0.3"/>
    <row r="1015" ht="15.75" customHeight="1" x14ac:dyDescent="0.3"/>
    <row r="1016" ht="15.75" customHeight="1" x14ac:dyDescent="0.3"/>
    <row r="1017" ht="15.75" customHeight="1" x14ac:dyDescent="0.3"/>
    <row r="1018" ht="15.75" customHeight="1" x14ac:dyDescent="0.3"/>
    <row r="1019" ht="15.75" customHeight="1" x14ac:dyDescent="0.3"/>
    <row r="1020" ht="15.75" customHeight="1" x14ac:dyDescent="0.3"/>
  </sheetData>
  <mergeCells count="17">
    <mergeCell ref="B24:B28"/>
    <mergeCell ref="C24:C28"/>
    <mergeCell ref="D24:D28"/>
    <mergeCell ref="B13:B17"/>
    <mergeCell ref="C13:C17"/>
    <mergeCell ref="D13:D17"/>
    <mergeCell ref="B18:B23"/>
    <mergeCell ref="C18:C23"/>
    <mergeCell ref="D18:D23"/>
    <mergeCell ref="B8:B12"/>
    <mergeCell ref="C8:C12"/>
    <mergeCell ref="D8:D12"/>
    <mergeCell ref="B1:E1"/>
    <mergeCell ref="B3:C3"/>
    <mergeCell ref="B4:B7"/>
    <mergeCell ref="C4:C7"/>
    <mergeCell ref="D4:D7"/>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53125" defaultRowHeight="15" customHeight="1" x14ac:dyDescent="0.3"/>
  <cols>
    <col min="1" max="2" width="14.36328125" style="18" customWidth="1"/>
    <col min="3" max="3" width="17" style="18" customWidth="1"/>
    <col min="4" max="4" width="14.36328125" style="18" customWidth="1"/>
    <col min="5" max="5" width="46" style="18" customWidth="1"/>
    <col min="6" max="26" width="14.36328125" style="18" customWidth="1"/>
    <col min="27" max="16384" width="14.453125" style="18"/>
  </cols>
  <sheetData>
    <row r="1" spans="1:26" ht="24" customHeight="1" thickBot="1" x14ac:dyDescent="0.35">
      <c r="A1" s="632"/>
      <c r="B1" s="1268" t="s">
        <v>991</v>
      </c>
      <c r="C1" s="1269"/>
      <c r="D1" s="1269"/>
      <c r="E1" s="1269"/>
      <c r="F1" s="1270"/>
      <c r="G1" s="632"/>
      <c r="H1" s="632"/>
      <c r="I1" s="632"/>
      <c r="J1" s="632"/>
      <c r="K1" s="632"/>
      <c r="L1" s="632"/>
      <c r="M1" s="632"/>
      <c r="N1" s="632"/>
      <c r="O1" s="632"/>
      <c r="P1" s="632"/>
      <c r="Q1" s="632"/>
      <c r="R1" s="632"/>
      <c r="S1" s="632"/>
      <c r="T1" s="632"/>
      <c r="U1" s="632"/>
      <c r="V1" s="632"/>
      <c r="W1" s="632"/>
      <c r="X1" s="632"/>
      <c r="Y1" s="632"/>
      <c r="Z1" s="632"/>
    </row>
    <row r="2" spans="1:26" ht="12.75" customHeight="1" thickBot="1" x14ac:dyDescent="0.4">
      <c r="A2" s="632"/>
      <c r="B2" s="633"/>
      <c r="C2" s="633"/>
      <c r="D2" s="633"/>
      <c r="E2" s="633"/>
      <c r="F2" s="633"/>
      <c r="G2" s="632"/>
      <c r="H2" s="632"/>
      <c r="I2" s="632"/>
      <c r="J2" s="632"/>
      <c r="K2" s="632"/>
      <c r="L2" s="632"/>
      <c r="M2" s="632"/>
      <c r="N2" s="632"/>
      <c r="O2" s="632"/>
      <c r="P2" s="632"/>
      <c r="Q2" s="632"/>
      <c r="R2" s="632"/>
      <c r="S2" s="632"/>
      <c r="T2" s="632"/>
      <c r="U2" s="632"/>
      <c r="V2" s="632"/>
      <c r="W2" s="632"/>
      <c r="X2" s="632"/>
      <c r="Y2" s="632"/>
      <c r="Z2" s="632"/>
    </row>
    <row r="3" spans="1:26" ht="12.75" customHeight="1" thickBot="1" x14ac:dyDescent="0.35">
      <c r="A3" s="632"/>
      <c r="B3" s="1271" t="s">
        <v>992</v>
      </c>
      <c r="C3" s="1269"/>
      <c r="D3" s="1272"/>
      <c r="E3" s="634" t="s">
        <v>993</v>
      </c>
      <c r="F3" s="635" t="s">
        <v>994</v>
      </c>
      <c r="G3" s="632"/>
      <c r="H3" s="632"/>
      <c r="I3" s="632"/>
      <c r="J3" s="632"/>
      <c r="K3" s="632"/>
      <c r="L3" s="632"/>
      <c r="M3" s="632"/>
      <c r="N3" s="632"/>
      <c r="O3" s="632"/>
      <c r="P3" s="632"/>
      <c r="Q3" s="632"/>
      <c r="R3" s="632"/>
      <c r="S3" s="632"/>
      <c r="T3" s="632"/>
      <c r="U3" s="632"/>
      <c r="V3" s="632"/>
      <c r="W3" s="632"/>
      <c r="X3" s="632"/>
      <c r="Y3" s="632"/>
      <c r="Z3" s="632"/>
    </row>
    <row r="4" spans="1:26" ht="12.75" customHeight="1" x14ac:dyDescent="0.3">
      <c r="A4" s="632"/>
      <c r="B4" s="1273" t="s">
        <v>995</v>
      </c>
      <c r="C4" s="1276" t="s">
        <v>163</v>
      </c>
      <c r="D4" s="636" t="s">
        <v>189</v>
      </c>
      <c r="E4" s="637" t="s">
        <v>996</v>
      </c>
      <c r="F4" s="638">
        <v>0.25</v>
      </c>
      <c r="G4" s="632"/>
      <c r="H4" s="632"/>
      <c r="I4" s="632"/>
      <c r="J4" s="632"/>
      <c r="K4" s="632"/>
      <c r="L4" s="632"/>
      <c r="M4" s="632"/>
      <c r="N4" s="632"/>
      <c r="O4" s="632"/>
      <c r="P4" s="632"/>
      <c r="Q4" s="632"/>
      <c r="R4" s="632"/>
      <c r="S4" s="632"/>
      <c r="T4" s="632"/>
      <c r="U4" s="632"/>
      <c r="V4" s="632"/>
      <c r="W4" s="632"/>
      <c r="X4" s="632"/>
      <c r="Y4" s="632"/>
      <c r="Z4" s="632"/>
    </row>
    <row r="5" spans="1:26" ht="12.75" customHeight="1" x14ac:dyDescent="0.3">
      <c r="A5" s="632"/>
      <c r="B5" s="1274"/>
      <c r="C5" s="1277"/>
      <c r="D5" s="639" t="s">
        <v>179</v>
      </c>
      <c r="E5" s="640" t="s">
        <v>997</v>
      </c>
      <c r="F5" s="641">
        <v>0.15</v>
      </c>
      <c r="G5" s="632"/>
      <c r="H5" s="632"/>
      <c r="I5" s="632"/>
      <c r="J5" s="632"/>
      <c r="K5" s="632"/>
      <c r="L5" s="632"/>
      <c r="M5" s="632"/>
      <c r="N5" s="632"/>
      <c r="O5" s="632"/>
      <c r="P5" s="632"/>
      <c r="Q5" s="632"/>
      <c r="R5" s="632"/>
      <c r="S5" s="632"/>
      <c r="T5" s="632"/>
      <c r="U5" s="632"/>
      <c r="V5" s="632"/>
      <c r="W5" s="632"/>
      <c r="X5" s="632"/>
      <c r="Y5" s="632"/>
      <c r="Z5" s="632"/>
    </row>
    <row r="6" spans="1:26" ht="12.75" customHeight="1" x14ac:dyDescent="0.3">
      <c r="A6" s="632"/>
      <c r="B6" s="1274"/>
      <c r="C6" s="1278"/>
      <c r="D6" s="639" t="s">
        <v>998</v>
      </c>
      <c r="E6" s="640" t="s">
        <v>999</v>
      </c>
      <c r="F6" s="641">
        <v>0.1</v>
      </c>
      <c r="G6" s="632"/>
      <c r="H6" s="632"/>
      <c r="I6" s="632"/>
      <c r="J6" s="632"/>
      <c r="K6" s="632"/>
      <c r="L6" s="632"/>
      <c r="M6" s="632"/>
      <c r="N6" s="632"/>
      <c r="O6" s="632"/>
      <c r="P6" s="632"/>
      <c r="Q6" s="632"/>
      <c r="R6" s="632"/>
      <c r="S6" s="632"/>
      <c r="T6" s="632"/>
      <c r="U6" s="632"/>
      <c r="V6" s="632"/>
      <c r="W6" s="632"/>
      <c r="X6" s="632"/>
      <c r="Y6" s="632"/>
      <c r="Z6" s="632"/>
    </row>
    <row r="7" spans="1:26" ht="12.75" customHeight="1" x14ac:dyDescent="0.3">
      <c r="A7" s="632"/>
      <c r="B7" s="1274"/>
      <c r="C7" s="1279" t="s">
        <v>164</v>
      </c>
      <c r="D7" s="639" t="s">
        <v>233</v>
      </c>
      <c r="E7" s="640" t="s">
        <v>1000</v>
      </c>
      <c r="F7" s="641">
        <v>0.25</v>
      </c>
      <c r="G7" s="632"/>
      <c r="H7" s="632"/>
      <c r="I7" s="632"/>
      <c r="J7" s="632"/>
      <c r="K7" s="632"/>
      <c r="L7" s="632"/>
      <c r="M7" s="632"/>
      <c r="N7" s="632"/>
      <c r="O7" s="632"/>
      <c r="P7" s="632"/>
      <c r="Q7" s="632"/>
      <c r="R7" s="632"/>
      <c r="S7" s="632"/>
      <c r="T7" s="632"/>
      <c r="U7" s="632"/>
      <c r="V7" s="632"/>
      <c r="W7" s="632"/>
      <c r="X7" s="632"/>
      <c r="Y7" s="632"/>
      <c r="Z7" s="632"/>
    </row>
    <row r="8" spans="1:26" ht="12.75" customHeight="1" x14ac:dyDescent="0.3">
      <c r="A8" s="632"/>
      <c r="B8" s="1275"/>
      <c r="C8" s="1278"/>
      <c r="D8" s="639" t="s">
        <v>180</v>
      </c>
      <c r="E8" s="640" t="s">
        <v>1001</v>
      </c>
      <c r="F8" s="641">
        <v>0.15</v>
      </c>
      <c r="G8" s="632"/>
      <c r="H8" s="632"/>
      <c r="I8" s="632"/>
      <c r="J8" s="632"/>
      <c r="K8" s="632"/>
      <c r="L8" s="632"/>
      <c r="M8" s="632"/>
      <c r="N8" s="632"/>
      <c r="O8" s="632"/>
      <c r="P8" s="632"/>
      <c r="Q8" s="632"/>
      <c r="R8" s="632"/>
      <c r="S8" s="632"/>
      <c r="T8" s="632"/>
      <c r="U8" s="632"/>
      <c r="V8" s="632"/>
      <c r="W8" s="632"/>
      <c r="X8" s="632"/>
      <c r="Y8" s="632"/>
      <c r="Z8" s="632"/>
    </row>
    <row r="9" spans="1:26" ht="12.75" customHeight="1" x14ac:dyDescent="0.3">
      <c r="A9" s="632"/>
      <c r="B9" s="1280" t="s">
        <v>1002</v>
      </c>
      <c r="C9" s="1279" t="s">
        <v>166</v>
      </c>
      <c r="D9" s="639" t="s">
        <v>181</v>
      </c>
      <c r="E9" s="640" t="s">
        <v>1003</v>
      </c>
      <c r="F9" s="642" t="s">
        <v>1004</v>
      </c>
      <c r="G9" s="632"/>
      <c r="H9" s="632"/>
      <c r="I9" s="632"/>
      <c r="J9" s="632"/>
      <c r="K9" s="632"/>
      <c r="L9" s="632"/>
      <c r="M9" s="632"/>
      <c r="N9" s="632"/>
      <c r="O9" s="632"/>
      <c r="P9" s="632"/>
      <c r="Q9" s="632"/>
      <c r="R9" s="632"/>
      <c r="S9" s="632"/>
      <c r="T9" s="632"/>
      <c r="U9" s="632"/>
      <c r="V9" s="632"/>
      <c r="W9" s="632"/>
      <c r="X9" s="632"/>
      <c r="Y9" s="632"/>
      <c r="Z9" s="632"/>
    </row>
    <row r="10" spans="1:26" ht="12.75" customHeight="1" x14ac:dyDescent="0.3">
      <c r="A10" s="632"/>
      <c r="B10" s="1274"/>
      <c r="C10" s="1278"/>
      <c r="D10" s="639" t="s">
        <v>1005</v>
      </c>
      <c r="E10" s="640" t="s">
        <v>1006</v>
      </c>
      <c r="F10" s="642" t="s">
        <v>1004</v>
      </c>
      <c r="G10" s="632"/>
      <c r="H10" s="632"/>
      <c r="I10" s="632"/>
      <c r="J10" s="632"/>
      <c r="K10" s="632"/>
      <c r="L10" s="632"/>
      <c r="M10" s="632"/>
      <c r="N10" s="632"/>
      <c r="O10" s="632"/>
      <c r="P10" s="632"/>
      <c r="Q10" s="632"/>
      <c r="R10" s="632"/>
      <c r="S10" s="632"/>
      <c r="T10" s="632"/>
      <c r="U10" s="632"/>
      <c r="V10" s="632"/>
      <c r="W10" s="632"/>
      <c r="X10" s="632"/>
      <c r="Y10" s="632"/>
      <c r="Z10" s="632"/>
    </row>
    <row r="11" spans="1:26" ht="12.75" customHeight="1" x14ac:dyDescent="0.3">
      <c r="A11" s="632"/>
      <c r="B11" s="1274"/>
      <c r="C11" s="1279" t="s">
        <v>167</v>
      </c>
      <c r="D11" s="639" t="s">
        <v>182</v>
      </c>
      <c r="E11" s="640" t="s">
        <v>1007</v>
      </c>
      <c r="F11" s="642" t="s">
        <v>1004</v>
      </c>
      <c r="G11" s="632"/>
      <c r="H11" s="632"/>
      <c r="I11" s="632"/>
      <c r="J11" s="632"/>
      <c r="K11" s="632"/>
      <c r="L11" s="632"/>
      <c r="M11" s="632"/>
      <c r="N11" s="632"/>
      <c r="O11" s="632"/>
      <c r="P11" s="632"/>
      <c r="Q11" s="632"/>
      <c r="R11" s="632"/>
      <c r="S11" s="632"/>
      <c r="T11" s="632"/>
      <c r="U11" s="632"/>
      <c r="V11" s="632"/>
      <c r="W11" s="632"/>
      <c r="X11" s="632"/>
      <c r="Y11" s="632"/>
      <c r="Z11" s="632"/>
    </row>
    <row r="12" spans="1:26" ht="12.75" customHeight="1" x14ac:dyDescent="0.3">
      <c r="A12" s="632"/>
      <c r="B12" s="1274"/>
      <c r="C12" s="1278"/>
      <c r="D12" s="639" t="s">
        <v>1008</v>
      </c>
      <c r="E12" s="640" t="s">
        <v>1009</v>
      </c>
      <c r="F12" s="642" t="s">
        <v>1004</v>
      </c>
      <c r="G12" s="632"/>
      <c r="H12" s="632"/>
      <c r="I12" s="632"/>
      <c r="J12" s="632"/>
      <c r="K12" s="632"/>
      <c r="L12" s="632"/>
      <c r="M12" s="632"/>
      <c r="N12" s="632"/>
      <c r="O12" s="632"/>
      <c r="P12" s="632"/>
      <c r="Q12" s="632"/>
      <c r="R12" s="632"/>
      <c r="S12" s="632"/>
      <c r="T12" s="632"/>
      <c r="U12" s="632"/>
      <c r="V12" s="632"/>
      <c r="W12" s="632"/>
      <c r="X12" s="632"/>
      <c r="Y12" s="632"/>
      <c r="Z12" s="632"/>
    </row>
    <row r="13" spans="1:26" ht="12.75" customHeight="1" x14ac:dyDescent="0.3">
      <c r="A13" s="632"/>
      <c r="B13" s="1274"/>
      <c r="C13" s="1279" t="s">
        <v>168</v>
      </c>
      <c r="D13" s="639" t="s">
        <v>183</v>
      </c>
      <c r="E13" s="640" t="s">
        <v>1010</v>
      </c>
      <c r="F13" s="642" t="s">
        <v>1004</v>
      </c>
      <c r="G13" s="632"/>
      <c r="H13" s="632"/>
      <c r="I13" s="632"/>
      <c r="J13" s="632"/>
      <c r="K13" s="632"/>
      <c r="L13" s="632"/>
      <c r="M13" s="632"/>
      <c r="N13" s="632"/>
      <c r="O13" s="632"/>
      <c r="P13" s="632"/>
      <c r="Q13" s="632"/>
      <c r="R13" s="632"/>
      <c r="S13" s="632"/>
      <c r="T13" s="632"/>
      <c r="U13" s="632"/>
      <c r="V13" s="632"/>
      <c r="W13" s="632"/>
      <c r="X13" s="632"/>
      <c r="Y13" s="632"/>
      <c r="Z13" s="632"/>
    </row>
    <row r="14" spans="1:26" ht="12.75" customHeight="1" thickBot="1" x14ac:dyDescent="0.35">
      <c r="A14" s="632"/>
      <c r="B14" s="1281"/>
      <c r="C14" s="1282"/>
      <c r="D14" s="643" t="s">
        <v>1011</v>
      </c>
      <c r="E14" s="644" t="s">
        <v>1012</v>
      </c>
      <c r="F14" s="645" t="s">
        <v>1004</v>
      </c>
      <c r="G14" s="632"/>
      <c r="H14" s="632"/>
      <c r="I14" s="632"/>
      <c r="J14" s="632"/>
      <c r="K14" s="632"/>
      <c r="L14" s="632"/>
      <c r="M14" s="632"/>
      <c r="N14" s="632"/>
      <c r="O14" s="632"/>
      <c r="P14" s="632"/>
      <c r="Q14" s="632"/>
      <c r="R14" s="632"/>
      <c r="S14" s="632"/>
      <c r="T14" s="632"/>
      <c r="U14" s="632"/>
      <c r="V14" s="632"/>
      <c r="W14" s="632"/>
      <c r="X14" s="632"/>
      <c r="Y14" s="632"/>
      <c r="Z14" s="632"/>
    </row>
    <row r="15" spans="1:26" ht="49.5" customHeight="1" x14ac:dyDescent="0.3">
      <c r="A15" s="632"/>
      <c r="B15" s="1266"/>
      <c r="C15" s="1267"/>
      <c r="D15" s="1267"/>
      <c r="E15" s="1267"/>
      <c r="F15" s="1267"/>
      <c r="G15" s="632"/>
      <c r="H15" s="632"/>
      <c r="I15" s="632"/>
      <c r="J15" s="632"/>
      <c r="K15" s="632"/>
      <c r="L15" s="632"/>
      <c r="M15" s="632"/>
      <c r="N15" s="632"/>
      <c r="O15" s="632"/>
      <c r="P15" s="632"/>
      <c r="Q15" s="632"/>
      <c r="R15" s="632"/>
      <c r="S15" s="632"/>
      <c r="T15" s="632"/>
      <c r="U15" s="632"/>
      <c r="V15" s="632"/>
      <c r="W15" s="632"/>
      <c r="X15" s="632"/>
      <c r="Y15" s="632"/>
      <c r="Z15" s="632"/>
    </row>
    <row r="16" spans="1:26" ht="27" customHeight="1" x14ac:dyDescent="0.3">
      <c r="A16" s="632"/>
      <c r="B16" s="646"/>
      <c r="C16" s="632"/>
      <c r="D16" s="632"/>
      <c r="E16" s="632"/>
      <c r="F16" s="632"/>
      <c r="G16" s="632"/>
      <c r="H16" s="632"/>
      <c r="I16" s="632"/>
      <c r="J16" s="632"/>
      <c r="K16" s="632"/>
      <c r="L16" s="632"/>
      <c r="M16" s="632"/>
      <c r="N16" s="632"/>
      <c r="O16" s="632"/>
      <c r="P16" s="632"/>
      <c r="Q16" s="632"/>
      <c r="R16" s="632"/>
      <c r="S16" s="632"/>
      <c r="T16" s="632"/>
      <c r="U16" s="632"/>
      <c r="V16" s="632"/>
      <c r="W16" s="632"/>
      <c r="X16" s="632"/>
      <c r="Y16" s="632"/>
      <c r="Z16" s="632"/>
    </row>
    <row r="17" spans="1:26" ht="12.75" customHeight="1" x14ac:dyDescent="0.3">
      <c r="A17" s="632"/>
      <c r="B17" s="632"/>
      <c r="C17" s="632"/>
      <c r="D17" s="632"/>
      <c r="E17" s="632"/>
      <c r="F17" s="632"/>
      <c r="G17" s="632"/>
      <c r="H17" s="632"/>
      <c r="I17" s="632"/>
      <c r="J17" s="632"/>
      <c r="K17" s="632"/>
      <c r="L17" s="632"/>
      <c r="M17" s="632"/>
      <c r="N17" s="632"/>
      <c r="O17" s="632"/>
      <c r="P17" s="632"/>
      <c r="Q17" s="632"/>
      <c r="R17" s="632"/>
      <c r="S17" s="632"/>
      <c r="T17" s="632"/>
      <c r="U17" s="632"/>
      <c r="V17" s="632"/>
      <c r="W17" s="632"/>
      <c r="X17" s="632"/>
      <c r="Y17" s="632"/>
      <c r="Z17" s="632"/>
    </row>
    <row r="18" spans="1:26" ht="12.75" customHeight="1" x14ac:dyDescent="0.3">
      <c r="A18" s="632"/>
      <c r="B18" s="632"/>
      <c r="C18" s="632"/>
      <c r="D18" s="632"/>
      <c r="E18" s="632"/>
      <c r="F18" s="632"/>
      <c r="G18" s="632"/>
      <c r="H18" s="632"/>
      <c r="I18" s="632"/>
      <c r="J18" s="632"/>
      <c r="K18" s="632"/>
      <c r="L18" s="632"/>
      <c r="M18" s="632"/>
      <c r="N18" s="632"/>
      <c r="O18" s="632"/>
      <c r="P18" s="632"/>
      <c r="Q18" s="632"/>
      <c r="R18" s="632"/>
      <c r="S18" s="632"/>
      <c r="T18" s="632"/>
      <c r="U18" s="632"/>
      <c r="V18" s="632"/>
      <c r="W18" s="632"/>
      <c r="X18" s="632"/>
      <c r="Y18" s="632"/>
      <c r="Z18" s="632"/>
    </row>
    <row r="19" spans="1:26" ht="12.75" customHeight="1" x14ac:dyDescent="0.3">
      <c r="A19" s="632"/>
      <c r="B19" s="632"/>
      <c r="C19" s="632"/>
      <c r="D19" s="632"/>
      <c r="E19" s="632"/>
      <c r="F19" s="632"/>
      <c r="G19" s="632"/>
      <c r="H19" s="632"/>
      <c r="I19" s="632"/>
      <c r="J19" s="632"/>
      <c r="K19" s="632"/>
      <c r="L19" s="632"/>
      <c r="M19" s="632"/>
      <c r="N19" s="632"/>
      <c r="O19" s="632"/>
      <c r="P19" s="632"/>
      <c r="Q19" s="632"/>
      <c r="R19" s="632"/>
      <c r="S19" s="632"/>
      <c r="T19" s="632"/>
      <c r="U19" s="632"/>
      <c r="V19" s="632"/>
      <c r="W19" s="632"/>
      <c r="X19" s="632"/>
      <c r="Y19" s="632"/>
      <c r="Z19" s="632"/>
    </row>
    <row r="20" spans="1:26" ht="12.75" customHeight="1" x14ac:dyDescent="0.3">
      <c r="A20" s="632"/>
      <c r="B20" s="632"/>
      <c r="C20" s="632"/>
      <c r="D20" s="632"/>
      <c r="E20" s="632"/>
      <c r="F20" s="632"/>
      <c r="G20" s="632"/>
      <c r="H20" s="632"/>
      <c r="I20" s="632"/>
      <c r="J20" s="632"/>
      <c r="K20" s="632"/>
      <c r="L20" s="632"/>
      <c r="M20" s="632"/>
      <c r="N20" s="632"/>
      <c r="O20" s="632"/>
      <c r="P20" s="632"/>
      <c r="Q20" s="632"/>
      <c r="R20" s="632"/>
      <c r="S20" s="632"/>
      <c r="T20" s="632"/>
      <c r="U20" s="632"/>
      <c r="V20" s="632"/>
      <c r="W20" s="632"/>
      <c r="X20" s="632"/>
      <c r="Y20" s="632"/>
      <c r="Z20" s="632"/>
    </row>
    <row r="21" spans="1:26" ht="12.75" customHeight="1" x14ac:dyDescent="0.3">
      <c r="A21" s="632"/>
      <c r="B21" s="632"/>
      <c r="C21" s="632"/>
      <c r="D21" s="632"/>
      <c r="E21" s="632"/>
      <c r="F21" s="632"/>
      <c r="G21" s="632"/>
      <c r="H21" s="632"/>
      <c r="I21" s="632"/>
      <c r="J21" s="632"/>
      <c r="K21" s="632"/>
      <c r="L21" s="632"/>
      <c r="M21" s="632"/>
      <c r="N21" s="632"/>
      <c r="O21" s="632"/>
      <c r="P21" s="632"/>
      <c r="Q21" s="632"/>
      <c r="R21" s="632"/>
      <c r="S21" s="632"/>
      <c r="T21" s="632"/>
      <c r="U21" s="632"/>
      <c r="V21" s="632"/>
      <c r="W21" s="632"/>
      <c r="X21" s="632"/>
      <c r="Y21" s="632"/>
      <c r="Z21" s="632"/>
    </row>
    <row r="22" spans="1:26" ht="12.75" customHeight="1" x14ac:dyDescent="0.3">
      <c r="A22" s="632"/>
      <c r="B22" s="632"/>
      <c r="C22" s="632"/>
      <c r="D22" s="632"/>
      <c r="E22" s="632"/>
      <c r="F22" s="632"/>
      <c r="G22" s="632"/>
      <c r="H22" s="632"/>
      <c r="I22" s="632"/>
      <c r="J22" s="632"/>
      <c r="K22" s="632"/>
      <c r="L22" s="632"/>
      <c r="M22" s="632"/>
      <c r="N22" s="632"/>
      <c r="O22" s="632"/>
      <c r="P22" s="632"/>
      <c r="Q22" s="632"/>
      <c r="R22" s="632"/>
      <c r="S22" s="632"/>
      <c r="T22" s="632"/>
      <c r="U22" s="632"/>
      <c r="V22" s="632"/>
      <c r="W22" s="632"/>
      <c r="X22" s="632"/>
      <c r="Y22" s="632"/>
      <c r="Z22" s="632"/>
    </row>
    <row r="23" spans="1:26" ht="12.75" customHeight="1" x14ac:dyDescent="0.3">
      <c r="A23" s="632"/>
      <c r="B23" s="632"/>
      <c r="C23" s="632"/>
      <c r="D23" s="632"/>
      <c r="E23" s="632"/>
      <c r="F23" s="632"/>
      <c r="G23" s="632"/>
      <c r="H23" s="632"/>
      <c r="I23" s="632"/>
      <c r="J23" s="632"/>
      <c r="K23" s="632"/>
      <c r="L23" s="632"/>
      <c r="M23" s="632"/>
      <c r="N23" s="632"/>
      <c r="O23" s="632"/>
      <c r="P23" s="632"/>
      <c r="Q23" s="632"/>
      <c r="R23" s="632"/>
      <c r="S23" s="632"/>
      <c r="T23" s="632"/>
      <c r="U23" s="632"/>
      <c r="V23" s="632"/>
      <c r="W23" s="632"/>
      <c r="X23" s="632"/>
      <c r="Y23" s="632"/>
      <c r="Z23" s="632"/>
    </row>
    <row r="24" spans="1:26" ht="12.75" customHeight="1" x14ac:dyDescent="0.3">
      <c r="A24" s="632"/>
      <c r="B24" s="632"/>
      <c r="C24" s="632"/>
      <c r="D24" s="632"/>
      <c r="E24" s="632"/>
      <c r="F24" s="632"/>
      <c r="G24" s="632"/>
      <c r="H24" s="632"/>
      <c r="I24" s="632"/>
      <c r="J24" s="632"/>
      <c r="K24" s="632"/>
      <c r="L24" s="632"/>
      <c r="M24" s="632"/>
      <c r="N24" s="632"/>
      <c r="O24" s="632"/>
      <c r="P24" s="632"/>
      <c r="Q24" s="632"/>
      <c r="R24" s="632"/>
      <c r="S24" s="632"/>
      <c r="T24" s="632"/>
      <c r="U24" s="632"/>
      <c r="V24" s="632"/>
      <c r="W24" s="632"/>
      <c r="X24" s="632"/>
      <c r="Y24" s="632"/>
      <c r="Z24" s="632"/>
    </row>
    <row r="25" spans="1:26" ht="12.75" customHeight="1" x14ac:dyDescent="0.3">
      <c r="A25" s="632"/>
      <c r="B25" s="632"/>
      <c r="C25" s="632"/>
      <c r="D25" s="632"/>
      <c r="E25" s="632"/>
      <c r="F25" s="632"/>
      <c r="G25" s="632"/>
      <c r="H25" s="632"/>
      <c r="I25" s="632"/>
      <c r="J25" s="632"/>
      <c r="K25" s="632"/>
      <c r="L25" s="632"/>
      <c r="M25" s="632"/>
      <c r="N25" s="632"/>
      <c r="O25" s="632"/>
      <c r="P25" s="632"/>
      <c r="Q25" s="632"/>
      <c r="R25" s="632"/>
      <c r="S25" s="632"/>
      <c r="T25" s="632"/>
      <c r="U25" s="632"/>
      <c r="V25" s="632"/>
      <c r="W25" s="632"/>
      <c r="X25" s="632"/>
      <c r="Y25" s="632"/>
      <c r="Z25" s="632"/>
    </row>
    <row r="26" spans="1:26" ht="12.75" customHeight="1" x14ac:dyDescent="0.3">
      <c r="A26" s="632"/>
      <c r="B26" s="632"/>
      <c r="C26" s="632"/>
      <c r="D26" s="632"/>
      <c r="E26" s="632"/>
      <c r="F26" s="632"/>
      <c r="G26" s="632"/>
      <c r="H26" s="632"/>
      <c r="I26" s="632"/>
      <c r="J26" s="632"/>
      <c r="K26" s="632"/>
      <c r="L26" s="632"/>
      <c r="M26" s="632"/>
      <c r="N26" s="632"/>
      <c r="O26" s="632"/>
      <c r="P26" s="632"/>
      <c r="Q26" s="632"/>
      <c r="R26" s="632"/>
      <c r="S26" s="632"/>
      <c r="T26" s="632"/>
      <c r="U26" s="632"/>
      <c r="V26" s="632"/>
      <c r="W26" s="632"/>
      <c r="X26" s="632"/>
      <c r="Y26" s="632"/>
      <c r="Z26" s="632"/>
    </row>
    <row r="27" spans="1:26" ht="12.75" customHeight="1" x14ac:dyDescent="0.3">
      <c r="A27" s="632"/>
      <c r="B27" s="632"/>
      <c r="C27" s="632"/>
      <c r="D27" s="632"/>
      <c r="E27" s="632"/>
      <c r="F27" s="632"/>
      <c r="G27" s="632"/>
      <c r="H27" s="632"/>
      <c r="I27" s="632"/>
      <c r="J27" s="632"/>
      <c r="K27" s="632"/>
      <c r="L27" s="632"/>
      <c r="M27" s="632"/>
      <c r="N27" s="632"/>
      <c r="O27" s="632"/>
      <c r="P27" s="632"/>
      <c r="Q27" s="632"/>
      <c r="R27" s="632"/>
      <c r="S27" s="632"/>
      <c r="T27" s="632"/>
      <c r="U27" s="632"/>
      <c r="V27" s="632"/>
      <c r="W27" s="632"/>
      <c r="X27" s="632"/>
      <c r="Y27" s="632"/>
      <c r="Z27" s="632"/>
    </row>
    <row r="28" spans="1:26" ht="12.75" customHeight="1" x14ac:dyDescent="0.3">
      <c r="A28" s="632"/>
      <c r="B28" s="632"/>
      <c r="C28" s="632"/>
      <c r="D28" s="632"/>
      <c r="E28" s="632"/>
      <c r="F28" s="632"/>
      <c r="G28" s="632"/>
      <c r="H28" s="632"/>
      <c r="I28" s="632"/>
      <c r="J28" s="632"/>
      <c r="K28" s="632"/>
      <c r="L28" s="632"/>
      <c r="M28" s="632"/>
      <c r="N28" s="632"/>
      <c r="O28" s="632"/>
      <c r="P28" s="632"/>
      <c r="Q28" s="632"/>
      <c r="R28" s="632"/>
      <c r="S28" s="632"/>
      <c r="T28" s="632"/>
      <c r="U28" s="632"/>
      <c r="V28" s="632"/>
      <c r="W28" s="632"/>
      <c r="X28" s="632"/>
      <c r="Y28" s="632"/>
      <c r="Z28" s="632"/>
    </row>
    <row r="29" spans="1:26" ht="12.75" customHeight="1" x14ac:dyDescent="0.3">
      <c r="A29" s="632"/>
      <c r="B29" s="632"/>
      <c r="C29" s="632"/>
      <c r="D29" s="632"/>
      <c r="E29" s="632"/>
      <c r="F29" s="632"/>
      <c r="G29" s="632"/>
      <c r="H29" s="632"/>
      <c r="I29" s="632"/>
      <c r="J29" s="632"/>
      <c r="K29" s="632"/>
      <c r="L29" s="632"/>
      <c r="M29" s="632"/>
      <c r="N29" s="632"/>
      <c r="O29" s="632"/>
      <c r="P29" s="632"/>
      <c r="Q29" s="632"/>
      <c r="R29" s="632"/>
      <c r="S29" s="632"/>
      <c r="T29" s="632"/>
      <c r="U29" s="632"/>
      <c r="V29" s="632"/>
      <c r="W29" s="632"/>
      <c r="X29" s="632"/>
      <c r="Y29" s="632"/>
      <c r="Z29" s="632"/>
    </row>
    <row r="30" spans="1:26" ht="12.75" customHeight="1" x14ac:dyDescent="0.3">
      <c r="A30" s="632"/>
      <c r="B30" s="632"/>
      <c r="C30" s="632"/>
      <c r="D30" s="632"/>
      <c r="E30" s="632"/>
      <c r="F30" s="632"/>
      <c r="G30" s="632"/>
      <c r="H30" s="632"/>
      <c r="I30" s="632"/>
      <c r="J30" s="632"/>
      <c r="K30" s="632"/>
      <c r="L30" s="632"/>
      <c r="M30" s="632"/>
      <c r="N30" s="632"/>
      <c r="O30" s="632"/>
      <c r="P30" s="632"/>
      <c r="Q30" s="632"/>
      <c r="R30" s="632"/>
      <c r="S30" s="632"/>
      <c r="T30" s="632"/>
      <c r="U30" s="632"/>
      <c r="V30" s="632"/>
      <c r="W30" s="632"/>
      <c r="X30" s="632"/>
      <c r="Y30" s="632"/>
      <c r="Z30" s="632"/>
    </row>
    <row r="31" spans="1:26" ht="12.75" customHeight="1" x14ac:dyDescent="0.3">
      <c r="A31" s="632"/>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row>
    <row r="32" spans="1:26" ht="12.75" customHeight="1" x14ac:dyDescent="0.3">
      <c r="A32" s="632"/>
      <c r="B32" s="632"/>
      <c r="C32" s="632"/>
      <c r="D32" s="632"/>
      <c r="E32" s="632"/>
      <c r="F32" s="632"/>
      <c r="G32" s="632"/>
      <c r="H32" s="632"/>
      <c r="I32" s="632"/>
      <c r="J32" s="632"/>
      <c r="K32" s="632"/>
      <c r="L32" s="632"/>
      <c r="M32" s="632"/>
      <c r="N32" s="632"/>
      <c r="O32" s="632"/>
      <c r="P32" s="632"/>
      <c r="Q32" s="632"/>
      <c r="R32" s="632"/>
      <c r="S32" s="632"/>
      <c r="T32" s="632"/>
      <c r="U32" s="632"/>
      <c r="V32" s="632"/>
      <c r="W32" s="632"/>
      <c r="X32" s="632"/>
      <c r="Y32" s="632"/>
      <c r="Z32" s="632"/>
    </row>
    <row r="33" spans="1:26" ht="12.75" customHeight="1" x14ac:dyDescent="0.3">
      <c r="A33" s="632"/>
      <c r="B33" s="632"/>
      <c r="C33" s="632"/>
      <c r="D33" s="632"/>
      <c r="E33" s="632"/>
      <c r="F33" s="632"/>
      <c r="G33" s="632"/>
      <c r="H33" s="632"/>
      <c r="I33" s="632"/>
      <c r="J33" s="632"/>
      <c r="K33" s="632"/>
      <c r="L33" s="632"/>
      <c r="M33" s="632"/>
      <c r="N33" s="632"/>
      <c r="O33" s="632"/>
      <c r="P33" s="632"/>
      <c r="Q33" s="632"/>
      <c r="R33" s="632"/>
      <c r="S33" s="632"/>
      <c r="T33" s="632"/>
      <c r="U33" s="632"/>
      <c r="V33" s="632"/>
      <c r="W33" s="632"/>
      <c r="X33" s="632"/>
      <c r="Y33" s="632"/>
      <c r="Z33" s="632"/>
    </row>
    <row r="34" spans="1:26" ht="12.75" customHeight="1" x14ac:dyDescent="0.3">
      <c r="A34" s="632"/>
      <c r="B34" s="632"/>
      <c r="C34" s="632"/>
      <c r="D34" s="632"/>
      <c r="E34" s="632"/>
      <c r="F34" s="632"/>
      <c r="G34" s="632"/>
      <c r="H34" s="632"/>
      <c r="I34" s="632"/>
      <c r="J34" s="632"/>
      <c r="K34" s="632"/>
      <c r="L34" s="632"/>
      <c r="M34" s="632"/>
      <c r="N34" s="632"/>
      <c r="O34" s="632"/>
      <c r="P34" s="632"/>
      <c r="Q34" s="632"/>
      <c r="R34" s="632"/>
      <c r="S34" s="632"/>
      <c r="T34" s="632"/>
      <c r="U34" s="632"/>
      <c r="V34" s="632"/>
      <c r="W34" s="632"/>
      <c r="X34" s="632"/>
      <c r="Y34" s="632"/>
      <c r="Z34" s="632"/>
    </row>
    <row r="35" spans="1:26" ht="12.75" customHeight="1" x14ac:dyDescent="0.3">
      <c r="A35" s="632"/>
      <c r="B35" s="632"/>
      <c r="C35" s="632"/>
      <c r="D35" s="632"/>
      <c r="E35" s="632"/>
      <c r="F35" s="632"/>
      <c r="G35" s="632"/>
      <c r="H35" s="632"/>
      <c r="I35" s="632"/>
      <c r="J35" s="632"/>
      <c r="K35" s="632"/>
      <c r="L35" s="632"/>
      <c r="M35" s="632"/>
      <c r="N35" s="632"/>
      <c r="O35" s="632"/>
      <c r="P35" s="632"/>
      <c r="Q35" s="632"/>
      <c r="R35" s="632"/>
      <c r="S35" s="632"/>
      <c r="T35" s="632"/>
      <c r="U35" s="632"/>
      <c r="V35" s="632"/>
      <c r="W35" s="632"/>
      <c r="X35" s="632"/>
      <c r="Y35" s="632"/>
      <c r="Z35" s="632"/>
    </row>
    <row r="36" spans="1:26" ht="12.75" customHeight="1" x14ac:dyDescent="0.3">
      <c r="A36" s="632"/>
      <c r="B36" s="632"/>
      <c r="C36" s="632"/>
      <c r="D36" s="632"/>
      <c r="E36" s="632"/>
      <c r="F36" s="632"/>
      <c r="G36" s="632"/>
      <c r="H36" s="632"/>
      <c r="I36" s="632"/>
      <c r="J36" s="632"/>
      <c r="K36" s="632"/>
      <c r="L36" s="632"/>
      <c r="M36" s="632"/>
      <c r="N36" s="632"/>
      <c r="O36" s="632"/>
      <c r="P36" s="632"/>
      <c r="Q36" s="632"/>
      <c r="R36" s="632"/>
      <c r="S36" s="632"/>
      <c r="T36" s="632"/>
      <c r="U36" s="632"/>
      <c r="V36" s="632"/>
      <c r="W36" s="632"/>
      <c r="X36" s="632"/>
      <c r="Y36" s="632"/>
      <c r="Z36" s="632"/>
    </row>
    <row r="37" spans="1:26" ht="12.75" customHeight="1" x14ac:dyDescent="0.3">
      <c r="A37" s="632"/>
      <c r="B37" s="632"/>
      <c r="C37" s="632"/>
      <c r="D37" s="632"/>
      <c r="E37" s="632"/>
      <c r="F37" s="632"/>
      <c r="G37" s="632"/>
      <c r="H37" s="632"/>
      <c r="I37" s="632"/>
      <c r="J37" s="632"/>
      <c r="K37" s="632"/>
      <c r="L37" s="632"/>
      <c r="M37" s="632"/>
      <c r="N37" s="632"/>
      <c r="O37" s="632"/>
      <c r="P37" s="632"/>
      <c r="Q37" s="632"/>
      <c r="R37" s="632"/>
      <c r="S37" s="632"/>
      <c r="T37" s="632"/>
      <c r="U37" s="632"/>
      <c r="V37" s="632"/>
      <c r="W37" s="632"/>
      <c r="X37" s="632"/>
      <c r="Y37" s="632"/>
      <c r="Z37" s="632"/>
    </row>
    <row r="38" spans="1:26" ht="12.75" customHeight="1" x14ac:dyDescent="0.3">
      <c r="A38" s="632"/>
      <c r="B38" s="632"/>
      <c r="C38" s="632"/>
      <c r="D38" s="632"/>
      <c r="E38" s="632"/>
      <c r="F38" s="632"/>
      <c r="G38" s="632"/>
      <c r="H38" s="632"/>
      <c r="I38" s="632"/>
      <c r="J38" s="632"/>
      <c r="K38" s="632"/>
      <c r="L38" s="632"/>
      <c r="M38" s="632"/>
      <c r="N38" s="632"/>
      <c r="O38" s="632"/>
      <c r="P38" s="632"/>
      <c r="Q38" s="632"/>
      <c r="R38" s="632"/>
      <c r="S38" s="632"/>
      <c r="T38" s="632"/>
      <c r="U38" s="632"/>
      <c r="V38" s="632"/>
      <c r="W38" s="632"/>
      <c r="X38" s="632"/>
      <c r="Y38" s="632"/>
      <c r="Z38" s="632"/>
    </row>
    <row r="39" spans="1:26" ht="12.75" customHeight="1" x14ac:dyDescent="0.3">
      <c r="A39" s="632"/>
      <c r="B39" s="632"/>
      <c r="C39" s="632"/>
      <c r="D39" s="632"/>
      <c r="E39" s="632"/>
      <c r="F39" s="632"/>
      <c r="G39" s="632"/>
      <c r="H39" s="632"/>
      <c r="I39" s="632"/>
      <c r="J39" s="632"/>
      <c r="K39" s="632"/>
      <c r="L39" s="632"/>
      <c r="M39" s="632"/>
      <c r="N39" s="632"/>
      <c r="O39" s="632"/>
      <c r="P39" s="632"/>
      <c r="Q39" s="632"/>
      <c r="R39" s="632"/>
      <c r="S39" s="632"/>
      <c r="T39" s="632"/>
      <c r="U39" s="632"/>
      <c r="V39" s="632"/>
      <c r="W39" s="632"/>
      <c r="X39" s="632"/>
      <c r="Y39" s="632"/>
      <c r="Z39" s="632"/>
    </row>
    <row r="40" spans="1:26" ht="12.75" customHeight="1" x14ac:dyDescent="0.3">
      <c r="A40" s="632"/>
      <c r="B40" s="632"/>
      <c r="C40" s="632"/>
      <c r="D40" s="632"/>
      <c r="E40" s="632"/>
      <c r="F40" s="632"/>
      <c r="G40" s="632"/>
      <c r="H40" s="632"/>
      <c r="I40" s="632"/>
      <c r="J40" s="632"/>
      <c r="K40" s="632"/>
      <c r="L40" s="632"/>
      <c r="M40" s="632"/>
      <c r="N40" s="632"/>
      <c r="O40" s="632"/>
      <c r="P40" s="632"/>
      <c r="Q40" s="632"/>
      <c r="R40" s="632"/>
      <c r="S40" s="632"/>
      <c r="T40" s="632"/>
      <c r="U40" s="632"/>
      <c r="V40" s="632"/>
      <c r="W40" s="632"/>
      <c r="X40" s="632"/>
      <c r="Y40" s="632"/>
      <c r="Z40" s="632"/>
    </row>
    <row r="41" spans="1:26" ht="12.75" customHeight="1" x14ac:dyDescent="0.3">
      <c r="A41" s="632"/>
      <c r="B41" s="632"/>
      <c r="C41" s="632"/>
      <c r="D41" s="632"/>
      <c r="E41" s="632"/>
      <c r="F41" s="632"/>
      <c r="G41" s="632"/>
      <c r="H41" s="632"/>
      <c r="I41" s="632"/>
      <c r="J41" s="632"/>
      <c r="K41" s="632"/>
      <c r="L41" s="632"/>
      <c r="M41" s="632"/>
      <c r="N41" s="632"/>
      <c r="O41" s="632"/>
      <c r="P41" s="632"/>
      <c r="Q41" s="632"/>
      <c r="R41" s="632"/>
      <c r="S41" s="632"/>
      <c r="T41" s="632"/>
      <c r="U41" s="632"/>
      <c r="V41" s="632"/>
      <c r="W41" s="632"/>
      <c r="X41" s="632"/>
      <c r="Y41" s="632"/>
      <c r="Z41" s="632"/>
    </row>
    <row r="42" spans="1:26" ht="12.75" customHeight="1" x14ac:dyDescent="0.3">
      <c r="A42" s="632"/>
      <c r="B42" s="632"/>
      <c r="C42" s="632"/>
      <c r="D42" s="632"/>
      <c r="E42" s="632"/>
      <c r="F42" s="632"/>
      <c r="G42" s="632"/>
      <c r="H42" s="632"/>
      <c r="I42" s="632"/>
      <c r="J42" s="632"/>
      <c r="K42" s="632"/>
      <c r="L42" s="632"/>
      <c r="M42" s="632"/>
      <c r="N42" s="632"/>
      <c r="O42" s="632"/>
      <c r="P42" s="632"/>
      <c r="Q42" s="632"/>
      <c r="R42" s="632"/>
      <c r="S42" s="632"/>
      <c r="T42" s="632"/>
      <c r="U42" s="632"/>
      <c r="V42" s="632"/>
      <c r="W42" s="632"/>
      <c r="X42" s="632"/>
      <c r="Y42" s="632"/>
      <c r="Z42" s="632"/>
    </row>
    <row r="43" spans="1:26" ht="12.75" customHeight="1" x14ac:dyDescent="0.3">
      <c r="A43" s="632"/>
      <c r="B43" s="632"/>
      <c r="C43" s="632"/>
      <c r="D43" s="632"/>
      <c r="E43" s="632"/>
      <c r="F43" s="632"/>
      <c r="G43" s="632"/>
      <c r="H43" s="632"/>
      <c r="I43" s="632"/>
      <c r="J43" s="632"/>
      <c r="K43" s="632"/>
      <c r="L43" s="632"/>
      <c r="M43" s="632"/>
      <c r="N43" s="632"/>
      <c r="O43" s="632"/>
      <c r="P43" s="632"/>
      <c r="Q43" s="632"/>
      <c r="R43" s="632"/>
      <c r="S43" s="632"/>
      <c r="T43" s="632"/>
      <c r="U43" s="632"/>
      <c r="V43" s="632"/>
      <c r="W43" s="632"/>
      <c r="X43" s="632"/>
      <c r="Y43" s="632"/>
      <c r="Z43" s="632"/>
    </row>
    <row r="44" spans="1:26" ht="12.75" customHeight="1" x14ac:dyDescent="0.3">
      <c r="A44" s="632"/>
      <c r="B44" s="632"/>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row>
    <row r="45" spans="1:26" ht="12.75" customHeight="1" x14ac:dyDescent="0.3">
      <c r="A45" s="632"/>
      <c r="B45" s="632"/>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row>
    <row r="46" spans="1:26" ht="12.75" customHeight="1" x14ac:dyDescent="0.3">
      <c r="A46" s="632"/>
      <c r="B46" s="632"/>
      <c r="C46" s="632"/>
      <c r="D46" s="632"/>
      <c r="E46" s="632"/>
      <c r="F46" s="632"/>
      <c r="G46" s="632"/>
      <c r="H46" s="632"/>
      <c r="I46" s="632"/>
      <c r="J46" s="632"/>
      <c r="K46" s="632"/>
      <c r="L46" s="632"/>
      <c r="M46" s="632"/>
      <c r="N46" s="632"/>
      <c r="O46" s="632"/>
      <c r="P46" s="632"/>
      <c r="Q46" s="632"/>
      <c r="R46" s="632"/>
      <c r="S46" s="632"/>
      <c r="T46" s="632"/>
      <c r="U46" s="632"/>
      <c r="V46" s="632"/>
      <c r="W46" s="632"/>
      <c r="X46" s="632"/>
      <c r="Y46" s="632"/>
      <c r="Z46" s="632"/>
    </row>
    <row r="47" spans="1:26" ht="12.75" customHeight="1" x14ac:dyDescent="0.3">
      <c r="A47" s="632"/>
      <c r="B47" s="632"/>
      <c r="C47" s="632"/>
      <c r="D47" s="632"/>
      <c r="E47" s="632"/>
      <c r="F47" s="632"/>
      <c r="G47" s="632"/>
      <c r="H47" s="632"/>
      <c r="I47" s="632"/>
      <c r="J47" s="632"/>
      <c r="K47" s="632"/>
      <c r="L47" s="632"/>
      <c r="M47" s="632"/>
      <c r="N47" s="632"/>
      <c r="O47" s="632"/>
      <c r="P47" s="632"/>
      <c r="Q47" s="632"/>
      <c r="R47" s="632"/>
      <c r="S47" s="632"/>
      <c r="T47" s="632"/>
      <c r="U47" s="632"/>
      <c r="V47" s="632"/>
      <c r="W47" s="632"/>
      <c r="X47" s="632"/>
      <c r="Y47" s="632"/>
      <c r="Z47" s="632"/>
    </row>
    <row r="48" spans="1:26" ht="12.75" customHeight="1" x14ac:dyDescent="0.3">
      <c r="A48" s="632"/>
      <c r="B48" s="632"/>
      <c r="C48" s="632"/>
      <c r="D48" s="632"/>
      <c r="E48" s="632"/>
      <c r="F48" s="632"/>
      <c r="G48" s="632"/>
      <c r="H48" s="632"/>
      <c r="I48" s="632"/>
      <c r="J48" s="632"/>
      <c r="K48" s="632"/>
      <c r="L48" s="632"/>
      <c r="M48" s="632"/>
      <c r="N48" s="632"/>
      <c r="O48" s="632"/>
      <c r="P48" s="632"/>
      <c r="Q48" s="632"/>
      <c r="R48" s="632"/>
      <c r="S48" s="632"/>
      <c r="T48" s="632"/>
      <c r="U48" s="632"/>
      <c r="V48" s="632"/>
      <c r="W48" s="632"/>
      <c r="X48" s="632"/>
      <c r="Y48" s="632"/>
      <c r="Z48" s="632"/>
    </row>
    <row r="49" spans="1:26" ht="12.75" customHeight="1" x14ac:dyDescent="0.3">
      <c r="A49" s="632"/>
      <c r="B49" s="632"/>
      <c r="C49" s="632"/>
      <c r="D49" s="632"/>
      <c r="E49" s="632"/>
      <c r="F49" s="632"/>
      <c r="G49" s="632"/>
      <c r="H49" s="632"/>
      <c r="I49" s="632"/>
      <c r="J49" s="632"/>
      <c r="K49" s="632"/>
      <c r="L49" s="632"/>
      <c r="M49" s="632"/>
      <c r="N49" s="632"/>
      <c r="O49" s="632"/>
      <c r="P49" s="632"/>
      <c r="Q49" s="632"/>
      <c r="R49" s="632"/>
      <c r="S49" s="632"/>
      <c r="T49" s="632"/>
      <c r="U49" s="632"/>
      <c r="V49" s="632"/>
      <c r="W49" s="632"/>
      <c r="X49" s="632"/>
      <c r="Y49" s="632"/>
      <c r="Z49" s="632"/>
    </row>
    <row r="50" spans="1:26" ht="12.75" customHeight="1" x14ac:dyDescent="0.3">
      <c r="A50" s="632"/>
      <c r="B50" s="632"/>
      <c r="C50" s="632"/>
      <c r="D50" s="632"/>
      <c r="E50" s="632"/>
      <c r="F50" s="632"/>
      <c r="G50" s="632"/>
      <c r="H50" s="632"/>
      <c r="I50" s="632"/>
      <c r="J50" s="632"/>
      <c r="K50" s="632"/>
      <c r="L50" s="632"/>
      <c r="M50" s="632"/>
      <c r="N50" s="632"/>
      <c r="O50" s="632"/>
      <c r="P50" s="632"/>
      <c r="Q50" s="632"/>
      <c r="R50" s="632"/>
      <c r="S50" s="632"/>
      <c r="T50" s="632"/>
      <c r="U50" s="632"/>
      <c r="V50" s="632"/>
      <c r="W50" s="632"/>
      <c r="X50" s="632"/>
      <c r="Y50" s="632"/>
      <c r="Z50" s="632"/>
    </row>
    <row r="51" spans="1:26" ht="12.75" customHeight="1" x14ac:dyDescent="0.3">
      <c r="A51" s="632"/>
      <c r="B51" s="632"/>
      <c r="C51" s="632"/>
      <c r="D51" s="632"/>
      <c r="E51" s="632"/>
      <c r="F51" s="632"/>
      <c r="G51" s="632"/>
      <c r="H51" s="632"/>
      <c r="I51" s="632"/>
      <c r="J51" s="632"/>
      <c r="K51" s="632"/>
      <c r="L51" s="632"/>
      <c r="M51" s="632"/>
      <c r="N51" s="632"/>
      <c r="O51" s="632"/>
      <c r="P51" s="632"/>
      <c r="Q51" s="632"/>
      <c r="R51" s="632"/>
      <c r="S51" s="632"/>
      <c r="T51" s="632"/>
      <c r="U51" s="632"/>
      <c r="V51" s="632"/>
      <c r="W51" s="632"/>
      <c r="X51" s="632"/>
      <c r="Y51" s="632"/>
      <c r="Z51" s="632"/>
    </row>
    <row r="52" spans="1:26" ht="12.75" customHeight="1" x14ac:dyDescent="0.3">
      <c r="A52" s="632"/>
      <c r="B52" s="632"/>
      <c r="C52" s="632"/>
      <c r="D52" s="632"/>
      <c r="E52" s="632"/>
      <c r="F52" s="632"/>
      <c r="G52" s="632"/>
      <c r="H52" s="632"/>
      <c r="I52" s="632"/>
      <c r="J52" s="632"/>
      <c r="K52" s="632"/>
      <c r="L52" s="632"/>
      <c r="M52" s="632"/>
      <c r="N52" s="632"/>
      <c r="O52" s="632"/>
      <c r="P52" s="632"/>
      <c r="Q52" s="632"/>
      <c r="R52" s="632"/>
      <c r="S52" s="632"/>
      <c r="T52" s="632"/>
      <c r="U52" s="632"/>
      <c r="V52" s="632"/>
      <c r="W52" s="632"/>
      <c r="X52" s="632"/>
      <c r="Y52" s="632"/>
      <c r="Z52" s="632"/>
    </row>
    <row r="53" spans="1:26" ht="12.75" customHeight="1" x14ac:dyDescent="0.3">
      <c r="A53" s="632"/>
      <c r="B53" s="632"/>
      <c r="C53" s="632"/>
      <c r="D53" s="632"/>
      <c r="E53" s="632"/>
      <c r="F53" s="632"/>
      <c r="G53" s="632"/>
      <c r="H53" s="632"/>
      <c r="I53" s="632"/>
      <c r="J53" s="632"/>
      <c r="K53" s="632"/>
      <c r="L53" s="632"/>
      <c r="M53" s="632"/>
      <c r="N53" s="632"/>
      <c r="O53" s="632"/>
      <c r="P53" s="632"/>
      <c r="Q53" s="632"/>
      <c r="R53" s="632"/>
      <c r="S53" s="632"/>
      <c r="T53" s="632"/>
      <c r="U53" s="632"/>
      <c r="V53" s="632"/>
      <c r="W53" s="632"/>
      <c r="X53" s="632"/>
      <c r="Y53" s="632"/>
      <c r="Z53" s="632"/>
    </row>
    <row r="54" spans="1:26" ht="12.75" customHeight="1" x14ac:dyDescent="0.3">
      <c r="A54" s="632"/>
      <c r="B54" s="632"/>
      <c r="C54" s="632"/>
      <c r="D54" s="632"/>
      <c r="E54" s="632"/>
      <c r="F54" s="632"/>
      <c r="G54" s="632"/>
      <c r="H54" s="632"/>
      <c r="I54" s="632"/>
      <c r="J54" s="632"/>
      <c r="K54" s="632"/>
      <c r="L54" s="632"/>
      <c r="M54" s="632"/>
      <c r="N54" s="632"/>
      <c r="O54" s="632"/>
      <c r="P54" s="632"/>
      <c r="Q54" s="632"/>
      <c r="R54" s="632"/>
      <c r="S54" s="632"/>
      <c r="T54" s="632"/>
      <c r="U54" s="632"/>
      <c r="V54" s="632"/>
      <c r="W54" s="632"/>
      <c r="X54" s="632"/>
      <c r="Y54" s="632"/>
      <c r="Z54" s="632"/>
    </row>
    <row r="55" spans="1:26" ht="12.75" customHeight="1" x14ac:dyDescent="0.3">
      <c r="A55" s="632"/>
      <c r="B55" s="632"/>
      <c r="C55" s="632"/>
      <c r="D55" s="632"/>
      <c r="E55" s="632"/>
      <c r="F55" s="632"/>
      <c r="G55" s="632"/>
      <c r="H55" s="632"/>
      <c r="I55" s="632"/>
      <c r="J55" s="632"/>
      <c r="K55" s="632"/>
      <c r="L55" s="632"/>
      <c r="M55" s="632"/>
      <c r="N55" s="632"/>
      <c r="O55" s="632"/>
      <c r="P55" s="632"/>
      <c r="Q55" s="632"/>
      <c r="R55" s="632"/>
      <c r="S55" s="632"/>
      <c r="T55" s="632"/>
      <c r="U55" s="632"/>
      <c r="V55" s="632"/>
      <c r="W55" s="632"/>
      <c r="X55" s="632"/>
      <c r="Y55" s="632"/>
      <c r="Z55" s="632"/>
    </row>
    <row r="56" spans="1:26" ht="12.75" customHeight="1" x14ac:dyDescent="0.3">
      <c r="A56" s="632"/>
      <c r="B56" s="632"/>
      <c r="C56" s="632"/>
      <c r="D56" s="632"/>
      <c r="E56" s="632"/>
      <c r="F56" s="632"/>
      <c r="G56" s="632"/>
      <c r="H56" s="632"/>
      <c r="I56" s="632"/>
      <c r="J56" s="632"/>
      <c r="K56" s="632"/>
      <c r="L56" s="632"/>
      <c r="M56" s="632"/>
      <c r="N56" s="632"/>
      <c r="O56" s="632"/>
      <c r="P56" s="632"/>
      <c r="Q56" s="632"/>
      <c r="R56" s="632"/>
      <c r="S56" s="632"/>
      <c r="T56" s="632"/>
      <c r="U56" s="632"/>
      <c r="V56" s="632"/>
      <c r="W56" s="632"/>
      <c r="X56" s="632"/>
      <c r="Y56" s="632"/>
      <c r="Z56" s="632"/>
    </row>
    <row r="57" spans="1:26" ht="12.75" customHeight="1" x14ac:dyDescent="0.3">
      <c r="A57" s="632"/>
      <c r="B57" s="632"/>
      <c r="C57" s="632"/>
      <c r="D57" s="632"/>
      <c r="E57" s="632"/>
      <c r="F57" s="632"/>
      <c r="G57" s="632"/>
      <c r="H57" s="632"/>
      <c r="I57" s="632"/>
      <c r="J57" s="632"/>
      <c r="K57" s="632"/>
      <c r="L57" s="632"/>
      <c r="M57" s="632"/>
      <c r="N57" s="632"/>
      <c r="O57" s="632"/>
      <c r="P57" s="632"/>
      <c r="Q57" s="632"/>
      <c r="R57" s="632"/>
      <c r="S57" s="632"/>
      <c r="T57" s="632"/>
      <c r="U57" s="632"/>
      <c r="V57" s="632"/>
      <c r="W57" s="632"/>
      <c r="X57" s="632"/>
      <c r="Y57" s="632"/>
      <c r="Z57" s="632"/>
    </row>
    <row r="58" spans="1:26" ht="12.75" customHeight="1" x14ac:dyDescent="0.3">
      <c r="A58" s="632"/>
      <c r="B58" s="632"/>
      <c r="C58" s="632"/>
      <c r="D58" s="632"/>
      <c r="E58" s="632"/>
      <c r="F58" s="632"/>
      <c r="G58" s="632"/>
      <c r="H58" s="632"/>
      <c r="I58" s="632"/>
      <c r="J58" s="632"/>
      <c r="K58" s="632"/>
      <c r="L58" s="632"/>
      <c r="M58" s="632"/>
      <c r="N58" s="632"/>
      <c r="O58" s="632"/>
      <c r="P58" s="632"/>
      <c r="Q58" s="632"/>
      <c r="R58" s="632"/>
      <c r="S58" s="632"/>
      <c r="T58" s="632"/>
      <c r="U58" s="632"/>
      <c r="V58" s="632"/>
      <c r="W58" s="632"/>
      <c r="X58" s="632"/>
      <c r="Y58" s="632"/>
      <c r="Z58" s="632"/>
    </row>
    <row r="59" spans="1:26" ht="12.75" customHeight="1" x14ac:dyDescent="0.3">
      <c r="A59" s="632"/>
      <c r="B59" s="632"/>
      <c r="C59" s="632"/>
      <c r="D59" s="632"/>
      <c r="E59" s="632"/>
      <c r="F59" s="632"/>
      <c r="G59" s="632"/>
      <c r="H59" s="632"/>
      <c r="I59" s="632"/>
      <c r="J59" s="632"/>
      <c r="K59" s="632"/>
      <c r="L59" s="632"/>
      <c r="M59" s="632"/>
      <c r="N59" s="632"/>
      <c r="O59" s="632"/>
      <c r="P59" s="632"/>
      <c r="Q59" s="632"/>
      <c r="R59" s="632"/>
      <c r="S59" s="632"/>
      <c r="T59" s="632"/>
      <c r="U59" s="632"/>
      <c r="V59" s="632"/>
      <c r="W59" s="632"/>
      <c r="X59" s="632"/>
      <c r="Y59" s="632"/>
      <c r="Z59" s="632"/>
    </row>
    <row r="60" spans="1:26" ht="12.75" customHeight="1" x14ac:dyDescent="0.3">
      <c r="A60" s="632"/>
      <c r="B60" s="632"/>
      <c r="C60" s="632"/>
      <c r="D60" s="632"/>
      <c r="E60" s="632"/>
      <c r="F60" s="632"/>
      <c r="G60" s="632"/>
      <c r="H60" s="632"/>
      <c r="I60" s="632"/>
      <c r="J60" s="632"/>
      <c r="K60" s="632"/>
      <c r="L60" s="632"/>
      <c r="M60" s="632"/>
      <c r="N60" s="632"/>
      <c r="O60" s="632"/>
      <c r="P60" s="632"/>
      <c r="Q60" s="632"/>
      <c r="R60" s="632"/>
      <c r="S60" s="632"/>
      <c r="T60" s="632"/>
      <c r="U60" s="632"/>
      <c r="V60" s="632"/>
      <c r="W60" s="632"/>
      <c r="X60" s="632"/>
      <c r="Y60" s="632"/>
      <c r="Z60" s="632"/>
    </row>
    <row r="61" spans="1:26" ht="12.75" customHeight="1" x14ac:dyDescent="0.3">
      <c r="A61" s="632"/>
      <c r="B61" s="632"/>
      <c r="C61" s="632"/>
      <c r="D61" s="632"/>
      <c r="E61" s="632"/>
      <c r="F61" s="632"/>
      <c r="G61" s="632"/>
      <c r="H61" s="632"/>
      <c r="I61" s="632"/>
      <c r="J61" s="632"/>
      <c r="K61" s="632"/>
      <c r="L61" s="632"/>
      <c r="M61" s="632"/>
      <c r="N61" s="632"/>
      <c r="O61" s="632"/>
      <c r="P61" s="632"/>
      <c r="Q61" s="632"/>
      <c r="R61" s="632"/>
      <c r="S61" s="632"/>
      <c r="T61" s="632"/>
      <c r="U61" s="632"/>
      <c r="V61" s="632"/>
      <c r="W61" s="632"/>
      <c r="X61" s="632"/>
      <c r="Y61" s="632"/>
      <c r="Z61" s="632"/>
    </row>
    <row r="62" spans="1:26" ht="12.75" customHeight="1" x14ac:dyDescent="0.3">
      <c r="A62" s="632"/>
      <c r="B62" s="632"/>
      <c r="C62" s="632"/>
      <c r="D62" s="632"/>
      <c r="E62" s="632"/>
      <c r="F62" s="632"/>
      <c r="G62" s="632"/>
      <c r="H62" s="632"/>
      <c r="I62" s="632"/>
      <c r="J62" s="632"/>
      <c r="K62" s="632"/>
      <c r="L62" s="632"/>
      <c r="M62" s="632"/>
      <c r="N62" s="632"/>
      <c r="O62" s="632"/>
      <c r="P62" s="632"/>
      <c r="Q62" s="632"/>
      <c r="R62" s="632"/>
      <c r="S62" s="632"/>
      <c r="T62" s="632"/>
      <c r="U62" s="632"/>
      <c r="V62" s="632"/>
      <c r="W62" s="632"/>
      <c r="X62" s="632"/>
      <c r="Y62" s="632"/>
      <c r="Z62" s="632"/>
    </row>
    <row r="63" spans="1:26" ht="12.75" customHeight="1" x14ac:dyDescent="0.3">
      <c r="A63" s="632"/>
      <c r="B63" s="632"/>
      <c r="C63" s="632"/>
      <c r="D63" s="632"/>
      <c r="E63" s="632"/>
      <c r="F63" s="632"/>
      <c r="G63" s="632"/>
      <c r="H63" s="632"/>
      <c r="I63" s="632"/>
      <c r="J63" s="632"/>
      <c r="K63" s="632"/>
      <c r="L63" s="632"/>
      <c r="M63" s="632"/>
      <c r="N63" s="632"/>
      <c r="O63" s="632"/>
      <c r="P63" s="632"/>
      <c r="Q63" s="632"/>
      <c r="R63" s="632"/>
      <c r="S63" s="632"/>
      <c r="T63" s="632"/>
      <c r="U63" s="632"/>
      <c r="V63" s="632"/>
      <c r="W63" s="632"/>
      <c r="X63" s="632"/>
      <c r="Y63" s="632"/>
      <c r="Z63" s="632"/>
    </row>
    <row r="64" spans="1:26" ht="12.75" customHeight="1" x14ac:dyDescent="0.3">
      <c r="A64" s="632"/>
      <c r="B64" s="632"/>
      <c r="C64" s="632"/>
      <c r="D64" s="632"/>
      <c r="E64" s="632"/>
      <c r="F64" s="632"/>
      <c r="G64" s="632"/>
      <c r="H64" s="632"/>
      <c r="I64" s="632"/>
      <c r="J64" s="632"/>
      <c r="K64" s="632"/>
      <c r="L64" s="632"/>
      <c r="M64" s="632"/>
      <c r="N64" s="632"/>
      <c r="O64" s="632"/>
      <c r="P64" s="632"/>
      <c r="Q64" s="632"/>
      <c r="R64" s="632"/>
      <c r="S64" s="632"/>
      <c r="T64" s="632"/>
      <c r="U64" s="632"/>
      <c r="V64" s="632"/>
      <c r="W64" s="632"/>
      <c r="X64" s="632"/>
      <c r="Y64" s="632"/>
      <c r="Z64" s="632"/>
    </row>
    <row r="65" spans="1:26" ht="12.75" customHeight="1" x14ac:dyDescent="0.3">
      <c r="A65" s="632"/>
      <c r="B65" s="632"/>
      <c r="C65" s="632"/>
      <c r="D65" s="632"/>
      <c r="E65" s="632"/>
      <c r="F65" s="632"/>
      <c r="G65" s="632"/>
      <c r="H65" s="632"/>
      <c r="I65" s="632"/>
      <c r="J65" s="632"/>
      <c r="K65" s="632"/>
      <c r="L65" s="632"/>
      <c r="M65" s="632"/>
      <c r="N65" s="632"/>
      <c r="O65" s="632"/>
      <c r="P65" s="632"/>
      <c r="Q65" s="632"/>
      <c r="R65" s="632"/>
      <c r="S65" s="632"/>
      <c r="T65" s="632"/>
      <c r="U65" s="632"/>
      <c r="V65" s="632"/>
      <c r="W65" s="632"/>
      <c r="X65" s="632"/>
      <c r="Y65" s="632"/>
      <c r="Z65" s="632"/>
    </row>
    <row r="66" spans="1:26" ht="12.75" customHeight="1" x14ac:dyDescent="0.3">
      <c r="A66" s="632"/>
      <c r="B66" s="632"/>
      <c r="C66" s="632"/>
      <c r="D66" s="632"/>
      <c r="E66" s="632"/>
      <c r="F66" s="632"/>
      <c r="G66" s="632"/>
      <c r="H66" s="632"/>
      <c r="I66" s="632"/>
      <c r="J66" s="632"/>
      <c r="K66" s="632"/>
      <c r="L66" s="632"/>
      <c r="M66" s="632"/>
      <c r="N66" s="632"/>
      <c r="O66" s="632"/>
      <c r="P66" s="632"/>
      <c r="Q66" s="632"/>
      <c r="R66" s="632"/>
      <c r="S66" s="632"/>
      <c r="T66" s="632"/>
      <c r="U66" s="632"/>
      <c r="V66" s="632"/>
      <c r="W66" s="632"/>
      <c r="X66" s="632"/>
      <c r="Y66" s="632"/>
      <c r="Z66" s="632"/>
    </row>
    <row r="67" spans="1:26" ht="12.75" customHeight="1" x14ac:dyDescent="0.3">
      <c r="A67" s="632"/>
      <c r="B67" s="632"/>
      <c r="C67" s="632"/>
      <c r="D67" s="632"/>
      <c r="E67" s="632"/>
      <c r="F67" s="632"/>
      <c r="G67" s="632"/>
      <c r="H67" s="632"/>
      <c r="I67" s="632"/>
      <c r="J67" s="632"/>
      <c r="K67" s="632"/>
      <c r="L67" s="632"/>
      <c r="M67" s="632"/>
      <c r="N67" s="632"/>
      <c r="O67" s="632"/>
      <c r="P67" s="632"/>
      <c r="Q67" s="632"/>
      <c r="R67" s="632"/>
      <c r="S67" s="632"/>
      <c r="T67" s="632"/>
      <c r="U67" s="632"/>
      <c r="V67" s="632"/>
      <c r="W67" s="632"/>
      <c r="X67" s="632"/>
      <c r="Y67" s="632"/>
      <c r="Z67" s="632"/>
    </row>
    <row r="68" spans="1:26" ht="12.75" customHeight="1" x14ac:dyDescent="0.3">
      <c r="A68" s="632"/>
      <c r="B68" s="632"/>
      <c r="C68" s="632"/>
      <c r="D68" s="632"/>
      <c r="E68" s="632"/>
      <c r="F68" s="632"/>
      <c r="G68" s="632"/>
      <c r="H68" s="632"/>
      <c r="I68" s="632"/>
      <c r="J68" s="632"/>
      <c r="K68" s="632"/>
      <c r="L68" s="632"/>
      <c r="M68" s="632"/>
      <c r="N68" s="632"/>
      <c r="O68" s="632"/>
      <c r="P68" s="632"/>
      <c r="Q68" s="632"/>
      <c r="R68" s="632"/>
      <c r="S68" s="632"/>
      <c r="T68" s="632"/>
      <c r="U68" s="632"/>
      <c r="V68" s="632"/>
      <c r="W68" s="632"/>
      <c r="X68" s="632"/>
      <c r="Y68" s="632"/>
      <c r="Z68" s="632"/>
    </row>
    <row r="69" spans="1:26" ht="12.75" customHeight="1" x14ac:dyDescent="0.3">
      <c r="A69" s="632"/>
      <c r="B69" s="632"/>
      <c r="C69" s="632"/>
      <c r="D69" s="632"/>
      <c r="E69" s="632"/>
      <c r="F69" s="632"/>
      <c r="G69" s="632"/>
      <c r="H69" s="632"/>
      <c r="I69" s="632"/>
      <c r="J69" s="632"/>
      <c r="K69" s="632"/>
      <c r="L69" s="632"/>
      <c r="M69" s="632"/>
      <c r="N69" s="632"/>
      <c r="O69" s="632"/>
      <c r="P69" s="632"/>
      <c r="Q69" s="632"/>
      <c r="R69" s="632"/>
      <c r="S69" s="632"/>
      <c r="T69" s="632"/>
      <c r="U69" s="632"/>
      <c r="V69" s="632"/>
      <c r="W69" s="632"/>
      <c r="X69" s="632"/>
      <c r="Y69" s="632"/>
      <c r="Z69" s="632"/>
    </row>
    <row r="70" spans="1:26" ht="12.75" customHeight="1" x14ac:dyDescent="0.3">
      <c r="A70" s="632"/>
      <c r="B70" s="632"/>
      <c r="C70" s="632"/>
      <c r="D70" s="632"/>
      <c r="E70" s="632"/>
      <c r="F70" s="632"/>
      <c r="G70" s="632"/>
      <c r="H70" s="632"/>
      <c r="I70" s="632"/>
      <c r="J70" s="632"/>
      <c r="K70" s="632"/>
      <c r="L70" s="632"/>
      <c r="M70" s="632"/>
      <c r="N70" s="632"/>
      <c r="O70" s="632"/>
      <c r="P70" s="632"/>
      <c r="Q70" s="632"/>
      <c r="R70" s="632"/>
      <c r="S70" s="632"/>
      <c r="T70" s="632"/>
      <c r="U70" s="632"/>
      <c r="V70" s="632"/>
      <c r="W70" s="632"/>
      <c r="X70" s="632"/>
      <c r="Y70" s="632"/>
      <c r="Z70" s="632"/>
    </row>
    <row r="71" spans="1:26" ht="12.75" customHeight="1" x14ac:dyDescent="0.3">
      <c r="A71" s="632"/>
      <c r="B71" s="632"/>
      <c r="C71" s="632"/>
      <c r="D71" s="632"/>
      <c r="E71" s="632"/>
      <c r="F71" s="632"/>
      <c r="G71" s="632"/>
      <c r="H71" s="632"/>
      <c r="I71" s="632"/>
      <c r="J71" s="632"/>
      <c r="K71" s="632"/>
      <c r="L71" s="632"/>
      <c r="M71" s="632"/>
      <c r="N71" s="632"/>
      <c r="O71" s="632"/>
      <c r="P71" s="632"/>
      <c r="Q71" s="632"/>
      <c r="R71" s="632"/>
      <c r="S71" s="632"/>
      <c r="T71" s="632"/>
      <c r="U71" s="632"/>
      <c r="V71" s="632"/>
      <c r="W71" s="632"/>
      <c r="X71" s="632"/>
      <c r="Y71" s="632"/>
      <c r="Z71" s="632"/>
    </row>
    <row r="72" spans="1:26" ht="12.75" customHeight="1" x14ac:dyDescent="0.3">
      <c r="A72" s="632"/>
      <c r="B72" s="632"/>
      <c r="C72" s="632"/>
      <c r="D72" s="632"/>
      <c r="E72" s="632"/>
      <c r="F72" s="632"/>
      <c r="G72" s="632"/>
      <c r="H72" s="632"/>
      <c r="I72" s="632"/>
      <c r="J72" s="632"/>
      <c r="K72" s="632"/>
      <c r="L72" s="632"/>
      <c r="M72" s="632"/>
      <c r="N72" s="632"/>
      <c r="O72" s="632"/>
      <c r="P72" s="632"/>
      <c r="Q72" s="632"/>
      <c r="R72" s="632"/>
      <c r="S72" s="632"/>
      <c r="T72" s="632"/>
      <c r="U72" s="632"/>
      <c r="V72" s="632"/>
      <c r="W72" s="632"/>
      <c r="X72" s="632"/>
      <c r="Y72" s="632"/>
      <c r="Z72" s="632"/>
    </row>
    <row r="73" spans="1:26" ht="12.75" customHeight="1" x14ac:dyDescent="0.3">
      <c r="A73" s="632"/>
      <c r="B73" s="632"/>
      <c r="C73" s="632"/>
      <c r="D73" s="632"/>
      <c r="E73" s="632"/>
      <c r="F73" s="632"/>
      <c r="G73" s="632"/>
      <c r="H73" s="632"/>
      <c r="I73" s="632"/>
      <c r="J73" s="632"/>
      <c r="K73" s="632"/>
      <c r="L73" s="632"/>
      <c r="M73" s="632"/>
      <c r="N73" s="632"/>
      <c r="O73" s="632"/>
      <c r="P73" s="632"/>
      <c r="Q73" s="632"/>
      <c r="R73" s="632"/>
      <c r="S73" s="632"/>
      <c r="T73" s="632"/>
      <c r="U73" s="632"/>
      <c r="V73" s="632"/>
      <c r="W73" s="632"/>
      <c r="X73" s="632"/>
      <c r="Y73" s="632"/>
      <c r="Z73" s="632"/>
    </row>
    <row r="74" spans="1:26" ht="12.75" customHeight="1" x14ac:dyDescent="0.3">
      <c r="A74" s="632"/>
      <c r="B74" s="632"/>
      <c r="C74" s="632"/>
      <c r="D74" s="632"/>
      <c r="E74" s="632"/>
      <c r="F74" s="632"/>
      <c r="G74" s="632"/>
      <c r="H74" s="632"/>
      <c r="I74" s="632"/>
      <c r="J74" s="632"/>
      <c r="K74" s="632"/>
      <c r="L74" s="632"/>
      <c r="M74" s="632"/>
      <c r="N74" s="632"/>
      <c r="O74" s="632"/>
      <c r="P74" s="632"/>
      <c r="Q74" s="632"/>
      <c r="R74" s="632"/>
      <c r="S74" s="632"/>
      <c r="T74" s="632"/>
      <c r="U74" s="632"/>
      <c r="V74" s="632"/>
      <c r="W74" s="632"/>
      <c r="X74" s="632"/>
      <c r="Y74" s="632"/>
      <c r="Z74" s="632"/>
    </row>
    <row r="75" spans="1:26" ht="12.75" customHeight="1" x14ac:dyDescent="0.3">
      <c r="A75" s="632"/>
      <c r="B75" s="632"/>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row>
    <row r="76" spans="1:26" ht="12.75" customHeight="1" x14ac:dyDescent="0.3">
      <c r="A76" s="632"/>
      <c r="B76" s="632"/>
      <c r="C76" s="632"/>
      <c r="D76" s="632"/>
      <c r="E76" s="632"/>
      <c r="F76" s="632"/>
      <c r="G76" s="632"/>
      <c r="H76" s="632"/>
      <c r="I76" s="632"/>
      <c r="J76" s="632"/>
      <c r="K76" s="632"/>
      <c r="L76" s="632"/>
      <c r="M76" s="632"/>
      <c r="N76" s="632"/>
      <c r="O76" s="632"/>
      <c r="P76" s="632"/>
      <c r="Q76" s="632"/>
      <c r="R76" s="632"/>
      <c r="S76" s="632"/>
      <c r="T76" s="632"/>
      <c r="U76" s="632"/>
      <c r="V76" s="632"/>
      <c r="W76" s="632"/>
      <c r="X76" s="632"/>
      <c r="Y76" s="632"/>
      <c r="Z76" s="632"/>
    </row>
    <row r="77" spans="1:26" ht="12.75" customHeight="1" x14ac:dyDescent="0.3">
      <c r="A77" s="632"/>
      <c r="B77" s="632"/>
      <c r="C77" s="632"/>
      <c r="D77" s="632"/>
      <c r="E77" s="632"/>
      <c r="F77" s="632"/>
      <c r="G77" s="632"/>
      <c r="H77" s="632"/>
      <c r="I77" s="632"/>
      <c r="J77" s="632"/>
      <c r="K77" s="632"/>
      <c r="L77" s="632"/>
      <c r="M77" s="632"/>
      <c r="N77" s="632"/>
      <c r="O77" s="632"/>
      <c r="P77" s="632"/>
      <c r="Q77" s="632"/>
      <c r="R77" s="632"/>
      <c r="S77" s="632"/>
      <c r="T77" s="632"/>
      <c r="U77" s="632"/>
      <c r="V77" s="632"/>
      <c r="W77" s="632"/>
      <c r="X77" s="632"/>
      <c r="Y77" s="632"/>
      <c r="Z77" s="632"/>
    </row>
    <row r="78" spans="1:26" ht="12.75" customHeight="1" x14ac:dyDescent="0.3">
      <c r="A78" s="632"/>
      <c r="B78" s="632"/>
      <c r="C78" s="632"/>
      <c r="D78" s="632"/>
      <c r="E78" s="632"/>
      <c r="F78" s="632"/>
      <c r="G78" s="632"/>
      <c r="H78" s="632"/>
      <c r="I78" s="632"/>
      <c r="J78" s="632"/>
      <c r="K78" s="632"/>
      <c r="L78" s="632"/>
      <c r="M78" s="632"/>
      <c r="N78" s="632"/>
      <c r="O78" s="632"/>
      <c r="P78" s="632"/>
      <c r="Q78" s="632"/>
      <c r="R78" s="632"/>
      <c r="S78" s="632"/>
      <c r="T78" s="632"/>
      <c r="U78" s="632"/>
      <c r="V78" s="632"/>
      <c r="W78" s="632"/>
      <c r="X78" s="632"/>
      <c r="Y78" s="632"/>
      <c r="Z78" s="632"/>
    </row>
    <row r="79" spans="1:26" ht="12.75" customHeight="1" x14ac:dyDescent="0.3">
      <c r="A79" s="632"/>
      <c r="B79" s="632"/>
      <c r="C79" s="632"/>
      <c r="D79" s="632"/>
      <c r="E79" s="632"/>
      <c r="F79" s="632"/>
      <c r="G79" s="632"/>
      <c r="H79" s="632"/>
      <c r="I79" s="632"/>
      <c r="J79" s="632"/>
      <c r="K79" s="632"/>
      <c r="L79" s="632"/>
      <c r="M79" s="632"/>
      <c r="N79" s="632"/>
      <c r="O79" s="632"/>
      <c r="P79" s="632"/>
      <c r="Q79" s="632"/>
      <c r="R79" s="632"/>
      <c r="S79" s="632"/>
      <c r="T79" s="632"/>
      <c r="U79" s="632"/>
      <c r="V79" s="632"/>
      <c r="W79" s="632"/>
      <c r="X79" s="632"/>
      <c r="Y79" s="632"/>
      <c r="Z79" s="632"/>
    </row>
    <row r="80" spans="1:26" ht="12.75" customHeight="1" x14ac:dyDescent="0.3">
      <c r="A80" s="632"/>
      <c r="B80" s="632"/>
      <c r="C80" s="632"/>
      <c r="D80" s="632"/>
      <c r="E80" s="632"/>
      <c r="F80" s="632"/>
      <c r="G80" s="632"/>
      <c r="H80" s="632"/>
      <c r="I80" s="632"/>
      <c r="J80" s="632"/>
      <c r="K80" s="632"/>
      <c r="L80" s="632"/>
      <c r="M80" s="632"/>
      <c r="N80" s="632"/>
      <c r="O80" s="632"/>
      <c r="P80" s="632"/>
      <c r="Q80" s="632"/>
      <c r="R80" s="632"/>
      <c r="S80" s="632"/>
      <c r="T80" s="632"/>
      <c r="U80" s="632"/>
      <c r="V80" s="632"/>
      <c r="W80" s="632"/>
      <c r="X80" s="632"/>
      <c r="Y80" s="632"/>
      <c r="Z80" s="632"/>
    </row>
    <row r="81" spans="1:26" ht="12.75" customHeight="1" x14ac:dyDescent="0.3">
      <c r="A81" s="632"/>
      <c r="B81" s="632"/>
      <c r="C81" s="632"/>
      <c r="D81" s="632"/>
      <c r="E81" s="632"/>
      <c r="F81" s="632"/>
      <c r="G81" s="632"/>
      <c r="H81" s="632"/>
      <c r="I81" s="632"/>
      <c r="J81" s="632"/>
      <c r="K81" s="632"/>
      <c r="L81" s="632"/>
      <c r="M81" s="632"/>
      <c r="N81" s="632"/>
      <c r="O81" s="632"/>
      <c r="P81" s="632"/>
      <c r="Q81" s="632"/>
      <c r="R81" s="632"/>
      <c r="S81" s="632"/>
      <c r="T81" s="632"/>
      <c r="U81" s="632"/>
      <c r="V81" s="632"/>
      <c r="W81" s="632"/>
      <c r="X81" s="632"/>
      <c r="Y81" s="632"/>
      <c r="Z81" s="632"/>
    </row>
    <row r="82" spans="1:26" ht="12.75" customHeight="1" x14ac:dyDescent="0.3">
      <c r="A82" s="632"/>
      <c r="B82" s="632"/>
      <c r="C82" s="632"/>
      <c r="D82" s="632"/>
      <c r="E82" s="632"/>
      <c r="F82" s="632"/>
      <c r="G82" s="632"/>
      <c r="H82" s="632"/>
      <c r="I82" s="632"/>
      <c r="J82" s="632"/>
      <c r="K82" s="632"/>
      <c r="L82" s="632"/>
      <c r="M82" s="632"/>
      <c r="N82" s="632"/>
      <c r="O82" s="632"/>
      <c r="P82" s="632"/>
      <c r="Q82" s="632"/>
      <c r="R82" s="632"/>
      <c r="S82" s="632"/>
      <c r="T82" s="632"/>
      <c r="U82" s="632"/>
      <c r="V82" s="632"/>
      <c r="W82" s="632"/>
      <c r="X82" s="632"/>
      <c r="Y82" s="632"/>
      <c r="Z82" s="632"/>
    </row>
    <row r="83" spans="1:26" ht="12.75" customHeight="1" x14ac:dyDescent="0.3">
      <c r="A83" s="632"/>
      <c r="B83" s="632"/>
      <c r="C83" s="632"/>
      <c r="D83" s="632"/>
      <c r="E83" s="632"/>
      <c r="F83" s="632"/>
      <c r="G83" s="632"/>
      <c r="H83" s="632"/>
      <c r="I83" s="632"/>
      <c r="J83" s="632"/>
      <c r="K83" s="632"/>
      <c r="L83" s="632"/>
      <c r="M83" s="632"/>
      <c r="N83" s="632"/>
      <c r="O83" s="632"/>
      <c r="P83" s="632"/>
      <c r="Q83" s="632"/>
      <c r="R83" s="632"/>
      <c r="S83" s="632"/>
      <c r="T83" s="632"/>
      <c r="U83" s="632"/>
      <c r="V83" s="632"/>
      <c r="W83" s="632"/>
      <c r="X83" s="632"/>
      <c r="Y83" s="632"/>
      <c r="Z83" s="632"/>
    </row>
    <row r="84" spans="1:26" ht="12.75" customHeight="1" x14ac:dyDescent="0.3">
      <c r="A84" s="632"/>
      <c r="B84" s="632"/>
      <c r="C84" s="632"/>
      <c r="D84" s="632"/>
      <c r="E84" s="632"/>
      <c r="F84" s="632"/>
      <c r="G84" s="632"/>
      <c r="H84" s="632"/>
      <c r="I84" s="632"/>
      <c r="J84" s="632"/>
      <c r="K84" s="632"/>
      <c r="L84" s="632"/>
      <c r="M84" s="632"/>
      <c r="N84" s="632"/>
      <c r="O84" s="632"/>
      <c r="P84" s="632"/>
      <c r="Q84" s="632"/>
      <c r="R84" s="632"/>
      <c r="S84" s="632"/>
      <c r="T84" s="632"/>
      <c r="U84" s="632"/>
      <c r="V84" s="632"/>
      <c r="W84" s="632"/>
      <c r="X84" s="632"/>
      <c r="Y84" s="632"/>
      <c r="Z84" s="632"/>
    </row>
    <row r="85" spans="1:26" ht="12.75" customHeight="1" x14ac:dyDescent="0.3">
      <c r="A85" s="632"/>
      <c r="B85" s="632"/>
      <c r="C85" s="632"/>
      <c r="D85" s="632"/>
      <c r="E85" s="632"/>
      <c r="F85" s="632"/>
      <c r="G85" s="632"/>
      <c r="H85" s="632"/>
      <c r="I85" s="632"/>
      <c r="J85" s="632"/>
      <c r="K85" s="632"/>
      <c r="L85" s="632"/>
      <c r="M85" s="632"/>
      <c r="N85" s="632"/>
      <c r="O85" s="632"/>
      <c r="P85" s="632"/>
      <c r="Q85" s="632"/>
      <c r="R85" s="632"/>
      <c r="S85" s="632"/>
      <c r="T85" s="632"/>
      <c r="U85" s="632"/>
      <c r="V85" s="632"/>
      <c r="W85" s="632"/>
      <c r="X85" s="632"/>
      <c r="Y85" s="632"/>
      <c r="Z85" s="632"/>
    </row>
    <row r="86" spans="1:26" ht="12.75" customHeight="1" x14ac:dyDescent="0.3">
      <c r="A86" s="632"/>
      <c r="B86" s="632"/>
      <c r="C86" s="632"/>
      <c r="D86" s="632"/>
      <c r="E86" s="632"/>
      <c r="F86" s="632"/>
      <c r="G86" s="632"/>
      <c r="H86" s="632"/>
      <c r="I86" s="632"/>
      <c r="J86" s="632"/>
      <c r="K86" s="632"/>
      <c r="L86" s="632"/>
      <c r="M86" s="632"/>
      <c r="N86" s="632"/>
      <c r="O86" s="632"/>
      <c r="P86" s="632"/>
      <c r="Q86" s="632"/>
      <c r="R86" s="632"/>
      <c r="S86" s="632"/>
      <c r="T86" s="632"/>
      <c r="U86" s="632"/>
      <c r="V86" s="632"/>
      <c r="W86" s="632"/>
      <c r="X86" s="632"/>
      <c r="Y86" s="632"/>
      <c r="Z86" s="632"/>
    </row>
    <row r="87" spans="1:26" ht="12.75" customHeight="1" x14ac:dyDescent="0.3">
      <c r="A87" s="632"/>
      <c r="B87" s="632"/>
      <c r="C87" s="632"/>
      <c r="D87" s="632"/>
      <c r="E87" s="632"/>
      <c r="F87" s="632"/>
      <c r="G87" s="632"/>
      <c r="H87" s="632"/>
      <c r="I87" s="632"/>
      <c r="J87" s="632"/>
      <c r="K87" s="632"/>
      <c r="L87" s="632"/>
      <c r="M87" s="632"/>
      <c r="N87" s="632"/>
      <c r="O87" s="632"/>
      <c r="P87" s="632"/>
      <c r="Q87" s="632"/>
      <c r="R87" s="632"/>
      <c r="S87" s="632"/>
      <c r="T87" s="632"/>
      <c r="U87" s="632"/>
      <c r="V87" s="632"/>
      <c r="W87" s="632"/>
      <c r="X87" s="632"/>
      <c r="Y87" s="632"/>
      <c r="Z87" s="632"/>
    </row>
    <row r="88" spans="1:26" ht="12.75" customHeight="1" x14ac:dyDescent="0.3">
      <c r="A88" s="632"/>
      <c r="B88" s="632"/>
      <c r="C88" s="632"/>
      <c r="D88" s="632"/>
      <c r="E88" s="632"/>
      <c r="F88" s="632"/>
      <c r="G88" s="632"/>
      <c r="H88" s="632"/>
      <c r="I88" s="632"/>
      <c r="J88" s="632"/>
      <c r="K88" s="632"/>
      <c r="L88" s="632"/>
      <c r="M88" s="632"/>
      <c r="N88" s="632"/>
      <c r="O88" s="632"/>
      <c r="P88" s="632"/>
      <c r="Q88" s="632"/>
      <c r="R88" s="632"/>
      <c r="S88" s="632"/>
      <c r="T88" s="632"/>
      <c r="U88" s="632"/>
      <c r="V88" s="632"/>
      <c r="W88" s="632"/>
      <c r="X88" s="632"/>
      <c r="Y88" s="632"/>
      <c r="Z88" s="632"/>
    </row>
    <row r="89" spans="1:26" ht="12.75" customHeight="1" x14ac:dyDescent="0.3">
      <c r="A89" s="632"/>
      <c r="B89" s="632"/>
      <c r="C89" s="632"/>
      <c r="D89" s="632"/>
      <c r="E89" s="632"/>
      <c r="F89" s="632"/>
      <c r="G89" s="632"/>
      <c r="H89" s="632"/>
      <c r="I89" s="632"/>
      <c r="J89" s="632"/>
      <c r="K89" s="632"/>
      <c r="L89" s="632"/>
      <c r="M89" s="632"/>
      <c r="N89" s="632"/>
      <c r="O89" s="632"/>
      <c r="P89" s="632"/>
      <c r="Q89" s="632"/>
      <c r="R89" s="632"/>
      <c r="S89" s="632"/>
      <c r="T89" s="632"/>
      <c r="U89" s="632"/>
      <c r="V89" s="632"/>
      <c r="W89" s="632"/>
      <c r="X89" s="632"/>
      <c r="Y89" s="632"/>
      <c r="Z89" s="632"/>
    </row>
    <row r="90" spans="1:26" ht="12.75" customHeight="1" x14ac:dyDescent="0.3">
      <c r="A90" s="632"/>
      <c r="B90" s="632"/>
      <c r="C90" s="632"/>
      <c r="D90" s="632"/>
      <c r="E90" s="632"/>
      <c r="F90" s="632"/>
      <c r="G90" s="632"/>
      <c r="H90" s="632"/>
      <c r="I90" s="632"/>
      <c r="J90" s="632"/>
      <c r="K90" s="632"/>
      <c r="L90" s="632"/>
      <c r="M90" s="632"/>
      <c r="N90" s="632"/>
      <c r="O90" s="632"/>
      <c r="P90" s="632"/>
      <c r="Q90" s="632"/>
      <c r="R90" s="632"/>
      <c r="S90" s="632"/>
      <c r="T90" s="632"/>
      <c r="U90" s="632"/>
      <c r="V90" s="632"/>
      <c r="W90" s="632"/>
      <c r="X90" s="632"/>
      <c r="Y90" s="632"/>
      <c r="Z90" s="632"/>
    </row>
    <row r="91" spans="1:26" ht="12.75" customHeight="1" x14ac:dyDescent="0.3">
      <c r="A91" s="632"/>
      <c r="B91" s="632"/>
      <c r="C91" s="632"/>
      <c r="D91" s="632"/>
      <c r="E91" s="632"/>
      <c r="F91" s="632"/>
      <c r="G91" s="632"/>
      <c r="H91" s="632"/>
      <c r="I91" s="632"/>
      <c r="J91" s="632"/>
      <c r="K91" s="632"/>
      <c r="L91" s="632"/>
      <c r="M91" s="632"/>
      <c r="N91" s="632"/>
      <c r="O91" s="632"/>
      <c r="P91" s="632"/>
      <c r="Q91" s="632"/>
      <c r="R91" s="632"/>
      <c r="S91" s="632"/>
      <c r="T91" s="632"/>
      <c r="U91" s="632"/>
      <c r="V91" s="632"/>
      <c r="W91" s="632"/>
      <c r="X91" s="632"/>
      <c r="Y91" s="632"/>
      <c r="Z91" s="632"/>
    </row>
    <row r="92" spans="1:26" ht="12.75" customHeight="1" x14ac:dyDescent="0.3">
      <c r="A92" s="632"/>
      <c r="B92" s="632"/>
      <c r="C92" s="632"/>
      <c r="D92" s="632"/>
      <c r="E92" s="632"/>
      <c r="F92" s="632"/>
      <c r="G92" s="632"/>
      <c r="H92" s="632"/>
      <c r="I92" s="632"/>
      <c r="J92" s="632"/>
      <c r="K92" s="632"/>
      <c r="L92" s="632"/>
      <c r="M92" s="632"/>
      <c r="N92" s="632"/>
      <c r="O92" s="632"/>
      <c r="P92" s="632"/>
      <c r="Q92" s="632"/>
      <c r="R92" s="632"/>
      <c r="S92" s="632"/>
      <c r="T92" s="632"/>
      <c r="U92" s="632"/>
      <c r="V92" s="632"/>
      <c r="W92" s="632"/>
      <c r="X92" s="632"/>
      <c r="Y92" s="632"/>
      <c r="Z92" s="632"/>
    </row>
    <row r="93" spans="1:26" ht="12.75" customHeight="1" x14ac:dyDescent="0.3">
      <c r="A93" s="632"/>
      <c r="B93" s="632"/>
      <c r="C93" s="632"/>
      <c r="D93" s="632"/>
      <c r="E93" s="632"/>
      <c r="F93" s="632"/>
      <c r="G93" s="632"/>
      <c r="H93" s="632"/>
      <c r="I93" s="632"/>
      <c r="J93" s="632"/>
      <c r="K93" s="632"/>
      <c r="L93" s="632"/>
      <c r="M93" s="632"/>
      <c r="N93" s="632"/>
      <c r="O93" s="632"/>
      <c r="P93" s="632"/>
      <c r="Q93" s="632"/>
      <c r="R93" s="632"/>
      <c r="S93" s="632"/>
      <c r="T93" s="632"/>
      <c r="U93" s="632"/>
      <c r="V93" s="632"/>
      <c r="W93" s="632"/>
      <c r="X93" s="632"/>
      <c r="Y93" s="632"/>
      <c r="Z93" s="632"/>
    </row>
    <row r="94" spans="1:26" ht="12.75" customHeight="1" x14ac:dyDescent="0.3">
      <c r="A94" s="632"/>
      <c r="B94" s="632"/>
      <c r="C94" s="632"/>
      <c r="D94" s="632"/>
      <c r="E94" s="632"/>
      <c r="F94" s="632"/>
      <c r="G94" s="632"/>
      <c r="H94" s="632"/>
      <c r="I94" s="632"/>
      <c r="J94" s="632"/>
      <c r="K94" s="632"/>
      <c r="L94" s="632"/>
      <c r="M94" s="632"/>
      <c r="N94" s="632"/>
      <c r="O94" s="632"/>
      <c r="P94" s="632"/>
      <c r="Q94" s="632"/>
      <c r="R94" s="632"/>
      <c r="S94" s="632"/>
      <c r="T94" s="632"/>
      <c r="U94" s="632"/>
      <c r="V94" s="632"/>
      <c r="W94" s="632"/>
      <c r="X94" s="632"/>
      <c r="Y94" s="632"/>
      <c r="Z94" s="632"/>
    </row>
    <row r="95" spans="1:26" ht="12.75" customHeight="1" x14ac:dyDescent="0.3">
      <c r="A95" s="632"/>
      <c r="B95" s="632"/>
      <c r="C95" s="632"/>
      <c r="D95" s="632"/>
      <c r="E95" s="632"/>
      <c r="F95" s="632"/>
      <c r="G95" s="632"/>
      <c r="H95" s="632"/>
      <c r="I95" s="632"/>
      <c r="J95" s="632"/>
      <c r="K95" s="632"/>
      <c r="L95" s="632"/>
      <c r="M95" s="632"/>
      <c r="N95" s="632"/>
      <c r="O95" s="632"/>
      <c r="P95" s="632"/>
      <c r="Q95" s="632"/>
      <c r="R95" s="632"/>
      <c r="S95" s="632"/>
      <c r="T95" s="632"/>
      <c r="U95" s="632"/>
      <c r="V95" s="632"/>
      <c r="W95" s="632"/>
      <c r="X95" s="632"/>
      <c r="Y95" s="632"/>
      <c r="Z95" s="632"/>
    </row>
    <row r="96" spans="1:26" ht="12.75" customHeight="1" x14ac:dyDescent="0.3">
      <c r="A96" s="632"/>
      <c r="B96" s="632"/>
      <c r="C96" s="632"/>
      <c r="D96" s="632"/>
      <c r="E96" s="632"/>
      <c r="F96" s="632"/>
      <c r="G96" s="632"/>
      <c r="H96" s="632"/>
      <c r="I96" s="632"/>
      <c r="J96" s="632"/>
      <c r="K96" s="632"/>
      <c r="L96" s="632"/>
      <c r="M96" s="632"/>
      <c r="N96" s="632"/>
      <c r="O96" s="632"/>
      <c r="P96" s="632"/>
      <c r="Q96" s="632"/>
      <c r="R96" s="632"/>
      <c r="S96" s="632"/>
      <c r="T96" s="632"/>
      <c r="U96" s="632"/>
      <c r="V96" s="632"/>
      <c r="W96" s="632"/>
      <c r="X96" s="632"/>
      <c r="Y96" s="632"/>
      <c r="Z96" s="632"/>
    </row>
    <row r="97" spans="1:26" ht="12.75" customHeight="1" x14ac:dyDescent="0.3">
      <c r="A97" s="632"/>
      <c r="B97" s="632"/>
      <c r="C97" s="632"/>
      <c r="D97" s="632"/>
      <c r="E97" s="632"/>
      <c r="F97" s="632"/>
      <c r="G97" s="632"/>
      <c r="H97" s="632"/>
      <c r="I97" s="632"/>
      <c r="J97" s="632"/>
      <c r="K97" s="632"/>
      <c r="L97" s="632"/>
      <c r="M97" s="632"/>
      <c r="N97" s="632"/>
      <c r="O97" s="632"/>
      <c r="P97" s="632"/>
      <c r="Q97" s="632"/>
      <c r="R97" s="632"/>
      <c r="S97" s="632"/>
      <c r="T97" s="632"/>
      <c r="U97" s="632"/>
      <c r="V97" s="632"/>
      <c r="W97" s="632"/>
      <c r="X97" s="632"/>
      <c r="Y97" s="632"/>
      <c r="Z97" s="632"/>
    </row>
    <row r="98" spans="1:26" ht="12.75" customHeight="1" x14ac:dyDescent="0.3">
      <c r="A98" s="632"/>
      <c r="B98" s="632"/>
      <c r="C98" s="632"/>
      <c r="D98" s="632"/>
      <c r="E98" s="632"/>
      <c r="F98" s="632"/>
      <c r="G98" s="632"/>
      <c r="H98" s="632"/>
      <c r="I98" s="632"/>
      <c r="J98" s="632"/>
      <c r="K98" s="632"/>
      <c r="L98" s="632"/>
      <c r="M98" s="632"/>
      <c r="N98" s="632"/>
      <c r="O98" s="632"/>
      <c r="P98" s="632"/>
      <c r="Q98" s="632"/>
      <c r="R98" s="632"/>
      <c r="S98" s="632"/>
      <c r="T98" s="632"/>
      <c r="U98" s="632"/>
      <c r="V98" s="632"/>
      <c r="W98" s="632"/>
      <c r="X98" s="632"/>
      <c r="Y98" s="632"/>
      <c r="Z98" s="632"/>
    </row>
    <row r="99" spans="1:26" ht="12.75" customHeight="1" x14ac:dyDescent="0.3">
      <c r="A99" s="632"/>
      <c r="B99" s="632"/>
      <c r="C99" s="632"/>
      <c r="D99" s="632"/>
      <c r="E99" s="632"/>
      <c r="F99" s="632"/>
      <c r="G99" s="632"/>
      <c r="H99" s="632"/>
      <c r="I99" s="632"/>
      <c r="J99" s="632"/>
      <c r="K99" s="632"/>
      <c r="L99" s="632"/>
      <c r="M99" s="632"/>
      <c r="N99" s="632"/>
      <c r="O99" s="632"/>
      <c r="P99" s="632"/>
      <c r="Q99" s="632"/>
      <c r="R99" s="632"/>
      <c r="S99" s="632"/>
      <c r="T99" s="632"/>
      <c r="U99" s="632"/>
      <c r="V99" s="632"/>
      <c r="W99" s="632"/>
      <c r="X99" s="632"/>
      <c r="Y99" s="632"/>
      <c r="Z99" s="632"/>
    </row>
    <row r="100" spans="1:26" ht="12.75" customHeight="1" x14ac:dyDescent="0.3">
      <c r="A100" s="632"/>
      <c r="B100" s="632"/>
      <c r="C100" s="632"/>
      <c r="D100" s="632"/>
      <c r="E100" s="632"/>
      <c r="F100" s="632"/>
      <c r="G100" s="632"/>
      <c r="H100" s="632"/>
      <c r="I100" s="632"/>
      <c r="J100" s="632"/>
      <c r="K100" s="632"/>
      <c r="L100" s="632"/>
      <c r="M100" s="632"/>
      <c r="N100" s="632"/>
      <c r="O100" s="632"/>
      <c r="P100" s="632"/>
      <c r="Q100" s="632"/>
      <c r="R100" s="632"/>
      <c r="S100" s="632"/>
      <c r="T100" s="632"/>
      <c r="U100" s="632"/>
      <c r="V100" s="632"/>
      <c r="W100" s="632"/>
      <c r="X100" s="632"/>
      <c r="Y100" s="632"/>
      <c r="Z100" s="632"/>
    </row>
    <row r="101" spans="1:26" ht="12.75" customHeight="1" x14ac:dyDescent="0.3">
      <c r="A101" s="632"/>
      <c r="B101" s="632"/>
      <c r="C101" s="632"/>
      <c r="D101" s="632"/>
      <c r="E101" s="632"/>
      <c r="F101" s="632"/>
      <c r="G101" s="632"/>
      <c r="H101" s="632"/>
      <c r="I101" s="632"/>
      <c r="J101" s="632"/>
      <c r="K101" s="632"/>
      <c r="L101" s="632"/>
      <c r="M101" s="632"/>
      <c r="N101" s="632"/>
      <c r="O101" s="632"/>
      <c r="P101" s="632"/>
      <c r="Q101" s="632"/>
      <c r="R101" s="632"/>
      <c r="S101" s="632"/>
      <c r="T101" s="632"/>
      <c r="U101" s="632"/>
      <c r="V101" s="632"/>
      <c r="W101" s="632"/>
      <c r="X101" s="632"/>
      <c r="Y101" s="632"/>
      <c r="Z101" s="632"/>
    </row>
    <row r="102" spans="1:26" ht="12.75" customHeight="1" x14ac:dyDescent="0.3">
      <c r="A102" s="632"/>
      <c r="B102" s="632"/>
      <c r="C102" s="632"/>
      <c r="D102" s="632"/>
      <c r="E102" s="632"/>
      <c r="F102" s="632"/>
      <c r="G102" s="632"/>
      <c r="H102" s="632"/>
      <c r="I102" s="632"/>
      <c r="J102" s="632"/>
      <c r="K102" s="632"/>
      <c r="L102" s="632"/>
      <c r="M102" s="632"/>
      <c r="N102" s="632"/>
      <c r="O102" s="632"/>
      <c r="P102" s="632"/>
      <c r="Q102" s="632"/>
      <c r="R102" s="632"/>
      <c r="S102" s="632"/>
      <c r="T102" s="632"/>
      <c r="U102" s="632"/>
      <c r="V102" s="632"/>
      <c r="W102" s="632"/>
      <c r="X102" s="632"/>
      <c r="Y102" s="632"/>
      <c r="Z102" s="632"/>
    </row>
    <row r="103" spans="1:26" ht="12.75" customHeight="1" x14ac:dyDescent="0.3">
      <c r="A103" s="632"/>
      <c r="B103" s="632"/>
      <c r="C103" s="632"/>
      <c r="D103" s="632"/>
      <c r="E103" s="632"/>
      <c r="F103" s="632"/>
      <c r="G103" s="632"/>
      <c r="H103" s="632"/>
      <c r="I103" s="632"/>
      <c r="J103" s="632"/>
      <c r="K103" s="632"/>
      <c r="L103" s="632"/>
      <c r="M103" s="632"/>
      <c r="N103" s="632"/>
      <c r="O103" s="632"/>
      <c r="P103" s="632"/>
      <c r="Q103" s="632"/>
      <c r="R103" s="632"/>
      <c r="S103" s="632"/>
      <c r="T103" s="632"/>
      <c r="U103" s="632"/>
      <c r="V103" s="632"/>
      <c r="W103" s="632"/>
      <c r="X103" s="632"/>
      <c r="Y103" s="632"/>
      <c r="Z103" s="632"/>
    </row>
    <row r="104" spans="1:26" ht="12.75" customHeight="1" x14ac:dyDescent="0.3">
      <c r="A104" s="632"/>
      <c r="B104" s="632"/>
      <c r="C104" s="632"/>
      <c r="D104" s="632"/>
      <c r="E104" s="632"/>
      <c r="F104" s="632"/>
      <c r="G104" s="632"/>
      <c r="H104" s="632"/>
      <c r="I104" s="632"/>
      <c r="J104" s="632"/>
      <c r="K104" s="632"/>
      <c r="L104" s="632"/>
      <c r="M104" s="632"/>
      <c r="N104" s="632"/>
      <c r="O104" s="632"/>
      <c r="P104" s="632"/>
      <c r="Q104" s="632"/>
      <c r="R104" s="632"/>
      <c r="S104" s="632"/>
      <c r="T104" s="632"/>
      <c r="U104" s="632"/>
      <c r="V104" s="632"/>
      <c r="W104" s="632"/>
      <c r="X104" s="632"/>
      <c r="Y104" s="632"/>
      <c r="Z104" s="632"/>
    </row>
    <row r="105" spans="1:26" ht="12.75" customHeight="1" x14ac:dyDescent="0.3">
      <c r="A105" s="632"/>
      <c r="B105" s="632"/>
      <c r="C105" s="632"/>
      <c r="D105" s="632"/>
      <c r="E105" s="632"/>
      <c r="F105" s="632"/>
      <c r="G105" s="632"/>
      <c r="H105" s="632"/>
      <c r="I105" s="632"/>
      <c r="J105" s="632"/>
      <c r="K105" s="632"/>
      <c r="L105" s="632"/>
      <c r="M105" s="632"/>
      <c r="N105" s="632"/>
      <c r="O105" s="632"/>
      <c r="P105" s="632"/>
      <c r="Q105" s="632"/>
      <c r="R105" s="632"/>
      <c r="S105" s="632"/>
      <c r="T105" s="632"/>
      <c r="U105" s="632"/>
      <c r="V105" s="632"/>
      <c r="W105" s="632"/>
      <c r="X105" s="632"/>
      <c r="Y105" s="632"/>
      <c r="Z105" s="632"/>
    </row>
    <row r="106" spans="1:26" ht="12.75" customHeight="1" x14ac:dyDescent="0.3">
      <c r="A106" s="632"/>
      <c r="B106" s="632"/>
      <c r="C106" s="632"/>
      <c r="D106" s="632"/>
      <c r="E106" s="632"/>
      <c r="F106" s="632"/>
      <c r="G106" s="632"/>
      <c r="H106" s="632"/>
      <c r="I106" s="632"/>
      <c r="J106" s="632"/>
      <c r="K106" s="632"/>
      <c r="L106" s="632"/>
      <c r="M106" s="632"/>
      <c r="N106" s="632"/>
      <c r="O106" s="632"/>
      <c r="P106" s="632"/>
      <c r="Q106" s="632"/>
      <c r="R106" s="632"/>
      <c r="S106" s="632"/>
      <c r="T106" s="632"/>
      <c r="U106" s="632"/>
      <c r="V106" s="632"/>
      <c r="W106" s="632"/>
      <c r="X106" s="632"/>
      <c r="Y106" s="632"/>
      <c r="Z106" s="632"/>
    </row>
    <row r="107" spans="1:26" ht="12.75" customHeight="1" x14ac:dyDescent="0.3">
      <c r="A107" s="632"/>
      <c r="B107" s="632"/>
      <c r="C107" s="632"/>
      <c r="D107" s="632"/>
      <c r="E107" s="632"/>
      <c r="F107" s="632"/>
      <c r="G107" s="632"/>
      <c r="H107" s="632"/>
      <c r="I107" s="632"/>
      <c r="J107" s="632"/>
      <c r="K107" s="632"/>
      <c r="L107" s="632"/>
      <c r="M107" s="632"/>
      <c r="N107" s="632"/>
      <c r="O107" s="632"/>
      <c r="P107" s="632"/>
      <c r="Q107" s="632"/>
      <c r="R107" s="632"/>
      <c r="S107" s="632"/>
      <c r="T107" s="632"/>
      <c r="U107" s="632"/>
      <c r="V107" s="632"/>
      <c r="W107" s="632"/>
      <c r="X107" s="632"/>
      <c r="Y107" s="632"/>
      <c r="Z107" s="632"/>
    </row>
    <row r="108" spans="1:26" ht="12.75" customHeight="1" x14ac:dyDescent="0.3">
      <c r="A108" s="632"/>
      <c r="B108" s="632"/>
      <c r="C108" s="632"/>
      <c r="D108" s="632"/>
      <c r="E108" s="632"/>
      <c r="F108" s="632"/>
      <c r="G108" s="632"/>
      <c r="H108" s="632"/>
      <c r="I108" s="632"/>
      <c r="J108" s="632"/>
      <c r="K108" s="632"/>
      <c r="L108" s="632"/>
      <c r="M108" s="632"/>
      <c r="N108" s="632"/>
      <c r="O108" s="632"/>
      <c r="P108" s="632"/>
      <c r="Q108" s="632"/>
      <c r="R108" s="632"/>
      <c r="S108" s="632"/>
      <c r="T108" s="632"/>
      <c r="U108" s="632"/>
      <c r="V108" s="632"/>
      <c r="W108" s="632"/>
      <c r="X108" s="632"/>
      <c r="Y108" s="632"/>
      <c r="Z108" s="632"/>
    </row>
    <row r="109" spans="1:26" ht="12.75" customHeight="1" x14ac:dyDescent="0.3">
      <c r="A109" s="632"/>
      <c r="B109" s="632"/>
      <c r="C109" s="632"/>
      <c r="D109" s="632"/>
      <c r="E109" s="632"/>
      <c r="F109" s="632"/>
      <c r="G109" s="632"/>
      <c r="H109" s="632"/>
      <c r="I109" s="632"/>
      <c r="J109" s="632"/>
      <c r="K109" s="632"/>
      <c r="L109" s="632"/>
      <c r="M109" s="632"/>
      <c r="N109" s="632"/>
      <c r="O109" s="632"/>
      <c r="P109" s="632"/>
      <c r="Q109" s="632"/>
      <c r="R109" s="632"/>
      <c r="S109" s="632"/>
      <c r="T109" s="632"/>
      <c r="U109" s="632"/>
      <c r="V109" s="632"/>
      <c r="W109" s="632"/>
      <c r="X109" s="632"/>
      <c r="Y109" s="632"/>
      <c r="Z109" s="632"/>
    </row>
    <row r="110" spans="1:26" ht="12.75" customHeight="1" x14ac:dyDescent="0.3">
      <c r="A110" s="632"/>
      <c r="B110" s="632"/>
      <c r="C110" s="632"/>
      <c r="D110" s="632"/>
      <c r="E110" s="632"/>
      <c r="F110" s="632"/>
      <c r="G110" s="632"/>
      <c r="H110" s="632"/>
      <c r="I110" s="632"/>
      <c r="J110" s="632"/>
      <c r="K110" s="632"/>
      <c r="L110" s="632"/>
      <c r="M110" s="632"/>
      <c r="N110" s="632"/>
      <c r="O110" s="632"/>
      <c r="P110" s="632"/>
      <c r="Q110" s="632"/>
      <c r="R110" s="632"/>
      <c r="S110" s="632"/>
      <c r="T110" s="632"/>
      <c r="U110" s="632"/>
      <c r="V110" s="632"/>
      <c r="W110" s="632"/>
      <c r="X110" s="632"/>
      <c r="Y110" s="632"/>
      <c r="Z110" s="632"/>
    </row>
    <row r="111" spans="1:26" ht="12.75" customHeight="1" x14ac:dyDescent="0.3">
      <c r="A111" s="632"/>
      <c r="B111" s="632"/>
      <c r="C111" s="632"/>
      <c r="D111" s="632"/>
      <c r="E111" s="632"/>
      <c r="F111" s="632"/>
      <c r="G111" s="632"/>
      <c r="H111" s="632"/>
      <c r="I111" s="632"/>
      <c r="J111" s="632"/>
      <c r="K111" s="632"/>
      <c r="L111" s="632"/>
      <c r="M111" s="632"/>
      <c r="N111" s="632"/>
      <c r="O111" s="632"/>
      <c r="P111" s="632"/>
      <c r="Q111" s="632"/>
      <c r="R111" s="632"/>
      <c r="S111" s="632"/>
      <c r="T111" s="632"/>
      <c r="U111" s="632"/>
      <c r="V111" s="632"/>
      <c r="W111" s="632"/>
      <c r="X111" s="632"/>
      <c r="Y111" s="632"/>
      <c r="Z111" s="632"/>
    </row>
    <row r="112" spans="1:26" ht="12.75" customHeight="1" x14ac:dyDescent="0.3">
      <c r="A112" s="632"/>
      <c r="B112" s="632"/>
      <c r="C112" s="632"/>
      <c r="D112" s="632"/>
      <c r="E112" s="632"/>
      <c r="F112" s="632"/>
      <c r="G112" s="632"/>
      <c r="H112" s="632"/>
      <c r="I112" s="632"/>
      <c r="J112" s="632"/>
      <c r="K112" s="632"/>
      <c r="L112" s="632"/>
      <c r="M112" s="632"/>
      <c r="N112" s="632"/>
      <c r="O112" s="632"/>
      <c r="P112" s="632"/>
      <c r="Q112" s="632"/>
      <c r="R112" s="632"/>
      <c r="S112" s="632"/>
      <c r="T112" s="632"/>
      <c r="U112" s="632"/>
      <c r="V112" s="632"/>
      <c r="W112" s="632"/>
      <c r="X112" s="632"/>
      <c r="Y112" s="632"/>
      <c r="Z112" s="632"/>
    </row>
    <row r="113" spans="1:26" ht="12.75" customHeight="1" x14ac:dyDescent="0.3">
      <c r="A113" s="632"/>
      <c r="B113" s="632"/>
      <c r="C113" s="632"/>
      <c r="D113" s="632"/>
      <c r="E113" s="632"/>
      <c r="F113" s="632"/>
      <c r="G113" s="632"/>
      <c r="H113" s="632"/>
      <c r="I113" s="632"/>
      <c r="J113" s="632"/>
      <c r="K113" s="632"/>
      <c r="L113" s="632"/>
      <c r="M113" s="632"/>
      <c r="N113" s="632"/>
      <c r="O113" s="632"/>
      <c r="P113" s="632"/>
      <c r="Q113" s="632"/>
      <c r="R113" s="632"/>
      <c r="S113" s="632"/>
      <c r="T113" s="632"/>
      <c r="U113" s="632"/>
      <c r="V113" s="632"/>
      <c r="W113" s="632"/>
      <c r="X113" s="632"/>
      <c r="Y113" s="632"/>
      <c r="Z113" s="632"/>
    </row>
    <row r="114" spans="1:26" ht="12.75" customHeight="1" x14ac:dyDescent="0.3">
      <c r="A114" s="632"/>
      <c r="B114" s="632"/>
      <c r="C114" s="632"/>
      <c r="D114" s="632"/>
      <c r="E114" s="632"/>
      <c r="F114" s="632"/>
      <c r="G114" s="632"/>
      <c r="H114" s="632"/>
      <c r="I114" s="632"/>
      <c r="J114" s="632"/>
      <c r="K114" s="632"/>
      <c r="L114" s="632"/>
      <c r="M114" s="632"/>
      <c r="N114" s="632"/>
      <c r="O114" s="632"/>
      <c r="P114" s="632"/>
      <c r="Q114" s="632"/>
      <c r="R114" s="632"/>
      <c r="S114" s="632"/>
      <c r="T114" s="632"/>
      <c r="U114" s="632"/>
      <c r="V114" s="632"/>
      <c r="W114" s="632"/>
      <c r="X114" s="632"/>
      <c r="Y114" s="632"/>
      <c r="Z114" s="632"/>
    </row>
    <row r="115" spans="1:26" ht="12.75" customHeight="1" x14ac:dyDescent="0.3">
      <c r="A115" s="632"/>
      <c r="B115" s="632"/>
      <c r="C115" s="632"/>
      <c r="D115" s="632"/>
      <c r="E115" s="632"/>
      <c r="F115" s="632"/>
      <c r="G115" s="632"/>
      <c r="H115" s="632"/>
      <c r="I115" s="632"/>
      <c r="J115" s="632"/>
      <c r="K115" s="632"/>
      <c r="L115" s="632"/>
      <c r="M115" s="632"/>
      <c r="N115" s="632"/>
      <c r="O115" s="632"/>
      <c r="P115" s="632"/>
      <c r="Q115" s="632"/>
      <c r="R115" s="632"/>
      <c r="S115" s="632"/>
      <c r="T115" s="632"/>
      <c r="U115" s="632"/>
      <c r="V115" s="632"/>
      <c r="W115" s="632"/>
      <c r="X115" s="632"/>
      <c r="Y115" s="632"/>
      <c r="Z115" s="632"/>
    </row>
    <row r="116" spans="1:26" ht="12.75" customHeight="1" x14ac:dyDescent="0.3">
      <c r="A116" s="632"/>
      <c r="B116" s="632"/>
      <c r="C116" s="632"/>
      <c r="D116" s="632"/>
      <c r="E116" s="632"/>
      <c r="F116" s="632"/>
      <c r="G116" s="632"/>
      <c r="H116" s="632"/>
      <c r="I116" s="632"/>
      <c r="J116" s="632"/>
      <c r="K116" s="632"/>
      <c r="L116" s="632"/>
      <c r="M116" s="632"/>
      <c r="N116" s="632"/>
      <c r="O116" s="632"/>
      <c r="P116" s="632"/>
      <c r="Q116" s="632"/>
      <c r="R116" s="632"/>
      <c r="S116" s="632"/>
      <c r="T116" s="632"/>
      <c r="U116" s="632"/>
      <c r="V116" s="632"/>
      <c r="W116" s="632"/>
      <c r="X116" s="632"/>
      <c r="Y116" s="632"/>
      <c r="Z116" s="632"/>
    </row>
    <row r="117" spans="1:26" ht="12.75" customHeight="1" x14ac:dyDescent="0.3">
      <c r="A117" s="632"/>
      <c r="B117" s="632"/>
      <c r="C117" s="632"/>
      <c r="D117" s="632"/>
      <c r="E117" s="632"/>
      <c r="F117" s="632"/>
      <c r="G117" s="632"/>
      <c r="H117" s="632"/>
      <c r="I117" s="632"/>
      <c r="J117" s="632"/>
      <c r="K117" s="632"/>
      <c r="L117" s="632"/>
      <c r="M117" s="632"/>
      <c r="N117" s="632"/>
      <c r="O117" s="632"/>
      <c r="P117" s="632"/>
      <c r="Q117" s="632"/>
      <c r="R117" s="632"/>
      <c r="S117" s="632"/>
      <c r="T117" s="632"/>
      <c r="U117" s="632"/>
      <c r="V117" s="632"/>
      <c r="W117" s="632"/>
      <c r="X117" s="632"/>
      <c r="Y117" s="632"/>
      <c r="Z117" s="632"/>
    </row>
    <row r="118" spans="1:26" ht="12.75" customHeight="1" x14ac:dyDescent="0.3">
      <c r="A118" s="632"/>
      <c r="B118" s="632"/>
      <c r="C118" s="632"/>
      <c r="D118" s="632"/>
      <c r="E118" s="632"/>
      <c r="F118" s="632"/>
      <c r="G118" s="632"/>
      <c r="H118" s="632"/>
      <c r="I118" s="632"/>
      <c r="J118" s="632"/>
      <c r="K118" s="632"/>
      <c r="L118" s="632"/>
      <c r="M118" s="632"/>
      <c r="N118" s="632"/>
      <c r="O118" s="632"/>
      <c r="P118" s="632"/>
      <c r="Q118" s="632"/>
      <c r="R118" s="632"/>
      <c r="S118" s="632"/>
      <c r="T118" s="632"/>
      <c r="U118" s="632"/>
      <c r="V118" s="632"/>
      <c r="W118" s="632"/>
      <c r="X118" s="632"/>
      <c r="Y118" s="632"/>
      <c r="Z118" s="632"/>
    </row>
    <row r="119" spans="1:26" ht="12.75" customHeight="1" x14ac:dyDescent="0.3">
      <c r="A119" s="632"/>
      <c r="B119" s="632"/>
      <c r="C119" s="632"/>
      <c r="D119" s="632"/>
      <c r="E119" s="632"/>
      <c r="F119" s="632"/>
      <c r="G119" s="632"/>
      <c r="H119" s="632"/>
      <c r="I119" s="632"/>
      <c r="J119" s="632"/>
      <c r="K119" s="632"/>
      <c r="L119" s="632"/>
      <c r="M119" s="632"/>
      <c r="N119" s="632"/>
      <c r="O119" s="632"/>
      <c r="P119" s="632"/>
      <c r="Q119" s="632"/>
      <c r="R119" s="632"/>
      <c r="S119" s="632"/>
      <c r="T119" s="632"/>
      <c r="U119" s="632"/>
      <c r="V119" s="632"/>
      <c r="W119" s="632"/>
      <c r="X119" s="632"/>
      <c r="Y119" s="632"/>
      <c r="Z119" s="632"/>
    </row>
    <row r="120" spans="1:26" ht="12.75" customHeight="1" x14ac:dyDescent="0.3">
      <c r="A120" s="632"/>
      <c r="B120" s="632"/>
      <c r="C120" s="632"/>
      <c r="D120" s="632"/>
      <c r="E120" s="632"/>
      <c r="F120" s="632"/>
      <c r="G120" s="632"/>
      <c r="H120" s="632"/>
      <c r="I120" s="632"/>
      <c r="J120" s="632"/>
      <c r="K120" s="632"/>
      <c r="L120" s="632"/>
      <c r="M120" s="632"/>
      <c r="N120" s="632"/>
      <c r="O120" s="632"/>
      <c r="P120" s="632"/>
      <c r="Q120" s="632"/>
      <c r="R120" s="632"/>
      <c r="S120" s="632"/>
      <c r="T120" s="632"/>
      <c r="U120" s="632"/>
      <c r="V120" s="632"/>
      <c r="W120" s="632"/>
      <c r="X120" s="632"/>
      <c r="Y120" s="632"/>
      <c r="Z120" s="632"/>
    </row>
    <row r="121" spans="1:26" ht="12.75" customHeight="1" x14ac:dyDescent="0.3">
      <c r="A121" s="632"/>
      <c r="B121" s="632"/>
      <c r="C121" s="632"/>
      <c r="D121" s="632"/>
      <c r="E121" s="632"/>
      <c r="F121" s="632"/>
      <c r="G121" s="632"/>
      <c r="H121" s="632"/>
      <c r="I121" s="632"/>
      <c r="J121" s="632"/>
      <c r="K121" s="632"/>
      <c r="L121" s="632"/>
      <c r="M121" s="632"/>
      <c r="N121" s="632"/>
      <c r="O121" s="632"/>
      <c r="P121" s="632"/>
      <c r="Q121" s="632"/>
      <c r="R121" s="632"/>
      <c r="S121" s="632"/>
      <c r="T121" s="632"/>
      <c r="U121" s="632"/>
      <c r="V121" s="632"/>
      <c r="W121" s="632"/>
      <c r="X121" s="632"/>
      <c r="Y121" s="632"/>
      <c r="Z121" s="632"/>
    </row>
    <row r="122" spans="1:26" ht="12.75" customHeight="1" x14ac:dyDescent="0.3">
      <c r="A122" s="632"/>
      <c r="B122" s="632"/>
      <c r="C122" s="632"/>
      <c r="D122" s="632"/>
      <c r="E122" s="632"/>
      <c r="F122" s="632"/>
      <c r="G122" s="632"/>
      <c r="H122" s="632"/>
      <c r="I122" s="632"/>
      <c r="J122" s="632"/>
      <c r="K122" s="632"/>
      <c r="L122" s="632"/>
      <c r="M122" s="632"/>
      <c r="N122" s="632"/>
      <c r="O122" s="632"/>
      <c r="P122" s="632"/>
      <c r="Q122" s="632"/>
      <c r="R122" s="632"/>
      <c r="S122" s="632"/>
      <c r="T122" s="632"/>
      <c r="U122" s="632"/>
      <c r="V122" s="632"/>
      <c r="W122" s="632"/>
      <c r="X122" s="632"/>
      <c r="Y122" s="632"/>
      <c r="Z122" s="632"/>
    </row>
    <row r="123" spans="1:26" ht="12.75" customHeight="1" x14ac:dyDescent="0.3">
      <c r="A123" s="632"/>
      <c r="B123" s="632"/>
      <c r="C123" s="632"/>
      <c r="D123" s="632"/>
      <c r="E123" s="632"/>
      <c r="F123" s="632"/>
      <c r="G123" s="632"/>
      <c r="H123" s="632"/>
      <c r="I123" s="632"/>
      <c r="J123" s="632"/>
      <c r="K123" s="632"/>
      <c r="L123" s="632"/>
      <c r="M123" s="632"/>
      <c r="N123" s="632"/>
      <c r="O123" s="632"/>
      <c r="P123" s="632"/>
      <c r="Q123" s="632"/>
      <c r="R123" s="632"/>
      <c r="S123" s="632"/>
      <c r="T123" s="632"/>
      <c r="U123" s="632"/>
      <c r="V123" s="632"/>
      <c r="W123" s="632"/>
      <c r="X123" s="632"/>
      <c r="Y123" s="632"/>
      <c r="Z123" s="632"/>
    </row>
    <row r="124" spans="1:26" ht="12.75" customHeight="1" x14ac:dyDescent="0.3">
      <c r="A124" s="632"/>
      <c r="B124" s="632"/>
      <c r="C124" s="632"/>
      <c r="D124" s="632"/>
      <c r="E124" s="632"/>
      <c r="F124" s="632"/>
      <c r="G124" s="632"/>
      <c r="H124" s="632"/>
      <c r="I124" s="632"/>
      <c r="J124" s="632"/>
      <c r="K124" s="632"/>
      <c r="L124" s="632"/>
      <c r="M124" s="632"/>
      <c r="N124" s="632"/>
      <c r="O124" s="632"/>
      <c r="P124" s="632"/>
      <c r="Q124" s="632"/>
      <c r="R124" s="632"/>
      <c r="S124" s="632"/>
      <c r="T124" s="632"/>
      <c r="U124" s="632"/>
      <c r="V124" s="632"/>
      <c r="W124" s="632"/>
      <c r="X124" s="632"/>
      <c r="Y124" s="632"/>
      <c r="Z124" s="632"/>
    </row>
    <row r="125" spans="1:26" ht="12.75" customHeight="1" x14ac:dyDescent="0.3">
      <c r="A125" s="632"/>
      <c r="B125" s="632"/>
      <c r="C125" s="632"/>
      <c r="D125" s="632"/>
      <c r="E125" s="632"/>
      <c r="F125" s="632"/>
      <c r="G125" s="632"/>
      <c r="H125" s="632"/>
      <c r="I125" s="632"/>
      <c r="J125" s="632"/>
      <c r="K125" s="632"/>
      <c r="L125" s="632"/>
      <c r="M125" s="632"/>
      <c r="N125" s="632"/>
      <c r="O125" s="632"/>
      <c r="P125" s="632"/>
      <c r="Q125" s="632"/>
      <c r="R125" s="632"/>
      <c r="S125" s="632"/>
      <c r="T125" s="632"/>
      <c r="U125" s="632"/>
      <c r="V125" s="632"/>
      <c r="W125" s="632"/>
      <c r="X125" s="632"/>
      <c r="Y125" s="632"/>
      <c r="Z125" s="632"/>
    </row>
    <row r="126" spans="1:26" ht="12.75" customHeight="1" x14ac:dyDescent="0.3">
      <c r="A126" s="632"/>
      <c r="B126" s="632"/>
      <c r="C126" s="632"/>
      <c r="D126" s="632"/>
      <c r="E126" s="632"/>
      <c r="F126" s="632"/>
      <c r="G126" s="632"/>
      <c r="H126" s="632"/>
      <c r="I126" s="632"/>
      <c r="J126" s="632"/>
      <c r="K126" s="632"/>
      <c r="L126" s="632"/>
      <c r="M126" s="632"/>
      <c r="N126" s="632"/>
      <c r="O126" s="632"/>
      <c r="P126" s="632"/>
      <c r="Q126" s="632"/>
      <c r="R126" s="632"/>
      <c r="S126" s="632"/>
      <c r="T126" s="632"/>
      <c r="U126" s="632"/>
      <c r="V126" s="632"/>
      <c r="W126" s="632"/>
      <c r="X126" s="632"/>
      <c r="Y126" s="632"/>
      <c r="Z126" s="632"/>
    </row>
    <row r="127" spans="1:26" ht="12.75" customHeight="1" x14ac:dyDescent="0.3">
      <c r="A127" s="632"/>
      <c r="B127" s="632"/>
      <c r="C127" s="632"/>
      <c r="D127" s="632"/>
      <c r="E127" s="632"/>
      <c r="F127" s="632"/>
      <c r="G127" s="632"/>
      <c r="H127" s="632"/>
      <c r="I127" s="632"/>
      <c r="J127" s="632"/>
      <c r="K127" s="632"/>
      <c r="L127" s="632"/>
      <c r="M127" s="632"/>
      <c r="N127" s="632"/>
      <c r="O127" s="632"/>
      <c r="P127" s="632"/>
      <c r="Q127" s="632"/>
      <c r="R127" s="632"/>
      <c r="S127" s="632"/>
      <c r="T127" s="632"/>
      <c r="U127" s="632"/>
      <c r="V127" s="632"/>
      <c r="W127" s="632"/>
      <c r="X127" s="632"/>
      <c r="Y127" s="632"/>
      <c r="Z127" s="632"/>
    </row>
    <row r="128" spans="1:26" ht="12.75" customHeight="1" x14ac:dyDescent="0.3">
      <c r="A128" s="632"/>
      <c r="B128" s="632"/>
      <c r="C128" s="632"/>
      <c r="D128" s="632"/>
      <c r="E128" s="632"/>
      <c r="F128" s="632"/>
      <c r="G128" s="632"/>
      <c r="H128" s="632"/>
      <c r="I128" s="632"/>
      <c r="J128" s="632"/>
      <c r="K128" s="632"/>
      <c r="L128" s="632"/>
      <c r="M128" s="632"/>
      <c r="N128" s="632"/>
      <c r="O128" s="632"/>
      <c r="P128" s="632"/>
      <c r="Q128" s="632"/>
      <c r="R128" s="632"/>
      <c r="S128" s="632"/>
      <c r="T128" s="632"/>
      <c r="U128" s="632"/>
      <c r="V128" s="632"/>
      <c r="W128" s="632"/>
      <c r="X128" s="632"/>
      <c r="Y128" s="632"/>
      <c r="Z128" s="632"/>
    </row>
    <row r="129" spans="1:26" ht="12.75" customHeight="1" x14ac:dyDescent="0.3">
      <c r="A129" s="632"/>
      <c r="B129" s="632"/>
      <c r="C129" s="632"/>
      <c r="D129" s="632"/>
      <c r="E129" s="632"/>
      <c r="F129" s="632"/>
      <c r="G129" s="632"/>
      <c r="H129" s="632"/>
      <c r="I129" s="632"/>
      <c r="J129" s="632"/>
      <c r="K129" s="632"/>
      <c r="L129" s="632"/>
      <c r="M129" s="632"/>
      <c r="N129" s="632"/>
      <c r="O129" s="632"/>
      <c r="P129" s="632"/>
      <c r="Q129" s="632"/>
      <c r="R129" s="632"/>
      <c r="S129" s="632"/>
      <c r="T129" s="632"/>
      <c r="U129" s="632"/>
      <c r="V129" s="632"/>
      <c r="W129" s="632"/>
      <c r="X129" s="632"/>
      <c r="Y129" s="632"/>
      <c r="Z129" s="632"/>
    </row>
    <row r="130" spans="1:26" ht="12.75" customHeight="1" x14ac:dyDescent="0.3">
      <c r="A130" s="632"/>
      <c r="B130" s="632"/>
      <c r="C130" s="632"/>
      <c r="D130" s="632"/>
      <c r="E130" s="632"/>
      <c r="F130" s="632"/>
      <c r="G130" s="632"/>
      <c r="H130" s="632"/>
      <c r="I130" s="632"/>
      <c r="J130" s="632"/>
      <c r="K130" s="632"/>
      <c r="L130" s="632"/>
      <c r="M130" s="632"/>
      <c r="N130" s="632"/>
      <c r="O130" s="632"/>
      <c r="P130" s="632"/>
      <c r="Q130" s="632"/>
      <c r="R130" s="632"/>
      <c r="S130" s="632"/>
      <c r="T130" s="632"/>
      <c r="U130" s="632"/>
      <c r="V130" s="632"/>
      <c r="W130" s="632"/>
      <c r="X130" s="632"/>
      <c r="Y130" s="632"/>
      <c r="Z130" s="632"/>
    </row>
    <row r="131" spans="1:26" ht="12.75" customHeight="1" x14ac:dyDescent="0.3">
      <c r="A131" s="632"/>
      <c r="B131" s="632"/>
      <c r="C131" s="632"/>
      <c r="D131" s="632"/>
      <c r="E131" s="632"/>
      <c r="F131" s="632"/>
      <c r="G131" s="632"/>
      <c r="H131" s="632"/>
      <c r="I131" s="632"/>
      <c r="J131" s="632"/>
      <c r="K131" s="632"/>
      <c r="L131" s="632"/>
      <c r="M131" s="632"/>
      <c r="N131" s="632"/>
      <c r="O131" s="632"/>
      <c r="P131" s="632"/>
      <c r="Q131" s="632"/>
      <c r="R131" s="632"/>
      <c r="S131" s="632"/>
      <c r="T131" s="632"/>
      <c r="U131" s="632"/>
      <c r="V131" s="632"/>
      <c r="W131" s="632"/>
      <c r="X131" s="632"/>
      <c r="Y131" s="632"/>
      <c r="Z131" s="632"/>
    </row>
    <row r="132" spans="1:26" ht="12.75" customHeight="1" x14ac:dyDescent="0.3">
      <c r="A132" s="632"/>
      <c r="B132" s="632"/>
      <c r="C132" s="632"/>
      <c r="D132" s="632"/>
      <c r="E132" s="632"/>
      <c r="F132" s="632"/>
      <c r="G132" s="632"/>
      <c r="H132" s="632"/>
      <c r="I132" s="632"/>
      <c r="J132" s="632"/>
      <c r="K132" s="632"/>
      <c r="L132" s="632"/>
      <c r="M132" s="632"/>
      <c r="N132" s="632"/>
      <c r="O132" s="632"/>
      <c r="P132" s="632"/>
      <c r="Q132" s="632"/>
      <c r="R132" s="632"/>
      <c r="S132" s="632"/>
      <c r="T132" s="632"/>
      <c r="U132" s="632"/>
      <c r="V132" s="632"/>
      <c r="W132" s="632"/>
      <c r="X132" s="632"/>
      <c r="Y132" s="632"/>
      <c r="Z132" s="632"/>
    </row>
    <row r="133" spans="1:26" ht="12.75" customHeight="1" x14ac:dyDescent="0.3">
      <c r="A133" s="632"/>
      <c r="B133" s="632"/>
      <c r="C133" s="632"/>
      <c r="D133" s="632"/>
      <c r="E133" s="632"/>
      <c r="F133" s="632"/>
      <c r="G133" s="632"/>
      <c r="H133" s="632"/>
      <c r="I133" s="632"/>
      <c r="J133" s="632"/>
      <c r="K133" s="632"/>
      <c r="L133" s="632"/>
      <c r="M133" s="632"/>
      <c r="N133" s="632"/>
      <c r="O133" s="632"/>
      <c r="P133" s="632"/>
      <c r="Q133" s="632"/>
      <c r="R133" s="632"/>
      <c r="S133" s="632"/>
      <c r="T133" s="632"/>
      <c r="U133" s="632"/>
      <c r="V133" s="632"/>
      <c r="W133" s="632"/>
      <c r="X133" s="632"/>
      <c r="Y133" s="632"/>
      <c r="Z133" s="632"/>
    </row>
    <row r="134" spans="1:26" ht="12.75" customHeight="1" x14ac:dyDescent="0.3">
      <c r="A134" s="632"/>
      <c r="B134" s="632"/>
      <c r="C134" s="632"/>
      <c r="D134" s="632"/>
      <c r="E134" s="632"/>
      <c r="F134" s="632"/>
      <c r="G134" s="632"/>
      <c r="H134" s="632"/>
      <c r="I134" s="632"/>
      <c r="J134" s="632"/>
      <c r="K134" s="632"/>
      <c r="L134" s="632"/>
      <c r="M134" s="632"/>
      <c r="N134" s="632"/>
      <c r="O134" s="632"/>
      <c r="P134" s="632"/>
      <c r="Q134" s="632"/>
      <c r="R134" s="632"/>
      <c r="S134" s="632"/>
      <c r="T134" s="632"/>
      <c r="U134" s="632"/>
      <c r="V134" s="632"/>
      <c r="W134" s="632"/>
      <c r="X134" s="632"/>
      <c r="Y134" s="632"/>
      <c r="Z134" s="632"/>
    </row>
    <row r="135" spans="1:26" ht="12.75" customHeight="1" x14ac:dyDescent="0.3">
      <c r="A135" s="632"/>
      <c r="B135" s="632"/>
      <c r="C135" s="632"/>
      <c r="D135" s="632"/>
      <c r="E135" s="632"/>
      <c r="F135" s="632"/>
      <c r="G135" s="632"/>
      <c r="H135" s="632"/>
      <c r="I135" s="632"/>
      <c r="J135" s="632"/>
      <c r="K135" s="632"/>
      <c r="L135" s="632"/>
      <c r="M135" s="632"/>
      <c r="N135" s="632"/>
      <c r="O135" s="632"/>
      <c r="P135" s="632"/>
      <c r="Q135" s="632"/>
      <c r="R135" s="632"/>
      <c r="S135" s="632"/>
      <c r="T135" s="632"/>
      <c r="U135" s="632"/>
      <c r="V135" s="632"/>
      <c r="W135" s="632"/>
      <c r="X135" s="632"/>
      <c r="Y135" s="632"/>
      <c r="Z135" s="632"/>
    </row>
    <row r="136" spans="1:26" ht="12.75" customHeight="1" x14ac:dyDescent="0.3">
      <c r="A136" s="632"/>
      <c r="B136" s="632"/>
      <c r="C136" s="632"/>
      <c r="D136" s="632"/>
      <c r="E136" s="632"/>
      <c r="F136" s="632"/>
      <c r="G136" s="632"/>
      <c r="H136" s="632"/>
      <c r="I136" s="632"/>
      <c r="J136" s="632"/>
      <c r="K136" s="632"/>
      <c r="L136" s="632"/>
      <c r="M136" s="632"/>
      <c r="N136" s="632"/>
      <c r="O136" s="632"/>
      <c r="P136" s="632"/>
      <c r="Q136" s="632"/>
      <c r="R136" s="632"/>
      <c r="S136" s="632"/>
      <c r="T136" s="632"/>
      <c r="U136" s="632"/>
      <c r="V136" s="632"/>
      <c r="W136" s="632"/>
      <c r="X136" s="632"/>
      <c r="Y136" s="632"/>
      <c r="Z136" s="632"/>
    </row>
    <row r="137" spans="1:26" ht="12.75" customHeight="1" x14ac:dyDescent="0.3">
      <c r="A137" s="632"/>
      <c r="B137" s="632"/>
      <c r="C137" s="632"/>
      <c r="D137" s="632"/>
      <c r="E137" s="632"/>
      <c r="F137" s="632"/>
      <c r="G137" s="632"/>
      <c r="H137" s="632"/>
      <c r="I137" s="632"/>
      <c r="J137" s="632"/>
      <c r="K137" s="632"/>
      <c r="L137" s="632"/>
      <c r="M137" s="632"/>
      <c r="N137" s="632"/>
      <c r="O137" s="632"/>
      <c r="P137" s="632"/>
      <c r="Q137" s="632"/>
      <c r="R137" s="632"/>
      <c r="S137" s="632"/>
      <c r="T137" s="632"/>
      <c r="U137" s="632"/>
      <c r="V137" s="632"/>
      <c r="W137" s="632"/>
      <c r="X137" s="632"/>
      <c r="Y137" s="632"/>
      <c r="Z137" s="632"/>
    </row>
    <row r="138" spans="1:26" ht="12.75" customHeight="1" x14ac:dyDescent="0.3">
      <c r="A138" s="632"/>
      <c r="B138" s="632"/>
      <c r="C138" s="632"/>
      <c r="D138" s="632"/>
      <c r="E138" s="632"/>
      <c r="F138" s="632"/>
      <c r="G138" s="632"/>
      <c r="H138" s="632"/>
      <c r="I138" s="632"/>
      <c r="J138" s="632"/>
      <c r="K138" s="632"/>
      <c r="L138" s="632"/>
      <c r="M138" s="632"/>
      <c r="N138" s="632"/>
      <c r="O138" s="632"/>
      <c r="P138" s="632"/>
      <c r="Q138" s="632"/>
      <c r="R138" s="632"/>
      <c r="S138" s="632"/>
      <c r="T138" s="632"/>
      <c r="U138" s="632"/>
      <c r="V138" s="632"/>
      <c r="W138" s="632"/>
      <c r="X138" s="632"/>
      <c r="Y138" s="632"/>
      <c r="Z138" s="632"/>
    </row>
    <row r="139" spans="1:26" ht="12.75" customHeight="1" x14ac:dyDescent="0.3">
      <c r="A139" s="632"/>
      <c r="B139" s="632"/>
      <c r="C139" s="632"/>
      <c r="D139" s="632"/>
      <c r="E139" s="632"/>
      <c r="F139" s="632"/>
      <c r="G139" s="632"/>
      <c r="H139" s="632"/>
      <c r="I139" s="632"/>
      <c r="J139" s="632"/>
      <c r="K139" s="632"/>
      <c r="L139" s="632"/>
      <c r="M139" s="632"/>
      <c r="N139" s="632"/>
      <c r="O139" s="632"/>
      <c r="P139" s="632"/>
      <c r="Q139" s="632"/>
      <c r="R139" s="632"/>
      <c r="S139" s="632"/>
      <c r="T139" s="632"/>
      <c r="U139" s="632"/>
      <c r="V139" s="632"/>
      <c r="W139" s="632"/>
      <c r="X139" s="632"/>
      <c r="Y139" s="632"/>
      <c r="Z139" s="632"/>
    </row>
    <row r="140" spans="1:26" ht="12.75" customHeight="1" x14ac:dyDescent="0.3">
      <c r="A140" s="632"/>
      <c r="B140" s="632"/>
      <c r="C140" s="632"/>
      <c r="D140" s="632"/>
      <c r="E140" s="632"/>
      <c r="F140" s="632"/>
      <c r="G140" s="632"/>
      <c r="H140" s="632"/>
      <c r="I140" s="632"/>
      <c r="J140" s="632"/>
      <c r="K140" s="632"/>
      <c r="L140" s="632"/>
      <c r="M140" s="632"/>
      <c r="N140" s="632"/>
      <c r="O140" s="632"/>
      <c r="P140" s="632"/>
      <c r="Q140" s="632"/>
      <c r="R140" s="632"/>
      <c r="S140" s="632"/>
      <c r="T140" s="632"/>
      <c r="U140" s="632"/>
      <c r="V140" s="632"/>
      <c r="W140" s="632"/>
      <c r="X140" s="632"/>
      <c r="Y140" s="632"/>
      <c r="Z140" s="632"/>
    </row>
    <row r="141" spans="1:26" ht="12.75" customHeight="1" x14ac:dyDescent="0.3">
      <c r="A141" s="632"/>
      <c r="B141" s="632"/>
      <c r="C141" s="632"/>
      <c r="D141" s="632"/>
      <c r="E141" s="632"/>
      <c r="F141" s="632"/>
      <c r="G141" s="632"/>
      <c r="H141" s="632"/>
      <c r="I141" s="632"/>
      <c r="J141" s="632"/>
      <c r="K141" s="632"/>
      <c r="L141" s="632"/>
      <c r="M141" s="632"/>
      <c r="N141" s="632"/>
      <c r="O141" s="632"/>
      <c r="P141" s="632"/>
      <c r="Q141" s="632"/>
      <c r="R141" s="632"/>
      <c r="S141" s="632"/>
      <c r="T141" s="632"/>
      <c r="U141" s="632"/>
      <c r="V141" s="632"/>
      <c r="W141" s="632"/>
      <c r="X141" s="632"/>
      <c r="Y141" s="632"/>
      <c r="Z141" s="632"/>
    </row>
    <row r="142" spans="1:26" ht="12.75" customHeight="1" x14ac:dyDescent="0.3">
      <c r="A142" s="632"/>
      <c r="B142" s="632"/>
      <c r="C142" s="632"/>
      <c r="D142" s="632"/>
      <c r="E142" s="632"/>
      <c r="F142" s="632"/>
      <c r="G142" s="632"/>
      <c r="H142" s="632"/>
      <c r="I142" s="632"/>
      <c r="J142" s="632"/>
      <c r="K142" s="632"/>
      <c r="L142" s="632"/>
      <c r="M142" s="632"/>
      <c r="N142" s="632"/>
      <c r="O142" s="632"/>
      <c r="P142" s="632"/>
      <c r="Q142" s="632"/>
      <c r="R142" s="632"/>
      <c r="S142" s="632"/>
      <c r="T142" s="632"/>
      <c r="U142" s="632"/>
      <c r="V142" s="632"/>
      <c r="W142" s="632"/>
      <c r="X142" s="632"/>
      <c r="Y142" s="632"/>
      <c r="Z142" s="632"/>
    </row>
    <row r="143" spans="1:26" ht="12.75" customHeight="1" x14ac:dyDescent="0.3">
      <c r="A143" s="632"/>
      <c r="B143" s="632"/>
      <c r="C143" s="632"/>
      <c r="D143" s="632"/>
      <c r="E143" s="632"/>
      <c r="F143" s="632"/>
      <c r="G143" s="632"/>
      <c r="H143" s="632"/>
      <c r="I143" s="632"/>
      <c r="J143" s="632"/>
      <c r="K143" s="632"/>
      <c r="L143" s="632"/>
      <c r="M143" s="632"/>
      <c r="N143" s="632"/>
      <c r="O143" s="632"/>
      <c r="P143" s="632"/>
      <c r="Q143" s="632"/>
      <c r="R143" s="632"/>
      <c r="S143" s="632"/>
      <c r="T143" s="632"/>
      <c r="U143" s="632"/>
      <c r="V143" s="632"/>
      <c r="W143" s="632"/>
      <c r="X143" s="632"/>
      <c r="Y143" s="632"/>
      <c r="Z143" s="632"/>
    </row>
    <row r="144" spans="1:26" ht="12.75" customHeight="1" x14ac:dyDescent="0.3">
      <c r="A144" s="632"/>
      <c r="B144" s="632"/>
      <c r="C144" s="632"/>
      <c r="D144" s="632"/>
      <c r="E144" s="632"/>
      <c r="F144" s="632"/>
      <c r="G144" s="632"/>
      <c r="H144" s="632"/>
      <c r="I144" s="632"/>
      <c r="J144" s="632"/>
      <c r="K144" s="632"/>
      <c r="L144" s="632"/>
      <c r="M144" s="632"/>
      <c r="N144" s="632"/>
      <c r="O144" s="632"/>
      <c r="P144" s="632"/>
      <c r="Q144" s="632"/>
      <c r="R144" s="632"/>
      <c r="S144" s="632"/>
      <c r="T144" s="632"/>
      <c r="U144" s="632"/>
      <c r="V144" s="632"/>
      <c r="W144" s="632"/>
      <c r="X144" s="632"/>
      <c r="Y144" s="632"/>
      <c r="Z144" s="632"/>
    </row>
    <row r="145" spans="1:26" ht="12.75" customHeight="1" x14ac:dyDescent="0.3">
      <c r="A145" s="632"/>
      <c r="B145" s="632"/>
      <c r="C145" s="632"/>
      <c r="D145" s="632"/>
      <c r="E145" s="632"/>
      <c r="F145" s="632"/>
      <c r="G145" s="632"/>
      <c r="H145" s="632"/>
      <c r="I145" s="632"/>
      <c r="J145" s="632"/>
      <c r="K145" s="632"/>
      <c r="L145" s="632"/>
      <c r="M145" s="632"/>
      <c r="N145" s="632"/>
      <c r="O145" s="632"/>
      <c r="P145" s="632"/>
      <c r="Q145" s="632"/>
      <c r="R145" s="632"/>
      <c r="S145" s="632"/>
      <c r="T145" s="632"/>
      <c r="U145" s="632"/>
      <c r="V145" s="632"/>
      <c r="W145" s="632"/>
      <c r="X145" s="632"/>
      <c r="Y145" s="632"/>
      <c r="Z145" s="632"/>
    </row>
    <row r="146" spans="1:26" ht="12.75" customHeight="1" x14ac:dyDescent="0.3">
      <c r="A146" s="632"/>
      <c r="B146" s="632"/>
      <c r="C146" s="632"/>
      <c r="D146" s="632"/>
      <c r="E146" s="632"/>
      <c r="F146" s="632"/>
      <c r="G146" s="632"/>
      <c r="H146" s="632"/>
      <c r="I146" s="632"/>
      <c r="J146" s="632"/>
      <c r="K146" s="632"/>
      <c r="L146" s="632"/>
      <c r="M146" s="632"/>
      <c r="N146" s="632"/>
      <c r="O146" s="632"/>
      <c r="P146" s="632"/>
      <c r="Q146" s="632"/>
      <c r="R146" s="632"/>
      <c r="S146" s="632"/>
      <c r="T146" s="632"/>
      <c r="U146" s="632"/>
      <c r="V146" s="632"/>
      <c r="W146" s="632"/>
      <c r="X146" s="632"/>
      <c r="Y146" s="632"/>
      <c r="Z146" s="632"/>
    </row>
    <row r="147" spans="1:26" ht="12.75" customHeight="1" x14ac:dyDescent="0.3">
      <c r="A147" s="632"/>
      <c r="B147" s="632"/>
      <c r="C147" s="632"/>
      <c r="D147" s="632"/>
      <c r="E147" s="632"/>
      <c r="F147" s="632"/>
      <c r="G147" s="632"/>
      <c r="H147" s="632"/>
      <c r="I147" s="632"/>
      <c r="J147" s="632"/>
      <c r="K147" s="632"/>
      <c r="L147" s="632"/>
      <c r="M147" s="632"/>
      <c r="N147" s="632"/>
      <c r="O147" s="632"/>
      <c r="P147" s="632"/>
      <c r="Q147" s="632"/>
      <c r="R147" s="632"/>
      <c r="S147" s="632"/>
      <c r="T147" s="632"/>
      <c r="U147" s="632"/>
      <c r="V147" s="632"/>
      <c r="W147" s="632"/>
      <c r="X147" s="632"/>
      <c r="Y147" s="632"/>
      <c r="Z147" s="632"/>
    </row>
    <row r="148" spans="1:26" ht="12.75" customHeight="1" x14ac:dyDescent="0.3">
      <c r="A148" s="632"/>
      <c r="B148" s="632"/>
      <c r="C148" s="632"/>
      <c r="D148" s="632"/>
      <c r="E148" s="632"/>
      <c r="F148" s="632"/>
      <c r="G148" s="632"/>
      <c r="H148" s="632"/>
      <c r="I148" s="632"/>
      <c r="J148" s="632"/>
      <c r="K148" s="632"/>
      <c r="L148" s="632"/>
      <c r="M148" s="632"/>
      <c r="N148" s="632"/>
      <c r="O148" s="632"/>
      <c r="P148" s="632"/>
      <c r="Q148" s="632"/>
      <c r="R148" s="632"/>
      <c r="S148" s="632"/>
      <c r="T148" s="632"/>
      <c r="U148" s="632"/>
      <c r="V148" s="632"/>
      <c r="W148" s="632"/>
      <c r="X148" s="632"/>
      <c r="Y148" s="632"/>
      <c r="Z148" s="632"/>
    </row>
    <row r="149" spans="1:26" ht="12.75" customHeight="1" x14ac:dyDescent="0.3">
      <c r="A149" s="632"/>
      <c r="B149" s="632"/>
      <c r="C149" s="632"/>
      <c r="D149" s="632"/>
      <c r="E149" s="632"/>
      <c r="F149" s="632"/>
      <c r="G149" s="632"/>
      <c r="H149" s="632"/>
      <c r="I149" s="632"/>
      <c r="J149" s="632"/>
      <c r="K149" s="632"/>
      <c r="L149" s="632"/>
      <c r="M149" s="632"/>
      <c r="N149" s="632"/>
      <c r="O149" s="632"/>
      <c r="P149" s="632"/>
      <c r="Q149" s="632"/>
      <c r="R149" s="632"/>
      <c r="S149" s="632"/>
      <c r="T149" s="632"/>
      <c r="U149" s="632"/>
      <c r="V149" s="632"/>
      <c r="W149" s="632"/>
      <c r="X149" s="632"/>
      <c r="Y149" s="632"/>
      <c r="Z149" s="632"/>
    </row>
    <row r="150" spans="1:26" ht="12.75" customHeight="1" x14ac:dyDescent="0.3">
      <c r="A150" s="632"/>
      <c r="B150" s="632"/>
      <c r="C150" s="632"/>
      <c r="D150" s="632"/>
      <c r="E150" s="632"/>
      <c r="F150" s="632"/>
      <c r="G150" s="632"/>
      <c r="H150" s="632"/>
      <c r="I150" s="632"/>
      <c r="J150" s="632"/>
      <c r="K150" s="632"/>
      <c r="L150" s="632"/>
      <c r="M150" s="632"/>
      <c r="N150" s="632"/>
      <c r="O150" s="632"/>
      <c r="P150" s="632"/>
      <c r="Q150" s="632"/>
      <c r="R150" s="632"/>
      <c r="S150" s="632"/>
      <c r="T150" s="632"/>
      <c r="U150" s="632"/>
      <c r="V150" s="632"/>
      <c r="W150" s="632"/>
      <c r="X150" s="632"/>
      <c r="Y150" s="632"/>
      <c r="Z150" s="632"/>
    </row>
    <row r="151" spans="1:26" ht="12.75" customHeight="1" x14ac:dyDescent="0.3">
      <c r="A151" s="632"/>
      <c r="B151" s="632"/>
      <c r="C151" s="632"/>
      <c r="D151" s="632"/>
      <c r="E151" s="632"/>
      <c r="F151" s="632"/>
      <c r="G151" s="632"/>
      <c r="H151" s="632"/>
      <c r="I151" s="632"/>
      <c r="J151" s="632"/>
      <c r="K151" s="632"/>
      <c r="L151" s="632"/>
      <c r="M151" s="632"/>
      <c r="N151" s="632"/>
      <c r="O151" s="632"/>
      <c r="P151" s="632"/>
      <c r="Q151" s="632"/>
      <c r="R151" s="632"/>
      <c r="S151" s="632"/>
      <c r="T151" s="632"/>
      <c r="U151" s="632"/>
      <c r="V151" s="632"/>
      <c r="W151" s="632"/>
      <c r="X151" s="632"/>
      <c r="Y151" s="632"/>
      <c r="Z151" s="632"/>
    </row>
    <row r="152" spans="1:26" ht="12.75" customHeight="1" x14ac:dyDescent="0.3">
      <c r="A152" s="632"/>
      <c r="B152" s="632"/>
      <c r="C152" s="632"/>
      <c r="D152" s="632"/>
      <c r="E152" s="632"/>
      <c r="F152" s="632"/>
      <c r="G152" s="632"/>
      <c r="H152" s="632"/>
      <c r="I152" s="632"/>
      <c r="J152" s="632"/>
      <c r="K152" s="632"/>
      <c r="L152" s="632"/>
      <c r="M152" s="632"/>
      <c r="N152" s="632"/>
      <c r="O152" s="632"/>
      <c r="P152" s="632"/>
      <c r="Q152" s="632"/>
      <c r="R152" s="632"/>
      <c r="S152" s="632"/>
      <c r="T152" s="632"/>
      <c r="U152" s="632"/>
      <c r="V152" s="632"/>
      <c r="W152" s="632"/>
      <c r="X152" s="632"/>
      <c r="Y152" s="632"/>
      <c r="Z152" s="632"/>
    </row>
    <row r="153" spans="1:26" ht="12.75" customHeight="1" x14ac:dyDescent="0.3">
      <c r="A153" s="632"/>
      <c r="B153" s="632"/>
      <c r="C153" s="632"/>
      <c r="D153" s="632"/>
      <c r="E153" s="632"/>
      <c r="F153" s="632"/>
      <c r="G153" s="632"/>
      <c r="H153" s="632"/>
      <c r="I153" s="632"/>
      <c r="J153" s="632"/>
      <c r="K153" s="632"/>
      <c r="L153" s="632"/>
      <c r="M153" s="632"/>
      <c r="N153" s="632"/>
      <c r="O153" s="632"/>
      <c r="P153" s="632"/>
      <c r="Q153" s="632"/>
      <c r="R153" s="632"/>
      <c r="S153" s="632"/>
      <c r="T153" s="632"/>
      <c r="U153" s="632"/>
      <c r="V153" s="632"/>
      <c r="W153" s="632"/>
      <c r="X153" s="632"/>
      <c r="Y153" s="632"/>
      <c r="Z153" s="632"/>
    </row>
    <row r="154" spans="1:26" ht="12.75" customHeight="1" x14ac:dyDescent="0.3">
      <c r="A154" s="632"/>
      <c r="B154" s="632"/>
      <c r="C154" s="632"/>
      <c r="D154" s="632"/>
      <c r="E154" s="632"/>
      <c r="F154" s="632"/>
      <c r="G154" s="632"/>
      <c r="H154" s="632"/>
      <c r="I154" s="632"/>
      <c r="J154" s="632"/>
      <c r="K154" s="632"/>
      <c r="L154" s="632"/>
      <c r="M154" s="632"/>
      <c r="N154" s="632"/>
      <c r="O154" s="632"/>
      <c r="P154" s="632"/>
      <c r="Q154" s="632"/>
      <c r="R154" s="632"/>
      <c r="S154" s="632"/>
      <c r="T154" s="632"/>
      <c r="U154" s="632"/>
      <c r="V154" s="632"/>
      <c r="W154" s="632"/>
      <c r="X154" s="632"/>
      <c r="Y154" s="632"/>
      <c r="Z154" s="632"/>
    </row>
    <row r="155" spans="1:26" ht="12.75" customHeight="1" x14ac:dyDescent="0.3">
      <c r="A155" s="632"/>
      <c r="B155" s="632"/>
      <c r="C155" s="632"/>
      <c r="D155" s="632"/>
      <c r="E155" s="632"/>
      <c r="F155" s="632"/>
      <c r="G155" s="632"/>
      <c r="H155" s="632"/>
      <c r="I155" s="632"/>
      <c r="J155" s="632"/>
      <c r="K155" s="632"/>
      <c r="L155" s="632"/>
      <c r="M155" s="632"/>
      <c r="N155" s="632"/>
      <c r="O155" s="632"/>
      <c r="P155" s="632"/>
      <c r="Q155" s="632"/>
      <c r="R155" s="632"/>
      <c r="S155" s="632"/>
      <c r="T155" s="632"/>
      <c r="U155" s="632"/>
      <c r="V155" s="632"/>
      <c r="W155" s="632"/>
      <c r="X155" s="632"/>
      <c r="Y155" s="632"/>
      <c r="Z155" s="632"/>
    </row>
    <row r="156" spans="1:26" ht="12.75" customHeight="1" x14ac:dyDescent="0.3">
      <c r="A156" s="632"/>
      <c r="B156" s="632"/>
      <c r="C156" s="632"/>
      <c r="D156" s="632"/>
      <c r="E156" s="632"/>
      <c r="F156" s="632"/>
      <c r="G156" s="632"/>
      <c r="H156" s="632"/>
      <c r="I156" s="632"/>
      <c r="J156" s="632"/>
      <c r="K156" s="632"/>
      <c r="L156" s="632"/>
      <c r="M156" s="632"/>
      <c r="N156" s="632"/>
      <c r="O156" s="632"/>
      <c r="P156" s="632"/>
      <c r="Q156" s="632"/>
      <c r="R156" s="632"/>
      <c r="S156" s="632"/>
      <c r="T156" s="632"/>
      <c r="U156" s="632"/>
      <c r="V156" s="632"/>
      <c r="W156" s="632"/>
      <c r="X156" s="632"/>
      <c r="Y156" s="632"/>
      <c r="Z156" s="632"/>
    </row>
    <row r="157" spans="1:26" ht="12.75" customHeight="1" x14ac:dyDescent="0.3">
      <c r="A157" s="632"/>
      <c r="B157" s="632"/>
      <c r="C157" s="632"/>
      <c r="D157" s="632"/>
      <c r="E157" s="632"/>
      <c r="F157" s="632"/>
      <c r="G157" s="632"/>
      <c r="H157" s="632"/>
      <c r="I157" s="632"/>
      <c r="J157" s="632"/>
      <c r="K157" s="632"/>
      <c r="L157" s="632"/>
      <c r="M157" s="632"/>
      <c r="N157" s="632"/>
      <c r="O157" s="632"/>
      <c r="P157" s="632"/>
      <c r="Q157" s="632"/>
      <c r="R157" s="632"/>
      <c r="S157" s="632"/>
      <c r="T157" s="632"/>
      <c r="U157" s="632"/>
      <c r="V157" s="632"/>
      <c r="W157" s="632"/>
      <c r="X157" s="632"/>
      <c r="Y157" s="632"/>
      <c r="Z157" s="632"/>
    </row>
    <row r="158" spans="1:26" ht="12.75" customHeight="1" x14ac:dyDescent="0.3">
      <c r="A158" s="632"/>
      <c r="B158" s="632"/>
      <c r="C158" s="632"/>
      <c r="D158" s="632"/>
      <c r="E158" s="632"/>
      <c r="F158" s="632"/>
      <c r="G158" s="632"/>
      <c r="H158" s="632"/>
      <c r="I158" s="632"/>
      <c r="J158" s="632"/>
      <c r="K158" s="632"/>
      <c r="L158" s="632"/>
      <c r="M158" s="632"/>
      <c r="N158" s="632"/>
      <c r="O158" s="632"/>
      <c r="P158" s="632"/>
      <c r="Q158" s="632"/>
      <c r="R158" s="632"/>
      <c r="S158" s="632"/>
      <c r="T158" s="632"/>
      <c r="U158" s="632"/>
      <c r="V158" s="632"/>
      <c r="W158" s="632"/>
      <c r="X158" s="632"/>
      <c r="Y158" s="632"/>
      <c r="Z158" s="632"/>
    </row>
    <row r="159" spans="1:26" ht="12.75" customHeight="1" x14ac:dyDescent="0.3">
      <c r="A159" s="632"/>
      <c r="B159" s="632"/>
      <c r="C159" s="632"/>
      <c r="D159" s="632"/>
      <c r="E159" s="632"/>
      <c r="F159" s="632"/>
      <c r="G159" s="632"/>
      <c r="H159" s="632"/>
      <c r="I159" s="632"/>
      <c r="J159" s="632"/>
      <c r="K159" s="632"/>
      <c r="L159" s="632"/>
      <c r="M159" s="632"/>
      <c r="N159" s="632"/>
      <c r="O159" s="632"/>
      <c r="P159" s="632"/>
      <c r="Q159" s="632"/>
      <c r="R159" s="632"/>
      <c r="S159" s="632"/>
      <c r="T159" s="632"/>
      <c r="U159" s="632"/>
      <c r="V159" s="632"/>
      <c r="W159" s="632"/>
      <c r="X159" s="632"/>
      <c r="Y159" s="632"/>
      <c r="Z159" s="632"/>
    </row>
    <row r="160" spans="1:26" ht="12.75" customHeight="1" x14ac:dyDescent="0.3">
      <c r="A160" s="632"/>
      <c r="B160" s="632"/>
      <c r="C160" s="632"/>
      <c r="D160" s="632"/>
      <c r="E160" s="632"/>
      <c r="F160" s="632"/>
      <c r="G160" s="632"/>
      <c r="H160" s="632"/>
      <c r="I160" s="632"/>
      <c r="J160" s="632"/>
      <c r="K160" s="632"/>
      <c r="L160" s="632"/>
      <c r="M160" s="632"/>
      <c r="N160" s="632"/>
      <c r="O160" s="632"/>
      <c r="P160" s="632"/>
      <c r="Q160" s="632"/>
      <c r="R160" s="632"/>
      <c r="S160" s="632"/>
      <c r="T160" s="632"/>
      <c r="U160" s="632"/>
      <c r="V160" s="632"/>
      <c r="W160" s="632"/>
      <c r="X160" s="632"/>
      <c r="Y160" s="632"/>
      <c r="Z160" s="632"/>
    </row>
    <row r="161" spans="1:26" ht="12.75" customHeight="1" x14ac:dyDescent="0.3">
      <c r="A161" s="632"/>
      <c r="B161" s="632"/>
      <c r="C161" s="632"/>
      <c r="D161" s="632"/>
      <c r="E161" s="632"/>
      <c r="F161" s="632"/>
      <c r="G161" s="632"/>
      <c r="H161" s="632"/>
      <c r="I161" s="632"/>
      <c r="J161" s="632"/>
      <c r="K161" s="632"/>
      <c r="L161" s="632"/>
      <c r="M161" s="632"/>
      <c r="N161" s="632"/>
      <c r="O161" s="632"/>
      <c r="P161" s="632"/>
      <c r="Q161" s="632"/>
      <c r="R161" s="632"/>
      <c r="S161" s="632"/>
      <c r="T161" s="632"/>
      <c r="U161" s="632"/>
      <c r="V161" s="632"/>
      <c r="W161" s="632"/>
      <c r="X161" s="632"/>
      <c r="Y161" s="632"/>
      <c r="Z161" s="632"/>
    </row>
    <row r="162" spans="1:26" ht="12.75" customHeight="1" x14ac:dyDescent="0.3">
      <c r="A162" s="632"/>
      <c r="B162" s="632"/>
      <c r="C162" s="632"/>
      <c r="D162" s="632"/>
      <c r="E162" s="632"/>
      <c r="F162" s="632"/>
      <c r="G162" s="632"/>
      <c r="H162" s="632"/>
      <c r="I162" s="632"/>
      <c r="J162" s="632"/>
      <c r="K162" s="632"/>
      <c r="L162" s="632"/>
      <c r="M162" s="632"/>
      <c r="N162" s="632"/>
      <c r="O162" s="632"/>
      <c r="P162" s="632"/>
      <c r="Q162" s="632"/>
      <c r="R162" s="632"/>
      <c r="S162" s="632"/>
      <c r="T162" s="632"/>
      <c r="U162" s="632"/>
      <c r="V162" s="632"/>
      <c r="W162" s="632"/>
      <c r="X162" s="632"/>
      <c r="Y162" s="632"/>
      <c r="Z162" s="632"/>
    </row>
    <row r="163" spans="1:26" ht="12.75" customHeight="1" x14ac:dyDescent="0.3">
      <c r="A163" s="632"/>
      <c r="B163" s="632"/>
      <c r="C163" s="632"/>
      <c r="D163" s="632"/>
      <c r="E163" s="632"/>
      <c r="F163" s="632"/>
      <c r="G163" s="632"/>
      <c r="H163" s="632"/>
      <c r="I163" s="632"/>
      <c r="J163" s="632"/>
      <c r="K163" s="632"/>
      <c r="L163" s="632"/>
      <c r="M163" s="632"/>
      <c r="N163" s="632"/>
      <c r="O163" s="632"/>
      <c r="P163" s="632"/>
      <c r="Q163" s="632"/>
      <c r="R163" s="632"/>
      <c r="S163" s="632"/>
      <c r="T163" s="632"/>
      <c r="U163" s="632"/>
      <c r="V163" s="632"/>
      <c r="W163" s="632"/>
      <c r="X163" s="632"/>
      <c r="Y163" s="632"/>
      <c r="Z163" s="632"/>
    </row>
    <row r="164" spans="1:26" ht="12.75" customHeight="1" x14ac:dyDescent="0.3">
      <c r="A164" s="632"/>
      <c r="B164" s="632"/>
      <c r="C164" s="632"/>
      <c r="D164" s="632"/>
      <c r="E164" s="632"/>
      <c r="F164" s="632"/>
      <c r="G164" s="632"/>
      <c r="H164" s="632"/>
      <c r="I164" s="632"/>
      <c r="J164" s="632"/>
      <c r="K164" s="632"/>
      <c r="L164" s="632"/>
      <c r="M164" s="632"/>
      <c r="N164" s="632"/>
      <c r="O164" s="632"/>
      <c r="P164" s="632"/>
      <c r="Q164" s="632"/>
      <c r="R164" s="632"/>
      <c r="S164" s="632"/>
      <c r="T164" s="632"/>
      <c r="U164" s="632"/>
      <c r="V164" s="632"/>
      <c r="W164" s="632"/>
      <c r="X164" s="632"/>
      <c r="Y164" s="632"/>
      <c r="Z164" s="632"/>
    </row>
    <row r="165" spans="1:26" ht="12.75" customHeight="1" x14ac:dyDescent="0.3">
      <c r="A165" s="632"/>
      <c r="B165" s="632"/>
      <c r="C165" s="632"/>
      <c r="D165" s="632"/>
      <c r="E165" s="632"/>
      <c r="F165" s="632"/>
      <c r="G165" s="632"/>
      <c r="H165" s="632"/>
      <c r="I165" s="632"/>
      <c r="J165" s="632"/>
      <c r="K165" s="632"/>
      <c r="L165" s="632"/>
      <c r="M165" s="632"/>
      <c r="N165" s="632"/>
      <c r="O165" s="632"/>
      <c r="P165" s="632"/>
      <c r="Q165" s="632"/>
      <c r="R165" s="632"/>
      <c r="S165" s="632"/>
      <c r="T165" s="632"/>
      <c r="U165" s="632"/>
      <c r="V165" s="632"/>
      <c r="W165" s="632"/>
      <c r="X165" s="632"/>
      <c r="Y165" s="632"/>
      <c r="Z165" s="632"/>
    </row>
    <row r="166" spans="1:26" ht="12.75" customHeight="1" x14ac:dyDescent="0.3">
      <c r="A166" s="632"/>
      <c r="B166" s="632"/>
      <c r="C166" s="632"/>
      <c r="D166" s="632"/>
      <c r="E166" s="632"/>
      <c r="F166" s="632"/>
      <c r="G166" s="632"/>
      <c r="H166" s="632"/>
      <c r="I166" s="632"/>
      <c r="J166" s="632"/>
      <c r="K166" s="632"/>
      <c r="L166" s="632"/>
      <c r="M166" s="632"/>
      <c r="N166" s="632"/>
      <c r="O166" s="632"/>
      <c r="P166" s="632"/>
      <c r="Q166" s="632"/>
      <c r="R166" s="632"/>
      <c r="S166" s="632"/>
      <c r="T166" s="632"/>
      <c r="U166" s="632"/>
      <c r="V166" s="632"/>
      <c r="W166" s="632"/>
      <c r="X166" s="632"/>
      <c r="Y166" s="632"/>
      <c r="Z166" s="632"/>
    </row>
    <row r="167" spans="1:26" ht="12.75" customHeight="1" x14ac:dyDescent="0.3">
      <c r="A167" s="632"/>
      <c r="B167" s="632"/>
      <c r="C167" s="632"/>
      <c r="D167" s="632"/>
      <c r="E167" s="632"/>
      <c r="F167" s="632"/>
      <c r="G167" s="632"/>
      <c r="H167" s="632"/>
      <c r="I167" s="632"/>
      <c r="J167" s="632"/>
      <c r="K167" s="632"/>
      <c r="L167" s="632"/>
      <c r="M167" s="632"/>
      <c r="N167" s="632"/>
      <c r="O167" s="632"/>
      <c r="P167" s="632"/>
      <c r="Q167" s="632"/>
      <c r="R167" s="632"/>
      <c r="S167" s="632"/>
      <c r="T167" s="632"/>
      <c r="U167" s="632"/>
      <c r="V167" s="632"/>
      <c r="W167" s="632"/>
      <c r="X167" s="632"/>
      <c r="Y167" s="632"/>
      <c r="Z167" s="632"/>
    </row>
    <row r="168" spans="1:26" ht="12.75" customHeight="1" x14ac:dyDescent="0.3">
      <c r="A168" s="632"/>
      <c r="B168" s="632"/>
      <c r="C168" s="632"/>
      <c r="D168" s="632"/>
      <c r="E168" s="632"/>
      <c r="F168" s="632"/>
      <c r="G168" s="632"/>
      <c r="H168" s="632"/>
      <c r="I168" s="632"/>
      <c r="J168" s="632"/>
      <c r="K168" s="632"/>
      <c r="L168" s="632"/>
      <c r="M168" s="632"/>
      <c r="N168" s="632"/>
      <c r="O168" s="632"/>
      <c r="P168" s="632"/>
      <c r="Q168" s="632"/>
      <c r="R168" s="632"/>
      <c r="S168" s="632"/>
      <c r="T168" s="632"/>
      <c r="U168" s="632"/>
      <c r="V168" s="632"/>
      <c r="W168" s="632"/>
      <c r="X168" s="632"/>
      <c r="Y168" s="632"/>
      <c r="Z168" s="632"/>
    </row>
    <row r="169" spans="1:26" ht="12.75" customHeight="1" x14ac:dyDescent="0.3">
      <c r="A169" s="632"/>
      <c r="B169" s="632"/>
      <c r="C169" s="632"/>
      <c r="D169" s="632"/>
      <c r="E169" s="632"/>
      <c r="F169" s="632"/>
      <c r="G169" s="632"/>
      <c r="H169" s="632"/>
      <c r="I169" s="632"/>
      <c r="J169" s="632"/>
      <c r="K169" s="632"/>
      <c r="L169" s="632"/>
      <c r="M169" s="632"/>
      <c r="N169" s="632"/>
      <c r="O169" s="632"/>
      <c r="P169" s="632"/>
      <c r="Q169" s="632"/>
      <c r="R169" s="632"/>
      <c r="S169" s="632"/>
      <c r="T169" s="632"/>
      <c r="U169" s="632"/>
      <c r="V169" s="632"/>
      <c r="W169" s="632"/>
      <c r="X169" s="632"/>
      <c r="Y169" s="632"/>
      <c r="Z169" s="632"/>
    </row>
    <row r="170" spans="1:26" ht="12.75" customHeight="1" x14ac:dyDescent="0.3">
      <c r="A170" s="632"/>
      <c r="B170" s="632"/>
      <c r="C170" s="632"/>
      <c r="D170" s="632"/>
      <c r="E170" s="632"/>
      <c r="F170" s="632"/>
      <c r="G170" s="632"/>
      <c r="H170" s="632"/>
      <c r="I170" s="632"/>
      <c r="J170" s="632"/>
      <c r="K170" s="632"/>
      <c r="L170" s="632"/>
      <c r="M170" s="632"/>
      <c r="N170" s="632"/>
      <c r="O170" s="632"/>
      <c r="P170" s="632"/>
      <c r="Q170" s="632"/>
      <c r="R170" s="632"/>
      <c r="S170" s="632"/>
      <c r="T170" s="632"/>
      <c r="U170" s="632"/>
      <c r="V170" s="632"/>
      <c r="W170" s="632"/>
      <c r="X170" s="632"/>
      <c r="Y170" s="632"/>
      <c r="Z170" s="632"/>
    </row>
    <row r="171" spans="1:26" ht="12.75" customHeight="1" x14ac:dyDescent="0.3">
      <c r="A171" s="632"/>
      <c r="B171" s="632"/>
      <c r="C171" s="632"/>
      <c r="D171" s="632"/>
      <c r="E171" s="632"/>
      <c r="F171" s="632"/>
      <c r="G171" s="632"/>
      <c r="H171" s="632"/>
      <c r="I171" s="632"/>
      <c r="J171" s="632"/>
      <c r="K171" s="632"/>
      <c r="L171" s="632"/>
      <c r="M171" s="632"/>
      <c r="N171" s="632"/>
      <c r="O171" s="632"/>
      <c r="P171" s="632"/>
      <c r="Q171" s="632"/>
      <c r="R171" s="632"/>
      <c r="S171" s="632"/>
      <c r="T171" s="632"/>
      <c r="U171" s="632"/>
      <c r="V171" s="632"/>
      <c r="W171" s="632"/>
      <c r="X171" s="632"/>
      <c r="Y171" s="632"/>
      <c r="Z171" s="632"/>
    </row>
    <row r="172" spans="1:26" ht="12.75" customHeight="1" x14ac:dyDescent="0.3">
      <c r="A172" s="632"/>
      <c r="B172" s="632"/>
      <c r="C172" s="632"/>
      <c r="D172" s="632"/>
      <c r="E172" s="632"/>
      <c r="F172" s="632"/>
      <c r="G172" s="632"/>
      <c r="H172" s="632"/>
      <c r="I172" s="632"/>
      <c r="J172" s="632"/>
      <c r="K172" s="632"/>
      <c r="L172" s="632"/>
      <c r="M172" s="632"/>
      <c r="N172" s="632"/>
      <c r="O172" s="632"/>
      <c r="P172" s="632"/>
      <c r="Q172" s="632"/>
      <c r="R172" s="632"/>
      <c r="S172" s="632"/>
      <c r="T172" s="632"/>
      <c r="U172" s="632"/>
      <c r="V172" s="632"/>
      <c r="W172" s="632"/>
      <c r="X172" s="632"/>
      <c r="Y172" s="632"/>
      <c r="Z172" s="632"/>
    </row>
    <row r="173" spans="1:26" ht="12.75" customHeight="1" x14ac:dyDescent="0.3">
      <c r="A173" s="632"/>
      <c r="B173" s="632"/>
      <c r="C173" s="632"/>
      <c r="D173" s="632"/>
      <c r="E173" s="632"/>
      <c r="F173" s="632"/>
      <c r="G173" s="632"/>
      <c r="H173" s="632"/>
      <c r="I173" s="632"/>
      <c r="J173" s="632"/>
      <c r="K173" s="632"/>
      <c r="L173" s="632"/>
      <c r="M173" s="632"/>
      <c r="N173" s="632"/>
      <c r="O173" s="632"/>
      <c r="P173" s="632"/>
      <c r="Q173" s="632"/>
      <c r="R173" s="632"/>
      <c r="S173" s="632"/>
      <c r="T173" s="632"/>
      <c r="U173" s="632"/>
      <c r="V173" s="632"/>
      <c r="W173" s="632"/>
      <c r="X173" s="632"/>
      <c r="Y173" s="632"/>
      <c r="Z173" s="632"/>
    </row>
    <row r="174" spans="1:26" ht="12.75" customHeight="1" x14ac:dyDescent="0.3">
      <c r="A174" s="632"/>
      <c r="B174" s="632"/>
      <c r="C174" s="632"/>
      <c r="D174" s="632"/>
      <c r="E174" s="632"/>
      <c r="F174" s="632"/>
      <c r="G174" s="632"/>
      <c r="H174" s="632"/>
      <c r="I174" s="632"/>
      <c r="J174" s="632"/>
      <c r="K174" s="632"/>
      <c r="L174" s="632"/>
      <c r="M174" s="632"/>
      <c r="N174" s="632"/>
      <c r="O174" s="632"/>
      <c r="P174" s="632"/>
      <c r="Q174" s="632"/>
      <c r="R174" s="632"/>
      <c r="S174" s="632"/>
      <c r="T174" s="632"/>
      <c r="U174" s="632"/>
      <c r="V174" s="632"/>
      <c r="W174" s="632"/>
      <c r="X174" s="632"/>
      <c r="Y174" s="632"/>
      <c r="Z174" s="632"/>
    </row>
    <row r="175" spans="1:26" ht="12.75" customHeight="1" x14ac:dyDescent="0.3">
      <c r="A175" s="632"/>
      <c r="B175" s="632"/>
      <c r="C175" s="632"/>
      <c r="D175" s="632"/>
      <c r="E175" s="632"/>
      <c r="F175" s="632"/>
      <c r="G175" s="632"/>
      <c r="H175" s="632"/>
      <c r="I175" s="632"/>
      <c r="J175" s="632"/>
      <c r="K175" s="632"/>
      <c r="L175" s="632"/>
      <c r="M175" s="632"/>
      <c r="N175" s="632"/>
      <c r="O175" s="632"/>
      <c r="P175" s="632"/>
      <c r="Q175" s="632"/>
      <c r="R175" s="632"/>
      <c r="S175" s="632"/>
      <c r="T175" s="632"/>
      <c r="U175" s="632"/>
      <c r="V175" s="632"/>
      <c r="W175" s="632"/>
      <c r="X175" s="632"/>
      <c r="Y175" s="632"/>
      <c r="Z175" s="632"/>
    </row>
    <row r="176" spans="1:26" ht="12.75" customHeight="1" x14ac:dyDescent="0.3">
      <c r="A176" s="632"/>
      <c r="B176" s="632"/>
      <c r="C176" s="632"/>
      <c r="D176" s="632"/>
      <c r="E176" s="632"/>
      <c r="F176" s="632"/>
      <c r="G176" s="632"/>
      <c r="H176" s="632"/>
      <c r="I176" s="632"/>
      <c r="J176" s="632"/>
      <c r="K176" s="632"/>
      <c r="L176" s="632"/>
      <c r="M176" s="632"/>
      <c r="N176" s="632"/>
      <c r="O176" s="632"/>
      <c r="P176" s="632"/>
      <c r="Q176" s="632"/>
      <c r="R176" s="632"/>
      <c r="S176" s="632"/>
      <c r="T176" s="632"/>
      <c r="U176" s="632"/>
      <c r="V176" s="632"/>
      <c r="W176" s="632"/>
      <c r="X176" s="632"/>
      <c r="Y176" s="632"/>
      <c r="Z176" s="632"/>
    </row>
    <row r="177" spans="1:26" ht="12.75" customHeight="1" x14ac:dyDescent="0.3">
      <c r="A177" s="632"/>
      <c r="B177" s="632"/>
      <c r="C177" s="632"/>
      <c r="D177" s="632"/>
      <c r="E177" s="632"/>
      <c r="F177" s="632"/>
      <c r="G177" s="632"/>
      <c r="H177" s="632"/>
      <c r="I177" s="632"/>
      <c r="J177" s="632"/>
      <c r="K177" s="632"/>
      <c r="L177" s="632"/>
      <c r="M177" s="632"/>
      <c r="N177" s="632"/>
      <c r="O177" s="632"/>
      <c r="P177" s="632"/>
      <c r="Q177" s="632"/>
      <c r="R177" s="632"/>
      <c r="S177" s="632"/>
      <c r="T177" s="632"/>
      <c r="U177" s="632"/>
      <c r="V177" s="632"/>
      <c r="W177" s="632"/>
      <c r="X177" s="632"/>
      <c r="Y177" s="632"/>
      <c r="Z177" s="632"/>
    </row>
    <row r="178" spans="1:26" ht="12.75" customHeight="1" x14ac:dyDescent="0.3">
      <c r="A178" s="632"/>
      <c r="B178" s="632"/>
      <c r="C178" s="632"/>
      <c r="D178" s="632"/>
      <c r="E178" s="632"/>
      <c r="F178" s="632"/>
      <c r="G178" s="632"/>
      <c r="H178" s="632"/>
      <c r="I178" s="632"/>
      <c r="J178" s="632"/>
      <c r="K178" s="632"/>
      <c r="L178" s="632"/>
      <c r="M178" s="632"/>
      <c r="N178" s="632"/>
      <c r="O178" s="632"/>
      <c r="P178" s="632"/>
      <c r="Q178" s="632"/>
      <c r="R178" s="632"/>
      <c r="S178" s="632"/>
      <c r="T178" s="632"/>
      <c r="U178" s="632"/>
      <c r="V178" s="632"/>
      <c r="W178" s="632"/>
      <c r="X178" s="632"/>
      <c r="Y178" s="632"/>
      <c r="Z178" s="632"/>
    </row>
    <row r="179" spans="1:26" ht="12.75" customHeight="1" x14ac:dyDescent="0.3">
      <c r="A179" s="632"/>
      <c r="B179" s="632"/>
      <c r="C179" s="632"/>
      <c r="D179" s="632"/>
      <c r="E179" s="632"/>
      <c r="F179" s="632"/>
      <c r="G179" s="632"/>
      <c r="H179" s="632"/>
      <c r="I179" s="632"/>
      <c r="J179" s="632"/>
      <c r="K179" s="632"/>
      <c r="L179" s="632"/>
      <c r="M179" s="632"/>
      <c r="N179" s="632"/>
      <c r="O179" s="632"/>
      <c r="P179" s="632"/>
      <c r="Q179" s="632"/>
      <c r="R179" s="632"/>
      <c r="S179" s="632"/>
      <c r="T179" s="632"/>
      <c r="U179" s="632"/>
      <c r="V179" s="632"/>
      <c r="W179" s="632"/>
      <c r="X179" s="632"/>
      <c r="Y179" s="632"/>
      <c r="Z179" s="632"/>
    </row>
    <row r="180" spans="1:26" ht="12.75" customHeight="1" x14ac:dyDescent="0.3">
      <c r="A180" s="632"/>
      <c r="B180" s="632"/>
      <c r="C180" s="632"/>
      <c r="D180" s="632"/>
      <c r="E180" s="632"/>
      <c r="F180" s="632"/>
      <c r="G180" s="632"/>
      <c r="H180" s="632"/>
      <c r="I180" s="632"/>
      <c r="J180" s="632"/>
      <c r="K180" s="632"/>
      <c r="L180" s="632"/>
      <c r="M180" s="632"/>
      <c r="N180" s="632"/>
      <c r="O180" s="632"/>
      <c r="P180" s="632"/>
      <c r="Q180" s="632"/>
      <c r="R180" s="632"/>
      <c r="S180" s="632"/>
      <c r="T180" s="632"/>
      <c r="U180" s="632"/>
      <c r="V180" s="632"/>
      <c r="W180" s="632"/>
      <c r="X180" s="632"/>
      <c r="Y180" s="632"/>
      <c r="Z180" s="632"/>
    </row>
    <row r="181" spans="1:26" ht="12.75" customHeight="1" x14ac:dyDescent="0.3">
      <c r="A181" s="632"/>
      <c r="B181" s="632"/>
      <c r="C181" s="632"/>
      <c r="D181" s="632"/>
      <c r="E181" s="632"/>
      <c r="F181" s="632"/>
      <c r="G181" s="632"/>
      <c r="H181" s="632"/>
      <c r="I181" s="632"/>
      <c r="J181" s="632"/>
      <c r="K181" s="632"/>
      <c r="L181" s="632"/>
      <c r="M181" s="632"/>
      <c r="N181" s="632"/>
      <c r="O181" s="632"/>
      <c r="P181" s="632"/>
      <c r="Q181" s="632"/>
      <c r="R181" s="632"/>
      <c r="S181" s="632"/>
      <c r="T181" s="632"/>
      <c r="U181" s="632"/>
      <c r="V181" s="632"/>
      <c r="W181" s="632"/>
      <c r="X181" s="632"/>
      <c r="Y181" s="632"/>
      <c r="Z181" s="632"/>
    </row>
    <row r="182" spans="1:26" ht="12.75" customHeight="1" x14ac:dyDescent="0.3">
      <c r="A182" s="632"/>
      <c r="B182" s="632"/>
      <c r="C182" s="632"/>
      <c r="D182" s="632"/>
      <c r="E182" s="632"/>
      <c r="F182" s="632"/>
      <c r="G182" s="632"/>
      <c r="H182" s="632"/>
      <c r="I182" s="632"/>
      <c r="J182" s="632"/>
      <c r="K182" s="632"/>
      <c r="L182" s="632"/>
      <c r="M182" s="632"/>
      <c r="N182" s="632"/>
      <c r="O182" s="632"/>
      <c r="P182" s="632"/>
      <c r="Q182" s="632"/>
      <c r="R182" s="632"/>
      <c r="S182" s="632"/>
      <c r="T182" s="632"/>
      <c r="U182" s="632"/>
      <c r="V182" s="632"/>
      <c r="W182" s="632"/>
      <c r="X182" s="632"/>
      <c r="Y182" s="632"/>
      <c r="Z182" s="632"/>
    </row>
    <row r="183" spans="1:26" ht="12.75" customHeight="1" x14ac:dyDescent="0.3">
      <c r="A183" s="632"/>
      <c r="B183" s="632"/>
      <c r="C183" s="632"/>
      <c r="D183" s="632"/>
      <c r="E183" s="632"/>
      <c r="F183" s="632"/>
      <c r="G183" s="632"/>
      <c r="H183" s="632"/>
      <c r="I183" s="632"/>
      <c r="J183" s="632"/>
      <c r="K183" s="632"/>
      <c r="L183" s="632"/>
      <c r="M183" s="632"/>
      <c r="N183" s="632"/>
      <c r="O183" s="632"/>
      <c r="P183" s="632"/>
      <c r="Q183" s="632"/>
      <c r="R183" s="632"/>
      <c r="S183" s="632"/>
      <c r="T183" s="632"/>
      <c r="U183" s="632"/>
      <c r="V183" s="632"/>
      <c r="W183" s="632"/>
      <c r="X183" s="632"/>
      <c r="Y183" s="632"/>
      <c r="Z183" s="632"/>
    </row>
    <row r="184" spans="1:26" ht="12.75" customHeight="1" x14ac:dyDescent="0.3">
      <c r="A184" s="632"/>
      <c r="B184" s="632"/>
      <c r="C184" s="632"/>
      <c r="D184" s="632"/>
      <c r="E184" s="632"/>
      <c r="F184" s="632"/>
      <c r="G184" s="632"/>
      <c r="H184" s="632"/>
      <c r="I184" s="632"/>
      <c r="J184" s="632"/>
      <c r="K184" s="632"/>
      <c r="L184" s="632"/>
      <c r="M184" s="632"/>
      <c r="N184" s="632"/>
      <c r="O184" s="632"/>
      <c r="P184" s="632"/>
      <c r="Q184" s="632"/>
      <c r="R184" s="632"/>
      <c r="S184" s="632"/>
      <c r="T184" s="632"/>
      <c r="U184" s="632"/>
      <c r="V184" s="632"/>
      <c r="W184" s="632"/>
      <c r="X184" s="632"/>
      <c r="Y184" s="632"/>
      <c r="Z184" s="632"/>
    </row>
    <row r="185" spans="1:26" ht="12.75" customHeight="1" x14ac:dyDescent="0.3">
      <c r="A185" s="632"/>
      <c r="B185" s="632"/>
      <c r="C185" s="632"/>
      <c r="D185" s="632"/>
      <c r="E185" s="632"/>
      <c r="F185" s="632"/>
      <c r="G185" s="632"/>
      <c r="H185" s="632"/>
      <c r="I185" s="632"/>
      <c r="J185" s="632"/>
      <c r="K185" s="632"/>
      <c r="L185" s="632"/>
      <c r="M185" s="632"/>
      <c r="N185" s="632"/>
      <c r="O185" s="632"/>
      <c r="P185" s="632"/>
      <c r="Q185" s="632"/>
      <c r="R185" s="632"/>
      <c r="S185" s="632"/>
      <c r="T185" s="632"/>
      <c r="U185" s="632"/>
      <c r="V185" s="632"/>
      <c r="W185" s="632"/>
      <c r="X185" s="632"/>
      <c r="Y185" s="632"/>
      <c r="Z185" s="632"/>
    </row>
    <row r="186" spans="1:26" ht="12.75" customHeight="1" x14ac:dyDescent="0.3">
      <c r="A186" s="632"/>
      <c r="B186" s="632"/>
      <c r="C186" s="632"/>
      <c r="D186" s="632"/>
      <c r="E186" s="632"/>
      <c r="F186" s="632"/>
      <c r="G186" s="632"/>
      <c r="H186" s="632"/>
      <c r="I186" s="632"/>
      <c r="J186" s="632"/>
      <c r="K186" s="632"/>
      <c r="L186" s="632"/>
      <c r="M186" s="632"/>
      <c r="N186" s="632"/>
      <c r="O186" s="632"/>
      <c r="P186" s="632"/>
      <c r="Q186" s="632"/>
      <c r="R186" s="632"/>
      <c r="S186" s="632"/>
      <c r="T186" s="632"/>
      <c r="U186" s="632"/>
      <c r="V186" s="632"/>
      <c r="W186" s="632"/>
      <c r="X186" s="632"/>
      <c r="Y186" s="632"/>
      <c r="Z186" s="632"/>
    </row>
    <row r="187" spans="1:26" ht="12.75" customHeight="1" x14ac:dyDescent="0.3">
      <c r="A187" s="632"/>
      <c r="B187" s="632"/>
      <c r="C187" s="632"/>
      <c r="D187" s="632"/>
      <c r="E187" s="632"/>
      <c r="F187" s="632"/>
      <c r="G187" s="632"/>
      <c r="H187" s="632"/>
      <c r="I187" s="632"/>
      <c r="J187" s="632"/>
      <c r="K187" s="632"/>
      <c r="L187" s="632"/>
      <c r="M187" s="632"/>
      <c r="N187" s="632"/>
      <c r="O187" s="632"/>
      <c r="P187" s="632"/>
      <c r="Q187" s="632"/>
      <c r="R187" s="632"/>
      <c r="S187" s="632"/>
      <c r="T187" s="632"/>
      <c r="U187" s="632"/>
      <c r="V187" s="632"/>
      <c r="W187" s="632"/>
      <c r="X187" s="632"/>
      <c r="Y187" s="632"/>
      <c r="Z187" s="632"/>
    </row>
    <row r="188" spans="1:26" ht="12.75" customHeight="1" x14ac:dyDescent="0.3">
      <c r="A188" s="632"/>
      <c r="B188" s="632"/>
      <c r="C188" s="632"/>
      <c r="D188" s="632"/>
      <c r="E188" s="632"/>
      <c r="F188" s="632"/>
      <c r="G188" s="632"/>
      <c r="H188" s="632"/>
      <c r="I188" s="632"/>
      <c r="J188" s="632"/>
      <c r="K188" s="632"/>
      <c r="L188" s="632"/>
      <c r="M188" s="632"/>
      <c r="N188" s="632"/>
      <c r="O188" s="632"/>
      <c r="P188" s="632"/>
      <c r="Q188" s="632"/>
      <c r="R188" s="632"/>
      <c r="S188" s="632"/>
      <c r="T188" s="632"/>
      <c r="U188" s="632"/>
      <c r="V188" s="632"/>
      <c r="W188" s="632"/>
      <c r="X188" s="632"/>
      <c r="Y188" s="632"/>
      <c r="Z188" s="632"/>
    </row>
    <row r="189" spans="1:26" ht="12.75" customHeight="1" x14ac:dyDescent="0.3">
      <c r="A189" s="632"/>
      <c r="B189" s="632"/>
      <c r="C189" s="632"/>
      <c r="D189" s="632"/>
      <c r="E189" s="632"/>
      <c r="F189" s="632"/>
      <c r="G189" s="632"/>
      <c r="H189" s="632"/>
      <c r="I189" s="632"/>
      <c r="J189" s="632"/>
      <c r="K189" s="632"/>
      <c r="L189" s="632"/>
      <c r="M189" s="632"/>
      <c r="N189" s="632"/>
      <c r="O189" s="632"/>
      <c r="P189" s="632"/>
      <c r="Q189" s="632"/>
      <c r="R189" s="632"/>
      <c r="S189" s="632"/>
      <c r="T189" s="632"/>
      <c r="U189" s="632"/>
      <c r="V189" s="632"/>
      <c r="W189" s="632"/>
      <c r="X189" s="632"/>
      <c r="Y189" s="632"/>
      <c r="Z189" s="632"/>
    </row>
    <row r="190" spans="1:26" ht="12.75" customHeight="1" x14ac:dyDescent="0.3">
      <c r="A190" s="632"/>
      <c r="B190" s="632"/>
      <c r="C190" s="632"/>
      <c r="D190" s="632"/>
      <c r="E190" s="632"/>
      <c r="F190" s="632"/>
      <c r="G190" s="632"/>
      <c r="H190" s="632"/>
      <c r="I190" s="632"/>
      <c r="J190" s="632"/>
      <c r="K190" s="632"/>
      <c r="L190" s="632"/>
      <c r="M190" s="632"/>
      <c r="N190" s="632"/>
      <c r="O190" s="632"/>
      <c r="P190" s="632"/>
      <c r="Q190" s="632"/>
      <c r="R190" s="632"/>
      <c r="S190" s="632"/>
      <c r="T190" s="632"/>
      <c r="U190" s="632"/>
      <c r="V190" s="632"/>
      <c r="W190" s="632"/>
      <c r="X190" s="632"/>
      <c r="Y190" s="632"/>
      <c r="Z190" s="632"/>
    </row>
    <row r="191" spans="1:26" ht="12.75" customHeight="1" x14ac:dyDescent="0.3">
      <c r="A191" s="632"/>
      <c r="B191" s="632"/>
      <c r="C191" s="632"/>
      <c r="D191" s="632"/>
      <c r="E191" s="632"/>
      <c r="F191" s="632"/>
      <c r="G191" s="632"/>
      <c r="H191" s="632"/>
      <c r="I191" s="632"/>
      <c r="J191" s="632"/>
      <c r="K191" s="632"/>
      <c r="L191" s="632"/>
      <c r="M191" s="632"/>
      <c r="N191" s="632"/>
      <c r="O191" s="632"/>
      <c r="P191" s="632"/>
      <c r="Q191" s="632"/>
      <c r="R191" s="632"/>
      <c r="S191" s="632"/>
      <c r="T191" s="632"/>
      <c r="U191" s="632"/>
      <c r="V191" s="632"/>
      <c r="W191" s="632"/>
      <c r="X191" s="632"/>
      <c r="Y191" s="632"/>
      <c r="Z191" s="632"/>
    </row>
    <row r="192" spans="1:26" ht="12.75" customHeight="1" x14ac:dyDescent="0.3">
      <c r="A192" s="632"/>
      <c r="B192" s="632"/>
      <c r="C192" s="632"/>
      <c r="D192" s="632"/>
      <c r="E192" s="632"/>
      <c r="F192" s="632"/>
      <c r="G192" s="632"/>
      <c r="H192" s="632"/>
      <c r="I192" s="632"/>
      <c r="J192" s="632"/>
      <c r="K192" s="632"/>
      <c r="L192" s="632"/>
      <c r="M192" s="632"/>
      <c r="N192" s="632"/>
      <c r="O192" s="632"/>
      <c r="P192" s="632"/>
      <c r="Q192" s="632"/>
      <c r="R192" s="632"/>
      <c r="S192" s="632"/>
      <c r="T192" s="632"/>
      <c r="U192" s="632"/>
      <c r="V192" s="632"/>
      <c r="W192" s="632"/>
      <c r="X192" s="632"/>
      <c r="Y192" s="632"/>
      <c r="Z192" s="632"/>
    </row>
    <row r="193" spans="1:26" ht="12.75" customHeight="1" x14ac:dyDescent="0.3">
      <c r="A193" s="632"/>
      <c r="B193" s="632"/>
      <c r="C193" s="632"/>
      <c r="D193" s="632"/>
      <c r="E193" s="632"/>
      <c r="F193" s="632"/>
      <c r="G193" s="632"/>
      <c r="H193" s="632"/>
      <c r="I193" s="632"/>
      <c r="J193" s="632"/>
      <c r="K193" s="632"/>
      <c r="L193" s="632"/>
      <c r="M193" s="632"/>
      <c r="N193" s="632"/>
      <c r="O193" s="632"/>
      <c r="P193" s="632"/>
      <c r="Q193" s="632"/>
      <c r="R193" s="632"/>
      <c r="S193" s="632"/>
      <c r="T193" s="632"/>
      <c r="U193" s="632"/>
      <c r="V193" s="632"/>
      <c r="W193" s="632"/>
      <c r="X193" s="632"/>
      <c r="Y193" s="632"/>
      <c r="Z193" s="632"/>
    </row>
    <row r="194" spans="1:26" ht="12.75" customHeight="1" x14ac:dyDescent="0.3">
      <c r="A194" s="632"/>
      <c r="B194" s="632"/>
      <c r="C194" s="632"/>
      <c r="D194" s="632"/>
      <c r="E194" s="632"/>
      <c r="F194" s="632"/>
      <c r="G194" s="632"/>
      <c r="H194" s="632"/>
      <c r="I194" s="632"/>
      <c r="J194" s="632"/>
      <c r="K194" s="632"/>
      <c r="L194" s="632"/>
      <c r="M194" s="632"/>
      <c r="N194" s="632"/>
      <c r="O194" s="632"/>
      <c r="P194" s="632"/>
      <c r="Q194" s="632"/>
      <c r="R194" s="632"/>
      <c r="S194" s="632"/>
      <c r="T194" s="632"/>
      <c r="U194" s="632"/>
      <c r="V194" s="632"/>
      <c r="W194" s="632"/>
      <c r="X194" s="632"/>
      <c r="Y194" s="632"/>
      <c r="Z194" s="632"/>
    </row>
    <row r="195" spans="1:26" ht="12.75" customHeight="1" x14ac:dyDescent="0.3">
      <c r="A195" s="632"/>
      <c r="B195" s="632"/>
      <c r="C195" s="632"/>
      <c r="D195" s="632"/>
      <c r="E195" s="632"/>
      <c r="F195" s="632"/>
      <c r="G195" s="632"/>
      <c r="H195" s="632"/>
      <c r="I195" s="632"/>
      <c r="J195" s="632"/>
      <c r="K195" s="632"/>
      <c r="L195" s="632"/>
      <c r="M195" s="632"/>
      <c r="N195" s="632"/>
      <c r="O195" s="632"/>
      <c r="P195" s="632"/>
      <c r="Q195" s="632"/>
      <c r="R195" s="632"/>
      <c r="S195" s="632"/>
      <c r="T195" s="632"/>
      <c r="U195" s="632"/>
      <c r="V195" s="632"/>
      <c r="W195" s="632"/>
      <c r="X195" s="632"/>
      <c r="Y195" s="632"/>
      <c r="Z195" s="632"/>
    </row>
    <row r="196" spans="1:26" ht="12.75" customHeight="1" x14ac:dyDescent="0.3">
      <c r="A196" s="632"/>
      <c r="B196" s="632"/>
      <c r="C196" s="632"/>
      <c r="D196" s="632"/>
      <c r="E196" s="632"/>
      <c r="F196" s="632"/>
      <c r="G196" s="632"/>
      <c r="H196" s="632"/>
      <c r="I196" s="632"/>
      <c r="J196" s="632"/>
      <c r="K196" s="632"/>
      <c r="L196" s="632"/>
      <c r="M196" s="632"/>
      <c r="N196" s="632"/>
      <c r="O196" s="632"/>
      <c r="P196" s="632"/>
      <c r="Q196" s="632"/>
      <c r="R196" s="632"/>
      <c r="S196" s="632"/>
      <c r="T196" s="632"/>
      <c r="U196" s="632"/>
      <c r="V196" s="632"/>
      <c r="W196" s="632"/>
      <c r="X196" s="632"/>
      <c r="Y196" s="632"/>
      <c r="Z196" s="632"/>
    </row>
    <row r="197" spans="1:26" ht="12.75" customHeight="1" x14ac:dyDescent="0.3">
      <c r="A197" s="632"/>
      <c r="B197" s="632"/>
      <c r="C197" s="632"/>
      <c r="D197" s="632"/>
      <c r="E197" s="632"/>
      <c r="F197" s="632"/>
      <c r="G197" s="632"/>
      <c r="H197" s="632"/>
      <c r="I197" s="632"/>
      <c r="J197" s="632"/>
      <c r="K197" s="632"/>
      <c r="L197" s="632"/>
      <c r="M197" s="632"/>
      <c r="N197" s="632"/>
      <c r="O197" s="632"/>
      <c r="P197" s="632"/>
      <c r="Q197" s="632"/>
      <c r="R197" s="632"/>
      <c r="S197" s="632"/>
      <c r="T197" s="632"/>
      <c r="U197" s="632"/>
      <c r="V197" s="632"/>
      <c r="W197" s="632"/>
      <c r="X197" s="632"/>
      <c r="Y197" s="632"/>
      <c r="Z197" s="632"/>
    </row>
    <row r="198" spans="1:26" ht="12.75" customHeight="1" x14ac:dyDescent="0.3">
      <c r="A198" s="632"/>
      <c r="B198" s="632"/>
      <c r="C198" s="632"/>
      <c r="D198" s="632"/>
      <c r="E198" s="632"/>
      <c r="F198" s="632"/>
      <c r="G198" s="632"/>
      <c r="H198" s="632"/>
      <c r="I198" s="632"/>
      <c r="J198" s="632"/>
      <c r="K198" s="632"/>
      <c r="L198" s="632"/>
      <c r="M198" s="632"/>
      <c r="N198" s="632"/>
      <c r="O198" s="632"/>
      <c r="P198" s="632"/>
      <c r="Q198" s="632"/>
      <c r="R198" s="632"/>
      <c r="S198" s="632"/>
      <c r="T198" s="632"/>
      <c r="U198" s="632"/>
      <c r="V198" s="632"/>
      <c r="W198" s="632"/>
      <c r="X198" s="632"/>
      <c r="Y198" s="632"/>
      <c r="Z198" s="632"/>
    </row>
    <row r="199" spans="1:26" ht="12.75" customHeight="1" x14ac:dyDescent="0.3">
      <c r="A199" s="632"/>
      <c r="B199" s="632"/>
      <c r="C199" s="632"/>
      <c r="D199" s="632"/>
      <c r="E199" s="632"/>
      <c r="F199" s="632"/>
      <c r="G199" s="632"/>
      <c r="H199" s="632"/>
      <c r="I199" s="632"/>
      <c r="J199" s="632"/>
      <c r="K199" s="632"/>
      <c r="L199" s="632"/>
      <c r="M199" s="632"/>
      <c r="N199" s="632"/>
      <c r="O199" s="632"/>
      <c r="P199" s="632"/>
      <c r="Q199" s="632"/>
      <c r="R199" s="632"/>
      <c r="S199" s="632"/>
      <c r="T199" s="632"/>
      <c r="U199" s="632"/>
      <c r="V199" s="632"/>
      <c r="W199" s="632"/>
      <c r="X199" s="632"/>
      <c r="Y199" s="632"/>
      <c r="Z199" s="632"/>
    </row>
    <row r="200" spans="1:26" ht="12.75" customHeight="1" x14ac:dyDescent="0.3">
      <c r="A200" s="632"/>
      <c r="B200" s="632"/>
      <c r="C200" s="632"/>
      <c r="D200" s="632"/>
      <c r="E200" s="632"/>
      <c r="F200" s="632"/>
      <c r="G200" s="632"/>
      <c r="H200" s="632"/>
      <c r="I200" s="632"/>
      <c r="J200" s="632"/>
      <c r="K200" s="632"/>
      <c r="L200" s="632"/>
      <c r="M200" s="632"/>
      <c r="N200" s="632"/>
      <c r="O200" s="632"/>
      <c r="P200" s="632"/>
      <c r="Q200" s="632"/>
      <c r="R200" s="632"/>
      <c r="S200" s="632"/>
      <c r="T200" s="632"/>
      <c r="U200" s="632"/>
      <c r="V200" s="632"/>
      <c r="W200" s="632"/>
      <c r="X200" s="632"/>
      <c r="Y200" s="632"/>
      <c r="Z200" s="632"/>
    </row>
    <row r="201" spans="1:26" ht="12.75" customHeight="1" x14ac:dyDescent="0.3">
      <c r="A201" s="632"/>
      <c r="B201" s="632"/>
      <c r="C201" s="632"/>
      <c r="D201" s="632"/>
      <c r="E201" s="632"/>
      <c r="F201" s="632"/>
      <c r="G201" s="632"/>
      <c r="H201" s="632"/>
      <c r="I201" s="632"/>
      <c r="J201" s="632"/>
      <c r="K201" s="632"/>
      <c r="L201" s="632"/>
      <c r="M201" s="632"/>
      <c r="N201" s="632"/>
      <c r="O201" s="632"/>
      <c r="P201" s="632"/>
      <c r="Q201" s="632"/>
      <c r="R201" s="632"/>
      <c r="S201" s="632"/>
      <c r="T201" s="632"/>
      <c r="U201" s="632"/>
      <c r="V201" s="632"/>
      <c r="W201" s="632"/>
      <c r="X201" s="632"/>
      <c r="Y201" s="632"/>
      <c r="Z201" s="632"/>
    </row>
    <row r="202" spans="1:26" ht="12.75" customHeight="1" x14ac:dyDescent="0.3">
      <c r="A202" s="632"/>
      <c r="B202" s="632"/>
      <c r="C202" s="632"/>
      <c r="D202" s="632"/>
      <c r="E202" s="632"/>
      <c r="F202" s="632"/>
      <c r="G202" s="632"/>
      <c r="H202" s="632"/>
      <c r="I202" s="632"/>
      <c r="J202" s="632"/>
      <c r="K202" s="632"/>
      <c r="L202" s="632"/>
      <c r="M202" s="632"/>
      <c r="N202" s="632"/>
      <c r="O202" s="632"/>
      <c r="P202" s="632"/>
      <c r="Q202" s="632"/>
      <c r="R202" s="632"/>
      <c r="S202" s="632"/>
      <c r="T202" s="632"/>
      <c r="U202" s="632"/>
      <c r="V202" s="632"/>
      <c r="W202" s="632"/>
      <c r="X202" s="632"/>
      <c r="Y202" s="632"/>
      <c r="Z202" s="632"/>
    </row>
    <row r="203" spans="1:26" ht="12.75" customHeight="1" x14ac:dyDescent="0.3">
      <c r="A203" s="632"/>
      <c r="B203" s="632"/>
      <c r="C203" s="632"/>
      <c r="D203" s="632"/>
      <c r="E203" s="632"/>
      <c r="F203" s="632"/>
      <c r="G203" s="632"/>
      <c r="H203" s="632"/>
      <c r="I203" s="632"/>
      <c r="J203" s="632"/>
      <c r="K203" s="632"/>
      <c r="L203" s="632"/>
      <c r="M203" s="632"/>
      <c r="N203" s="632"/>
      <c r="O203" s="632"/>
      <c r="P203" s="632"/>
      <c r="Q203" s="632"/>
      <c r="R203" s="632"/>
      <c r="S203" s="632"/>
      <c r="T203" s="632"/>
      <c r="U203" s="632"/>
      <c r="V203" s="632"/>
      <c r="W203" s="632"/>
      <c r="X203" s="632"/>
      <c r="Y203" s="632"/>
      <c r="Z203" s="632"/>
    </row>
    <row r="204" spans="1:26" ht="12.75" customHeight="1" x14ac:dyDescent="0.3">
      <c r="A204" s="632"/>
      <c r="B204" s="632"/>
      <c r="C204" s="632"/>
      <c r="D204" s="632"/>
      <c r="E204" s="632"/>
      <c r="F204" s="632"/>
      <c r="G204" s="632"/>
      <c r="H204" s="632"/>
      <c r="I204" s="632"/>
      <c r="J204" s="632"/>
      <c r="K204" s="632"/>
      <c r="L204" s="632"/>
      <c r="M204" s="632"/>
      <c r="N204" s="632"/>
      <c r="O204" s="632"/>
      <c r="P204" s="632"/>
      <c r="Q204" s="632"/>
      <c r="R204" s="632"/>
      <c r="S204" s="632"/>
      <c r="T204" s="632"/>
      <c r="U204" s="632"/>
      <c r="V204" s="632"/>
      <c r="W204" s="632"/>
      <c r="X204" s="632"/>
      <c r="Y204" s="632"/>
      <c r="Z204" s="632"/>
    </row>
    <row r="205" spans="1:26" ht="12.75" customHeight="1" x14ac:dyDescent="0.3">
      <c r="A205" s="632"/>
      <c r="B205" s="632"/>
      <c r="C205" s="632"/>
      <c r="D205" s="632"/>
      <c r="E205" s="632"/>
      <c r="F205" s="632"/>
      <c r="G205" s="632"/>
      <c r="H205" s="632"/>
      <c r="I205" s="632"/>
      <c r="J205" s="632"/>
      <c r="K205" s="632"/>
      <c r="L205" s="632"/>
      <c r="M205" s="632"/>
      <c r="N205" s="632"/>
      <c r="O205" s="632"/>
      <c r="P205" s="632"/>
      <c r="Q205" s="632"/>
      <c r="R205" s="632"/>
      <c r="S205" s="632"/>
      <c r="T205" s="632"/>
      <c r="U205" s="632"/>
      <c r="V205" s="632"/>
      <c r="W205" s="632"/>
      <c r="X205" s="632"/>
      <c r="Y205" s="632"/>
      <c r="Z205" s="632"/>
    </row>
    <row r="206" spans="1:26" ht="12.75" customHeight="1" x14ac:dyDescent="0.3">
      <c r="A206" s="632"/>
      <c r="B206" s="632"/>
      <c r="C206" s="632"/>
      <c r="D206" s="632"/>
      <c r="E206" s="632"/>
      <c r="F206" s="632"/>
      <c r="G206" s="632"/>
      <c r="H206" s="632"/>
      <c r="I206" s="632"/>
      <c r="J206" s="632"/>
      <c r="K206" s="632"/>
      <c r="L206" s="632"/>
      <c r="M206" s="632"/>
      <c r="N206" s="632"/>
      <c r="O206" s="632"/>
      <c r="P206" s="632"/>
      <c r="Q206" s="632"/>
      <c r="R206" s="632"/>
      <c r="S206" s="632"/>
      <c r="T206" s="632"/>
      <c r="U206" s="632"/>
      <c r="V206" s="632"/>
      <c r="W206" s="632"/>
      <c r="X206" s="632"/>
      <c r="Y206" s="632"/>
      <c r="Z206" s="632"/>
    </row>
    <row r="207" spans="1:26" ht="12.75" customHeight="1" x14ac:dyDescent="0.3">
      <c r="A207" s="632"/>
      <c r="B207" s="632"/>
      <c r="C207" s="632"/>
      <c r="D207" s="632"/>
      <c r="E207" s="632"/>
      <c r="F207" s="632"/>
      <c r="G207" s="632"/>
      <c r="H207" s="632"/>
      <c r="I207" s="632"/>
      <c r="J207" s="632"/>
      <c r="K207" s="632"/>
      <c r="L207" s="632"/>
      <c r="M207" s="632"/>
      <c r="N207" s="632"/>
      <c r="O207" s="632"/>
      <c r="P207" s="632"/>
      <c r="Q207" s="632"/>
      <c r="R207" s="632"/>
      <c r="S207" s="632"/>
      <c r="T207" s="632"/>
      <c r="U207" s="632"/>
      <c r="V207" s="632"/>
      <c r="W207" s="632"/>
      <c r="X207" s="632"/>
      <c r="Y207" s="632"/>
      <c r="Z207" s="632"/>
    </row>
    <row r="208" spans="1:26" ht="12.75" customHeight="1" x14ac:dyDescent="0.3">
      <c r="A208" s="632"/>
      <c r="B208" s="632"/>
      <c r="C208" s="632"/>
      <c r="D208" s="632"/>
      <c r="E208" s="632"/>
      <c r="F208" s="632"/>
      <c r="G208" s="632"/>
      <c r="H208" s="632"/>
      <c r="I208" s="632"/>
      <c r="J208" s="632"/>
      <c r="K208" s="632"/>
      <c r="L208" s="632"/>
      <c r="M208" s="632"/>
      <c r="N208" s="632"/>
      <c r="O208" s="632"/>
      <c r="P208" s="632"/>
      <c r="Q208" s="632"/>
      <c r="R208" s="632"/>
      <c r="S208" s="632"/>
      <c r="T208" s="632"/>
      <c r="U208" s="632"/>
      <c r="V208" s="632"/>
      <c r="W208" s="632"/>
      <c r="X208" s="632"/>
      <c r="Y208" s="632"/>
      <c r="Z208" s="632"/>
    </row>
    <row r="209" spans="1:26" ht="12.75" customHeight="1" x14ac:dyDescent="0.3">
      <c r="A209" s="632"/>
      <c r="B209" s="632"/>
      <c r="C209" s="632"/>
      <c r="D209" s="632"/>
      <c r="E209" s="632"/>
      <c r="F209" s="632"/>
      <c r="G209" s="632"/>
      <c r="H209" s="632"/>
      <c r="I209" s="632"/>
      <c r="J209" s="632"/>
      <c r="K209" s="632"/>
      <c r="L209" s="632"/>
      <c r="M209" s="632"/>
      <c r="N209" s="632"/>
      <c r="O209" s="632"/>
      <c r="P209" s="632"/>
      <c r="Q209" s="632"/>
      <c r="R209" s="632"/>
      <c r="S209" s="632"/>
      <c r="T209" s="632"/>
      <c r="U209" s="632"/>
      <c r="V209" s="632"/>
      <c r="W209" s="632"/>
      <c r="X209" s="632"/>
      <c r="Y209" s="632"/>
      <c r="Z209" s="632"/>
    </row>
    <row r="210" spans="1:26" ht="12.75" customHeight="1" x14ac:dyDescent="0.3">
      <c r="A210" s="632"/>
      <c r="B210" s="632"/>
      <c r="C210" s="632"/>
      <c r="D210" s="632"/>
      <c r="E210" s="632"/>
      <c r="F210" s="632"/>
      <c r="G210" s="632"/>
      <c r="H210" s="632"/>
      <c r="I210" s="632"/>
      <c r="J210" s="632"/>
      <c r="K210" s="632"/>
      <c r="L210" s="632"/>
      <c r="M210" s="632"/>
      <c r="N210" s="632"/>
      <c r="O210" s="632"/>
      <c r="P210" s="632"/>
      <c r="Q210" s="632"/>
      <c r="R210" s="632"/>
      <c r="S210" s="632"/>
      <c r="T210" s="632"/>
      <c r="U210" s="632"/>
      <c r="V210" s="632"/>
      <c r="W210" s="632"/>
      <c r="X210" s="632"/>
      <c r="Y210" s="632"/>
      <c r="Z210" s="632"/>
    </row>
    <row r="211" spans="1:26" ht="12.75" customHeight="1" x14ac:dyDescent="0.3">
      <c r="A211" s="632"/>
      <c r="B211" s="632"/>
      <c r="C211" s="632"/>
      <c r="D211" s="632"/>
      <c r="E211" s="632"/>
      <c r="F211" s="632"/>
      <c r="G211" s="632"/>
      <c r="H211" s="632"/>
      <c r="I211" s="632"/>
      <c r="J211" s="632"/>
      <c r="K211" s="632"/>
      <c r="L211" s="632"/>
      <c r="M211" s="632"/>
      <c r="N211" s="632"/>
      <c r="O211" s="632"/>
      <c r="P211" s="632"/>
      <c r="Q211" s="632"/>
      <c r="R211" s="632"/>
      <c r="S211" s="632"/>
      <c r="T211" s="632"/>
      <c r="U211" s="632"/>
      <c r="V211" s="632"/>
      <c r="W211" s="632"/>
      <c r="X211" s="632"/>
      <c r="Y211" s="632"/>
      <c r="Z211" s="632"/>
    </row>
    <row r="212" spans="1:26" ht="12.75" customHeight="1" x14ac:dyDescent="0.3">
      <c r="A212" s="632"/>
      <c r="B212" s="632"/>
      <c r="C212" s="632"/>
      <c r="D212" s="632"/>
      <c r="E212" s="632"/>
      <c r="F212" s="632"/>
      <c r="G212" s="632"/>
      <c r="H212" s="632"/>
      <c r="I212" s="632"/>
      <c r="J212" s="632"/>
      <c r="K212" s="632"/>
      <c r="L212" s="632"/>
      <c r="M212" s="632"/>
      <c r="N212" s="632"/>
      <c r="O212" s="632"/>
      <c r="P212" s="632"/>
      <c r="Q212" s="632"/>
      <c r="R212" s="632"/>
      <c r="S212" s="632"/>
      <c r="T212" s="632"/>
      <c r="U212" s="632"/>
      <c r="V212" s="632"/>
      <c r="W212" s="632"/>
      <c r="X212" s="632"/>
      <c r="Y212" s="632"/>
      <c r="Z212" s="632"/>
    </row>
    <row r="213" spans="1:26" ht="12.75" customHeight="1" x14ac:dyDescent="0.3">
      <c r="A213" s="632"/>
      <c r="B213" s="632"/>
      <c r="C213" s="632"/>
      <c r="D213" s="632"/>
      <c r="E213" s="632"/>
      <c r="F213" s="632"/>
      <c r="G213" s="632"/>
      <c r="H213" s="632"/>
      <c r="I213" s="632"/>
      <c r="J213" s="632"/>
      <c r="K213" s="632"/>
      <c r="L213" s="632"/>
      <c r="M213" s="632"/>
      <c r="N213" s="632"/>
      <c r="O213" s="632"/>
      <c r="P213" s="632"/>
      <c r="Q213" s="632"/>
      <c r="R213" s="632"/>
      <c r="S213" s="632"/>
      <c r="T213" s="632"/>
      <c r="U213" s="632"/>
      <c r="V213" s="632"/>
      <c r="W213" s="632"/>
      <c r="X213" s="632"/>
      <c r="Y213" s="632"/>
      <c r="Z213" s="632"/>
    </row>
    <row r="214" spans="1:26" ht="12.75" customHeight="1" x14ac:dyDescent="0.3">
      <c r="A214" s="632"/>
      <c r="B214" s="632"/>
      <c r="C214" s="632"/>
      <c r="D214" s="632"/>
      <c r="E214" s="632"/>
      <c r="F214" s="632"/>
      <c r="G214" s="632"/>
      <c r="H214" s="632"/>
      <c r="I214" s="632"/>
      <c r="J214" s="632"/>
      <c r="K214" s="632"/>
      <c r="L214" s="632"/>
      <c r="M214" s="632"/>
      <c r="N214" s="632"/>
      <c r="O214" s="632"/>
      <c r="P214" s="632"/>
      <c r="Q214" s="632"/>
      <c r="R214" s="632"/>
      <c r="S214" s="632"/>
      <c r="T214" s="632"/>
      <c r="U214" s="632"/>
      <c r="V214" s="632"/>
      <c r="W214" s="632"/>
      <c r="X214" s="632"/>
      <c r="Y214" s="632"/>
      <c r="Z214" s="632"/>
    </row>
    <row r="215" spans="1:26" ht="12.75" customHeight="1" x14ac:dyDescent="0.3">
      <c r="A215" s="632"/>
      <c r="B215" s="632"/>
      <c r="C215" s="632"/>
      <c r="D215" s="632"/>
      <c r="E215" s="632"/>
      <c r="F215" s="632"/>
      <c r="G215" s="632"/>
      <c r="H215" s="632"/>
      <c r="I215" s="632"/>
      <c r="J215" s="632"/>
      <c r="K215" s="632"/>
      <c r="L215" s="632"/>
      <c r="M215" s="632"/>
      <c r="N215" s="632"/>
      <c r="O215" s="632"/>
      <c r="P215" s="632"/>
      <c r="Q215" s="632"/>
      <c r="R215" s="632"/>
      <c r="S215" s="632"/>
      <c r="T215" s="632"/>
      <c r="U215" s="632"/>
      <c r="V215" s="632"/>
      <c r="W215" s="632"/>
      <c r="X215" s="632"/>
      <c r="Y215" s="632"/>
      <c r="Z215" s="632"/>
    </row>
    <row r="216" spans="1:26" ht="12.75" customHeight="1" x14ac:dyDescent="0.3">
      <c r="A216" s="632"/>
      <c r="B216" s="632"/>
      <c r="C216" s="632"/>
      <c r="D216" s="632"/>
      <c r="E216" s="632"/>
      <c r="F216" s="632"/>
      <c r="G216" s="632"/>
      <c r="H216" s="632"/>
      <c r="I216" s="632"/>
      <c r="J216" s="632"/>
      <c r="K216" s="632"/>
      <c r="L216" s="632"/>
      <c r="M216" s="632"/>
      <c r="N216" s="632"/>
      <c r="O216" s="632"/>
      <c r="P216" s="632"/>
      <c r="Q216" s="632"/>
      <c r="R216" s="632"/>
      <c r="S216" s="632"/>
      <c r="T216" s="632"/>
      <c r="U216" s="632"/>
      <c r="V216" s="632"/>
      <c r="W216" s="632"/>
      <c r="X216" s="632"/>
      <c r="Y216" s="632"/>
      <c r="Z216" s="632"/>
    </row>
    <row r="217" spans="1:26" ht="12.75" customHeight="1" x14ac:dyDescent="0.3">
      <c r="A217" s="632"/>
      <c r="B217" s="632"/>
      <c r="C217" s="632"/>
      <c r="D217" s="632"/>
      <c r="E217" s="632"/>
      <c r="F217" s="632"/>
      <c r="G217" s="632"/>
      <c r="H217" s="632"/>
      <c r="I217" s="632"/>
      <c r="J217" s="632"/>
      <c r="K217" s="632"/>
      <c r="L217" s="632"/>
      <c r="M217" s="632"/>
      <c r="N217" s="632"/>
      <c r="O217" s="632"/>
      <c r="P217" s="632"/>
      <c r="Q217" s="632"/>
      <c r="R217" s="632"/>
      <c r="S217" s="632"/>
      <c r="T217" s="632"/>
      <c r="U217" s="632"/>
      <c r="V217" s="632"/>
      <c r="W217" s="632"/>
      <c r="X217" s="632"/>
      <c r="Y217" s="632"/>
      <c r="Z217" s="632"/>
    </row>
    <row r="218" spans="1:26" ht="12.75" customHeight="1" x14ac:dyDescent="0.3">
      <c r="A218" s="632"/>
      <c r="B218" s="632"/>
      <c r="C218" s="632"/>
      <c r="D218" s="632"/>
      <c r="E218" s="632"/>
      <c r="F218" s="632"/>
      <c r="G218" s="632"/>
      <c r="H218" s="632"/>
      <c r="I218" s="632"/>
      <c r="J218" s="632"/>
      <c r="K218" s="632"/>
      <c r="L218" s="632"/>
      <c r="M218" s="632"/>
      <c r="N218" s="632"/>
      <c r="O218" s="632"/>
      <c r="P218" s="632"/>
      <c r="Q218" s="632"/>
      <c r="R218" s="632"/>
      <c r="S218" s="632"/>
      <c r="T218" s="632"/>
      <c r="U218" s="632"/>
      <c r="V218" s="632"/>
      <c r="W218" s="632"/>
      <c r="X218" s="632"/>
      <c r="Y218" s="632"/>
      <c r="Z218" s="632"/>
    </row>
    <row r="219" spans="1:26" ht="12.75" customHeight="1" x14ac:dyDescent="0.3">
      <c r="A219" s="632"/>
      <c r="B219" s="632"/>
      <c r="C219" s="632"/>
      <c r="D219" s="632"/>
      <c r="E219" s="632"/>
      <c r="F219" s="632"/>
      <c r="G219" s="632"/>
      <c r="H219" s="632"/>
      <c r="I219" s="632"/>
      <c r="J219" s="632"/>
      <c r="K219" s="632"/>
      <c r="L219" s="632"/>
      <c r="M219" s="632"/>
      <c r="N219" s="632"/>
      <c r="O219" s="632"/>
      <c r="P219" s="632"/>
      <c r="Q219" s="632"/>
      <c r="R219" s="632"/>
      <c r="S219" s="632"/>
      <c r="T219" s="632"/>
      <c r="U219" s="632"/>
      <c r="V219" s="632"/>
      <c r="W219" s="632"/>
      <c r="X219" s="632"/>
      <c r="Y219" s="632"/>
      <c r="Z219" s="632"/>
    </row>
    <row r="220" spans="1:26" ht="12.75" customHeight="1" x14ac:dyDescent="0.3">
      <c r="A220" s="632"/>
      <c r="B220" s="632"/>
      <c r="C220" s="632"/>
      <c r="D220" s="632"/>
      <c r="E220" s="632"/>
      <c r="F220" s="632"/>
      <c r="G220" s="632"/>
      <c r="H220" s="632"/>
      <c r="I220" s="632"/>
      <c r="J220" s="632"/>
      <c r="K220" s="632"/>
      <c r="L220" s="632"/>
      <c r="M220" s="632"/>
      <c r="N220" s="632"/>
      <c r="O220" s="632"/>
      <c r="P220" s="632"/>
      <c r="Q220" s="632"/>
      <c r="R220" s="632"/>
      <c r="S220" s="632"/>
      <c r="T220" s="632"/>
      <c r="U220" s="632"/>
      <c r="V220" s="632"/>
      <c r="W220" s="632"/>
      <c r="X220" s="632"/>
      <c r="Y220" s="632"/>
      <c r="Z220" s="632"/>
    </row>
    <row r="221" spans="1:26" ht="12.75" customHeight="1" x14ac:dyDescent="0.3">
      <c r="A221" s="632"/>
      <c r="B221" s="632"/>
      <c r="C221" s="632"/>
      <c r="D221" s="632"/>
      <c r="E221" s="632"/>
      <c r="F221" s="632"/>
      <c r="G221" s="632"/>
      <c r="H221" s="632"/>
      <c r="I221" s="632"/>
      <c r="J221" s="632"/>
      <c r="K221" s="632"/>
      <c r="L221" s="632"/>
      <c r="M221" s="632"/>
      <c r="N221" s="632"/>
      <c r="O221" s="632"/>
      <c r="P221" s="632"/>
      <c r="Q221" s="632"/>
      <c r="R221" s="632"/>
      <c r="S221" s="632"/>
      <c r="T221" s="632"/>
      <c r="U221" s="632"/>
      <c r="V221" s="632"/>
      <c r="W221" s="632"/>
      <c r="X221" s="632"/>
      <c r="Y221" s="632"/>
      <c r="Z221" s="632"/>
    </row>
    <row r="222" spans="1:26" ht="12.75" customHeight="1" x14ac:dyDescent="0.3">
      <c r="A222" s="632"/>
      <c r="B222" s="632"/>
      <c r="C222" s="632"/>
      <c r="D222" s="632"/>
      <c r="E222" s="632"/>
      <c r="F222" s="632"/>
      <c r="G222" s="632"/>
      <c r="H222" s="632"/>
      <c r="I222" s="632"/>
      <c r="J222" s="632"/>
      <c r="K222" s="632"/>
      <c r="L222" s="632"/>
      <c r="M222" s="632"/>
      <c r="N222" s="632"/>
      <c r="O222" s="632"/>
      <c r="P222" s="632"/>
      <c r="Q222" s="632"/>
      <c r="R222" s="632"/>
      <c r="S222" s="632"/>
      <c r="T222" s="632"/>
      <c r="U222" s="632"/>
      <c r="V222" s="632"/>
      <c r="W222" s="632"/>
      <c r="X222" s="632"/>
      <c r="Y222" s="632"/>
      <c r="Z222" s="632"/>
    </row>
    <row r="223" spans="1:26" ht="12.75" customHeight="1" x14ac:dyDescent="0.3">
      <c r="A223" s="632"/>
      <c r="B223" s="632"/>
      <c r="C223" s="632"/>
      <c r="D223" s="632"/>
      <c r="E223" s="632"/>
      <c r="F223" s="632"/>
      <c r="G223" s="632"/>
      <c r="H223" s="632"/>
      <c r="I223" s="632"/>
      <c r="J223" s="632"/>
      <c r="K223" s="632"/>
      <c r="L223" s="632"/>
      <c r="M223" s="632"/>
      <c r="N223" s="632"/>
      <c r="O223" s="632"/>
      <c r="P223" s="632"/>
      <c r="Q223" s="632"/>
      <c r="R223" s="632"/>
      <c r="S223" s="632"/>
      <c r="T223" s="632"/>
      <c r="U223" s="632"/>
      <c r="V223" s="632"/>
      <c r="W223" s="632"/>
      <c r="X223" s="632"/>
      <c r="Y223" s="632"/>
      <c r="Z223" s="632"/>
    </row>
    <row r="224" spans="1:26" ht="12.75" customHeight="1" x14ac:dyDescent="0.3">
      <c r="A224" s="632"/>
      <c r="B224" s="632"/>
      <c r="C224" s="632"/>
      <c r="D224" s="632"/>
      <c r="E224" s="632"/>
      <c r="F224" s="632"/>
      <c r="G224" s="632"/>
      <c r="H224" s="632"/>
      <c r="I224" s="632"/>
      <c r="J224" s="632"/>
      <c r="K224" s="632"/>
      <c r="L224" s="632"/>
      <c r="M224" s="632"/>
      <c r="N224" s="632"/>
      <c r="O224" s="632"/>
      <c r="P224" s="632"/>
      <c r="Q224" s="632"/>
      <c r="R224" s="632"/>
      <c r="S224" s="632"/>
      <c r="T224" s="632"/>
      <c r="U224" s="632"/>
      <c r="V224" s="632"/>
      <c r="W224" s="632"/>
      <c r="X224" s="632"/>
      <c r="Y224" s="632"/>
      <c r="Z224" s="632"/>
    </row>
    <row r="225" spans="1:26" ht="12.75" customHeight="1" x14ac:dyDescent="0.3">
      <c r="A225" s="632"/>
      <c r="B225" s="632"/>
      <c r="C225" s="632"/>
      <c r="D225" s="632"/>
      <c r="E225" s="632"/>
      <c r="F225" s="632"/>
      <c r="G225" s="632"/>
      <c r="H225" s="632"/>
      <c r="I225" s="632"/>
      <c r="J225" s="632"/>
      <c r="K225" s="632"/>
      <c r="L225" s="632"/>
      <c r="M225" s="632"/>
      <c r="N225" s="632"/>
      <c r="O225" s="632"/>
      <c r="P225" s="632"/>
      <c r="Q225" s="632"/>
      <c r="R225" s="632"/>
      <c r="S225" s="632"/>
      <c r="T225" s="632"/>
      <c r="U225" s="632"/>
      <c r="V225" s="632"/>
      <c r="W225" s="632"/>
      <c r="X225" s="632"/>
      <c r="Y225" s="632"/>
      <c r="Z225" s="632"/>
    </row>
    <row r="226" spans="1:26" ht="12.75" customHeight="1" x14ac:dyDescent="0.3">
      <c r="A226" s="632"/>
      <c r="B226" s="632"/>
      <c r="C226" s="632"/>
      <c r="D226" s="632"/>
      <c r="E226" s="632"/>
      <c r="F226" s="632"/>
      <c r="G226" s="632"/>
      <c r="H226" s="632"/>
      <c r="I226" s="632"/>
      <c r="J226" s="632"/>
      <c r="K226" s="632"/>
      <c r="L226" s="632"/>
      <c r="M226" s="632"/>
      <c r="N226" s="632"/>
      <c r="O226" s="632"/>
      <c r="P226" s="632"/>
      <c r="Q226" s="632"/>
      <c r="R226" s="632"/>
      <c r="S226" s="632"/>
      <c r="T226" s="632"/>
      <c r="U226" s="632"/>
      <c r="V226" s="632"/>
      <c r="W226" s="632"/>
      <c r="X226" s="632"/>
      <c r="Y226" s="632"/>
      <c r="Z226" s="632"/>
    </row>
    <row r="227" spans="1:26" ht="12.75" customHeight="1" x14ac:dyDescent="0.3">
      <c r="A227" s="632"/>
      <c r="B227" s="632"/>
      <c r="C227" s="632"/>
      <c r="D227" s="632"/>
      <c r="E227" s="632"/>
      <c r="F227" s="632"/>
      <c r="G227" s="632"/>
      <c r="H227" s="632"/>
      <c r="I227" s="632"/>
      <c r="J227" s="632"/>
      <c r="K227" s="632"/>
      <c r="L227" s="632"/>
      <c r="M227" s="632"/>
      <c r="N227" s="632"/>
      <c r="O227" s="632"/>
      <c r="P227" s="632"/>
      <c r="Q227" s="632"/>
      <c r="R227" s="632"/>
      <c r="S227" s="632"/>
      <c r="T227" s="632"/>
      <c r="U227" s="632"/>
      <c r="V227" s="632"/>
      <c r="W227" s="632"/>
      <c r="X227" s="632"/>
      <c r="Y227" s="632"/>
      <c r="Z227" s="632"/>
    </row>
    <row r="228" spans="1:26" ht="12.75" customHeight="1" x14ac:dyDescent="0.3">
      <c r="A228" s="632"/>
      <c r="B228" s="632"/>
      <c r="C228" s="632"/>
      <c r="D228" s="632"/>
      <c r="E228" s="632"/>
      <c r="F228" s="632"/>
      <c r="G228" s="632"/>
      <c r="H228" s="632"/>
      <c r="I228" s="632"/>
      <c r="J228" s="632"/>
      <c r="K228" s="632"/>
      <c r="L228" s="632"/>
      <c r="M228" s="632"/>
      <c r="N228" s="632"/>
      <c r="O228" s="632"/>
      <c r="P228" s="632"/>
      <c r="Q228" s="632"/>
      <c r="R228" s="632"/>
      <c r="S228" s="632"/>
      <c r="T228" s="632"/>
      <c r="U228" s="632"/>
      <c r="V228" s="632"/>
      <c r="W228" s="632"/>
      <c r="X228" s="632"/>
      <c r="Y228" s="632"/>
      <c r="Z228" s="632"/>
    </row>
    <row r="229" spans="1:26" ht="12.75" customHeight="1" x14ac:dyDescent="0.3">
      <c r="A229" s="632"/>
      <c r="B229" s="632"/>
      <c r="C229" s="632"/>
      <c r="D229" s="632"/>
      <c r="E229" s="632"/>
      <c r="F229" s="632"/>
      <c r="G229" s="632"/>
      <c r="H229" s="632"/>
      <c r="I229" s="632"/>
      <c r="J229" s="632"/>
      <c r="K229" s="632"/>
      <c r="L229" s="632"/>
      <c r="M229" s="632"/>
      <c r="N229" s="632"/>
      <c r="O229" s="632"/>
      <c r="P229" s="632"/>
      <c r="Q229" s="632"/>
      <c r="R229" s="632"/>
      <c r="S229" s="632"/>
      <c r="T229" s="632"/>
      <c r="U229" s="632"/>
      <c r="V229" s="632"/>
      <c r="W229" s="632"/>
      <c r="X229" s="632"/>
      <c r="Y229" s="632"/>
      <c r="Z229" s="632"/>
    </row>
    <row r="230" spans="1:26" ht="12.75" customHeight="1" x14ac:dyDescent="0.3">
      <c r="A230" s="632"/>
      <c r="B230" s="632"/>
      <c r="C230" s="632"/>
      <c r="D230" s="632"/>
      <c r="E230" s="632"/>
      <c r="F230" s="632"/>
      <c r="G230" s="632"/>
      <c r="H230" s="632"/>
      <c r="I230" s="632"/>
      <c r="J230" s="632"/>
      <c r="K230" s="632"/>
      <c r="L230" s="632"/>
      <c r="M230" s="632"/>
      <c r="N230" s="632"/>
      <c r="O230" s="632"/>
      <c r="P230" s="632"/>
      <c r="Q230" s="632"/>
      <c r="R230" s="632"/>
      <c r="S230" s="632"/>
      <c r="T230" s="632"/>
      <c r="U230" s="632"/>
      <c r="V230" s="632"/>
      <c r="W230" s="632"/>
      <c r="X230" s="632"/>
      <c r="Y230" s="632"/>
      <c r="Z230" s="632"/>
    </row>
    <row r="231" spans="1:26" ht="12.75" customHeight="1" x14ac:dyDescent="0.3">
      <c r="A231" s="632"/>
      <c r="B231" s="632"/>
      <c r="C231" s="632"/>
      <c r="D231" s="632"/>
      <c r="E231" s="632"/>
      <c r="F231" s="632"/>
      <c r="G231" s="632"/>
      <c r="H231" s="632"/>
      <c r="I231" s="632"/>
      <c r="J231" s="632"/>
      <c r="K231" s="632"/>
      <c r="L231" s="632"/>
      <c r="M231" s="632"/>
      <c r="N231" s="632"/>
      <c r="O231" s="632"/>
      <c r="P231" s="632"/>
      <c r="Q231" s="632"/>
      <c r="R231" s="632"/>
      <c r="S231" s="632"/>
      <c r="T231" s="632"/>
      <c r="U231" s="632"/>
      <c r="V231" s="632"/>
      <c r="W231" s="632"/>
      <c r="X231" s="632"/>
      <c r="Y231" s="632"/>
      <c r="Z231" s="632"/>
    </row>
    <row r="232" spans="1:26" ht="12.75" customHeight="1" x14ac:dyDescent="0.3">
      <c r="A232" s="632"/>
      <c r="B232" s="632"/>
      <c r="C232" s="632"/>
      <c r="D232" s="632"/>
      <c r="E232" s="632"/>
      <c r="F232" s="632"/>
      <c r="G232" s="632"/>
      <c r="H232" s="632"/>
      <c r="I232" s="632"/>
      <c r="J232" s="632"/>
      <c r="K232" s="632"/>
      <c r="L232" s="632"/>
      <c r="M232" s="632"/>
      <c r="N232" s="632"/>
      <c r="O232" s="632"/>
      <c r="P232" s="632"/>
      <c r="Q232" s="632"/>
      <c r="R232" s="632"/>
      <c r="S232" s="632"/>
      <c r="T232" s="632"/>
      <c r="U232" s="632"/>
      <c r="V232" s="632"/>
      <c r="W232" s="632"/>
      <c r="X232" s="632"/>
      <c r="Y232" s="632"/>
      <c r="Z232" s="632"/>
    </row>
    <row r="233" spans="1:26" ht="12.75" customHeight="1" x14ac:dyDescent="0.3">
      <c r="A233" s="632"/>
      <c r="B233" s="632"/>
      <c r="C233" s="632"/>
      <c r="D233" s="632"/>
      <c r="E233" s="632"/>
      <c r="F233" s="632"/>
      <c r="G233" s="632"/>
      <c r="H233" s="632"/>
      <c r="I233" s="632"/>
      <c r="J233" s="632"/>
      <c r="K233" s="632"/>
      <c r="L233" s="632"/>
      <c r="M233" s="632"/>
      <c r="N233" s="632"/>
      <c r="O233" s="632"/>
      <c r="P233" s="632"/>
      <c r="Q233" s="632"/>
      <c r="R233" s="632"/>
      <c r="S233" s="632"/>
      <c r="T233" s="632"/>
      <c r="U233" s="632"/>
      <c r="V233" s="632"/>
      <c r="W233" s="632"/>
      <c r="X233" s="632"/>
      <c r="Y233" s="632"/>
      <c r="Z233" s="632"/>
    </row>
    <row r="234" spans="1:26" ht="12.75" customHeight="1" x14ac:dyDescent="0.3">
      <c r="A234" s="632"/>
      <c r="B234" s="632"/>
      <c r="C234" s="632"/>
      <c r="D234" s="632"/>
      <c r="E234" s="632"/>
      <c r="F234" s="632"/>
      <c r="G234" s="632"/>
      <c r="H234" s="632"/>
      <c r="I234" s="632"/>
      <c r="J234" s="632"/>
      <c r="K234" s="632"/>
      <c r="L234" s="632"/>
      <c r="M234" s="632"/>
      <c r="N234" s="632"/>
      <c r="O234" s="632"/>
      <c r="P234" s="632"/>
      <c r="Q234" s="632"/>
      <c r="R234" s="632"/>
      <c r="S234" s="632"/>
      <c r="T234" s="632"/>
      <c r="U234" s="632"/>
      <c r="V234" s="632"/>
      <c r="W234" s="632"/>
      <c r="X234" s="632"/>
      <c r="Y234" s="632"/>
      <c r="Z234" s="632"/>
    </row>
    <row r="235" spans="1:26" ht="12.75" customHeight="1" x14ac:dyDescent="0.3">
      <c r="A235" s="632"/>
      <c r="B235" s="632"/>
      <c r="C235" s="632"/>
      <c r="D235" s="632"/>
      <c r="E235" s="632"/>
      <c r="F235" s="632"/>
      <c r="G235" s="632"/>
      <c r="H235" s="632"/>
      <c r="I235" s="632"/>
      <c r="J235" s="632"/>
      <c r="K235" s="632"/>
      <c r="L235" s="632"/>
      <c r="M235" s="632"/>
      <c r="N235" s="632"/>
      <c r="O235" s="632"/>
      <c r="P235" s="632"/>
      <c r="Q235" s="632"/>
      <c r="R235" s="632"/>
      <c r="S235" s="632"/>
      <c r="T235" s="632"/>
      <c r="U235" s="632"/>
      <c r="V235" s="632"/>
      <c r="W235" s="632"/>
      <c r="X235" s="632"/>
      <c r="Y235" s="632"/>
      <c r="Z235" s="632"/>
    </row>
    <row r="236" spans="1:26" ht="12.75" customHeight="1" x14ac:dyDescent="0.3">
      <c r="A236" s="632"/>
      <c r="B236" s="632"/>
      <c r="C236" s="632"/>
      <c r="D236" s="632"/>
      <c r="E236" s="632"/>
      <c r="F236" s="632"/>
      <c r="G236" s="632"/>
      <c r="H236" s="632"/>
      <c r="I236" s="632"/>
      <c r="J236" s="632"/>
      <c r="K236" s="632"/>
      <c r="L236" s="632"/>
      <c r="M236" s="632"/>
      <c r="N236" s="632"/>
      <c r="O236" s="632"/>
      <c r="P236" s="632"/>
      <c r="Q236" s="632"/>
      <c r="R236" s="632"/>
      <c r="S236" s="632"/>
      <c r="T236" s="632"/>
      <c r="U236" s="632"/>
      <c r="V236" s="632"/>
      <c r="W236" s="632"/>
      <c r="X236" s="632"/>
      <c r="Y236" s="632"/>
      <c r="Z236" s="632"/>
    </row>
    <row r="237" spans="1:26" ht="12.75" customHeight="1" x14ac:dyDescent="0.3">
      <c r="A237" s="632"/>
      <c r="B237" s="632"/>
      <c r="C237" s="632"/>
      <c r="D237" s="632"/>
      <c r="E237" s="632"/>
      <c r="F237" s="632"/>
      <c r="G237" s="632"/>
      <c r="H237" s="632"/>
      <c r="I237" s="632"/>
      <c r="J237" s="632"/>
      <c r="K237" s="632"/>
      <c r="L237" s="632"/>
      <c r="M237" s="632"/>
      <c r="N237" s="632"/>
      <c r="O237" s="632"/>
      <c r="P237" s="632"/>
      <c r="Q237" s="632"/>
      <c r="R237" s="632"/>
      <c r="S237" s="632"/>
      <c r="T237" s="632"/>
      <c r="U237" s="632"/>
      <c r="V237" s="632"/>
      <c r="W237" s="632"/>
      <c r="X237" s="632"/>
      <c r="Y237" s="632"/>
      <c r="Z237" s="632"/>
    </row>
    <row r="238" spans="1:26" ht="12.75" customHeight="1" x14ac:dyDescent="0.3">
      <c r="A238" s="632"/>
      <c r="B238" s="632"/>
      <c r="C238" s="632"/>
      <c r="D238" s="632"/>
      <c r="E238" s="632"/>
      <c r="F238" s="632"/>
      <c r="G238" s="632"/>
      <c r="H238" s="632"/>
      <c r="I238" s="632"/>
      <c r="J238" s="632"/>
      <c r="K238" s="632"/>
      <c r="L238" s="632"/>
      <c r="M238" s="632"/>
      <c r="N238" s="632"/>
      <c r="O238" s="632"/>
      <c r="P238" s="632"/>
      <c r="Q238" s="632"/>
      <c r="R238" s="632"/>
      <c r="S238" s="632"/>
      <c r="T238" s="632"/>
      <c r="U238" s="632"/>
      <c r="V238" s="632"/>
      <c r="W238" s="632"/>
      <c r="X238" s="632"/>
      <c r="Y238" s="632"/>
      <c r="Z238" s="632"/>
    </row>
    <row r="239" spans="1:26" ht="12.75" customHeight="1" x14ac:dyDescent="0.3">
      <c r="A239" s="632"/>
      <c r="B239" s="632"/>
      <c r="C239" s="632"/>
      <c r="D239" s="632"/>
      <c r="E239" s="632"/>
      <c r="F239" s="632"/>
      <c r="G239" s="632"/>
      <c r="H239" s="632"/>
      <c r="I239" s="632"/>
      <c r="J239" s="632"/>
      <c r="K239" s="632"/>
      <c r="L239" s="632"/>
      <c r="M239" s="632"/>
      <c r="N239" s="632"/>
      <c r="O239" s="632"/>
      <c r="P239" s="632"/>
      <c r="Q239" s="632"/>
      <c r="R239" s="632"/>
      <c r="S239" s="632"/>
      <c r="T239" s="632"/>
      <c r="U239" s="632"/>
      <c r="V239" s="632"/>
      <c r="W239" s="632"/>
      <c r="X239" s="632"/>
      <c r="Y239" s="632"/>
      <c r="Z239" s="632"/>
    </row>
    <row r="240" spans="1:26" ht="12.75" customHeight="1" x14ac:dyDescent="0.3">
      <c r="A240" s="632"/>
      <c r="B240" s="632"/>
      <c r="C240" s="632"/>
      <c r="D240" s="632"/>
      <c r="E240" s="632"/>
      <c r="F240" s="632"/>
      <c r="G240" s="632"/>
      <c r="H240" s="632"/>
      <c r="I240" s="632"/>
      <c r="J240" s="632"/>
      <c r="K240" s="632"/>
      <c r="L240" s="632"/>
      <c r="M240" s="632"/>
      <c r="N240" s="632"/>
      <c r="O240" s="632"/>
      <c r="P240" s="632"/>
      <c r="Q240" s="632"/>
      <c r="R240" s="632"/>
      <c r="S240" s="632"/>
      <c r="T240" s="632"/>
      <c r="U240" s="632"/>
      <c r="V240" s="632"/>
      <c r="W240" s="632"/>
      <c r="X240" s="632"/>
      <c r="Y240" s="632"/>
      <c r="Z240" s="632"/>
    </row>
    <row r="241" spans="1:26" ht="12.75" customHeight="1" x14ac:dyDescent="0.3">
      <c r="A241" s="632"/>
      <c r="B241" s="632"/>
      <c r="C241" s="632"/>
      <c r="D241" s="632"/>
      <c r="E241" s="632"/>
      <c r="F241" s="632"/>
      <c r="G241" s="632"/>
      <c r="H241" s="632"/>
      <c r="I241" s="632"/>
      <c r="J241" s="632"/>
      <c r="K241" s="632"/>
      <c r="L241" s="632"/>
      <c r="M241" s="632"/>
      <c r="N241" s="632"/>
      <c r="O241" s="632"/>
      <c r="P241" s="632"/>
      <c r="Q241" s="632"/>
      <c r="R241" s="632"/>
      <c r="S241" s="632"/>
      <c r="T241" s="632"/>
      <c r="U241" s="632"/>
      <c r="V241" s="632"/>
      <c r="W241" s="632"/>
      <c r="X241" s="632"/>
      <c r="Y241" s="632"/>
      <c r="Z241" s="632"/>
    </row>
    <row r="242" spans="1:26" ht="12.75" customHeight="1" x14ac:dyDescent="0.3">
      <c r="A242" s="632"/>
      <c r="B242" s="632"/>
      <c r="C242" s="632"/>
      <c r="D242" s="632"/>
      <c r="E242" s="632"/>
      <c r="F242" s="632"/>
      <c r="G242" s="632"/>
      <c r="H242" s="632"/>
      <c r="I242" s="632"/>
      <c r="J242" s="632"/>
      <c r="K242" s="632"/>
      <c r="L242" s="632"/>
      <c r="M242" s="632"/>
      <c r="N242" s="632"/>
      <c r="O242" s="632"/>
      <c r="P242" s="632"/>
      <c r="Q242" s="632"/>
      <c r="R242" s="632"/>
      <c r="S242" s="632"/>
      <c r="T242" s="632"/>
      <c r="U242" s="632"/>
      <c r="V242" s="632"/>
      <c r="W242" s="632"/>
      <c r="X242" s="632"/>
      <c r="Y242" s="632"/>
      <c r="Z242" s="632"/>
    </row>
    <row r="243" spans="1:26" ht="12.75" customHeight="1" x14ac:dyDescent="0.3">
      <c r="A243" s="632"/>
      <c r="B243" s="632"/>
      <c r="C243" s="632"/>
      <c r="D243" s="632"/>
      <c r="E243" s="632"/>
      <c r="F243" s="632"/>
      <c r="G243" s="632"/>
      <c r="H243" s="632"/>
      <c r="I243" s="632"/>
      <c r="J243" s="632"/>
      <c r="K243" s="632"/>
      <c r="L243" s="632"/>
      <c r="M243" s="632"/>
      <c r="N243" s="632"/>
      <c r="O243" s="632"/>
      <c r="P243" s="632"/>
      <c r="Q243" s="632"/>
      <c r="R243" s="632"/>
      <c r="S243" s="632"/>
      <c r="T243" s="632"/>
      <c r="U243" s="632"/>
      <c r="V243" s="632"/>
      <c r="W243" s="632"/>
      <c r="X243" s="632"/>
      <c r="Y243" s="632"/>
      <c r="Z243" s="632"/>
    </row>
    <row r="244" spans="1:26" ht="12.75" customHeight="1" x14ac:dyDescent="0.3">
      <c r="A244" s="632"/>
      <c r="B244" s="632"/>
      <c r="C244" s="632"/>
      <c r="D244" s="632"/>
      <c r="E244" s="632"/>
      <c r="F244" s="632"/>
      <c r="G244" s="632"/>
      <c r="H244" s="632"/>
      <c r="I244" s="632"/>
      <c r="J244" s="632"/>
      <c r="K244" s="632"/>
      <c r="L244" s="632"/>
      <c r="M244" s="632"/>
      <c r="N244" s="632"/>
      <c r="O244" s="632"/>
      <c r="P244" s="632"/>
      <c r="Q244" s="632"/>
      <c r="R244" s="632"/>
      <c r="S244" s="632"/>
      <c r="T244" s="632"/>
      <c r="U244" s="632"/>
      <c r="V244" s="632"/>
      <c r="W244" s="632"/>
      <c r="X244" s="632"/>
      <c r="Y244" s="632"/>
      <c r="Z244" s="632"/>
    </row>
    <row r="245" spans="1:26" ht="12.75" customHeight="1" x14ac:dyDescent="0.3">
      <c r="A245" s="632"/>
      <c r="B245" s="632"/>
      <c r="C245" s="632"/>
      <c r="D245" s="632"/>
      <c r="E245" s="632"/>
      <c r="F245" s="632"/>
      <c r="G245" s="632"/>
      <c r="H245" s="632"/>
      <c r="I245" s="632"/>
      <c r="J245" s="632"/>
      <c r="K245" s="632"/>
      <c r="L245" s="632"/>
      <c r="M245" s="632"/>
      <c r="N245" s="632"/>
      <c r="O245" s="632"/>
      <c r="P245" s="632"/>
      <c r="Q245" s="632"/>
      <c r="R245" s="632"/>
      <c r="S245" s="632"/>
      <c r="T245" s="632"/>
      <c r="U245" s="632"/>
      <c r="V245" s="632"/>
      <c r="W245" s="632"/>
      <c r="X245" s="632"/>
      <c r="Y245" s="632"/>
      <c r="Z245" s="632"/>
    </row>
    <row r="246" spans="1:26" ht="12.75" customHeight="1" x14ac:dyDescent="0.3">
      <c r="A246" s="632"/>
      <c r="B246" s="632"/>
      <c r="C246" s="632"/>
      <c r="D246" s="632"/>
      <c r="E246" s="632"/>
      <c r="F246" s="632"/>
      <c r="G246" s="632"/>
      <c r="H246" s="632"/>
      <c r="I246" s="632"/>
      <c r="J246" s="632"/>
      <c r="K246" s="632"/>
      <c r="L246" s="632"/>
      <c r="M246" s="632"/>
      <c r="N246" s="632"/>
      <c r="O246" s="632"/>
      <c r="P246" s="632"/>
      <c r="Q246" s="632"/>
      <c r="R246" s="632"/>
      <c r="S246" s="632"/>
      <c r="T246" s="632"/>
      <c r="U246" s="632"/>
      <c r="V246" s="632"/>
      <c r="W246" s="632"/>
      <c r="X246" s="632"/>
      <c r="Y246" s="632"/>
      <c r="Z246" s="632"/>
    </row>
    <row r="247" spans="1:26" ht="12.75" customHeight="1" x14ac:dyDescent="0.3">
      <c r="A247" s="632"/>
      <c r="B247" s="632"/>
      <c r="C247" s="632"/>
      <c r="D247" s="632"/>
      <c r="E247" s="632"/>
      <c r="F247" s="632"/>
      <c r="G247" s="632"/>
      <c r="H247" s="632"/>
      <c r="I247" s="632"/>
      <c r="J247" s="632"/>
      <c r="K247" s="632"/>
      <c r="L247" s="632"/>
      <c r="M247" s="632"/>
      <c r="N247" s="632"/>
      <c r="O247" s="632"/>
      <c r="P247" s="632"/>
      <c r="Q247" s="632"/>
      <c r="R247" s="632"/>
      <c r="S247" s="632"/>
      <c r="T247" s="632"/>
      <c r="U247" s="632"/>
      <c r="V247" s="632"/>
      <c r="W247" s="632"/>
      <c r="X247" s="632"/>
      <c r="Y247" s="632"/>
      <c r="Z247" s="632"/>
    </row>
    <row r="248" spans="1:26" ht="12.75" customHeight="1" x14ac:dyDescent="0.3">
      <c r="A248" s="632"/>
      <c r="B248" s="632"/>
      <c r="C248" s="632"/>
      <c r="D248" s="632"/>
      <c r="E248" s="632"/>
      <c r="F248" s="632"/>
      <c r="G248" s="632"/>
      <c r="H248" s="632"/>
      <c r="I248" s="632"/>
      <c r="J248" s="632"/>
      <c r="K248" s="632"/>
      <c r="L248" s="632"/>
      <c r="M248" s="632"/>
      <c r="N248" s="632"/>
      <c r="O248" s="632"/>
      <c r="P248" s="632"/>
      <c r="Q248" s="632"/>
      <c r="R248" s="632"/>
      <c r="S248" s="632"/>
      <c r="T248" s="632"/>
      <c r="U248" s="632"/>
      <c r="V248" s="632"/>
      <c r="W248" s="632"/>
      <c r="X248" s="632"/>
      <c r="Y248" s="632"/>
      <c r="Z248" s="632"/>
    </row>
    <row r="249" spans="1:26" ht="12.75" customHeight="1" x14ac:dyDescent="0.3">
      <c r="A249" s="632"/>
      <c r="B249" s="632"/>
      <c r="C249" s="632"/>
      <c r="D249" s="632"/>
      <c r="E249" s="632"/>
      <c r="F249" s="632"/>
      <c r="G249" s="632"/>
      <c r="H249" s="632"/>
      <c r="I249" s="632"/>
      <c r="J249" s="632"/>
      <c r="K249" s="632"/>
      <c r="L249" s="632"/>
      <c r="M249" s="632"/>
      <c r="N249" s="632"/>
      <c r="O249" s="632"/>
      <c r="P249" s="632"/>
      <c r="Q249" s="632"/>
      <c r="R249" s="632"/>
      <c r="S249" s="632"/>
      <c r="T249" s="632"/>
      <c r="U249" s="632"/>
      <c r="V249" s="632"/>
      <c r="W249" s="632"/>
      <c r="X249" s="632"/>
      <c r="Y249" s="632"/>
      <c r="Z249" s="632"/>
    </row>
    <row r="250" spans="1:26" ht="12.75" customHeight="1" x14ac:dyDescent="0.3">
      <c r="A250" s="632"/>
      <c r="B250" s="632"/>
      <c r="C250" s="632"/>
      <c r="D250" s="632"/>
      <c r="E250" s="632"/>
      <c r="F250" s="632"/>
      <c r="G250" s="632"/>
      <c r="H250" s="632"/>
      <c r="I250" s="632"/>
      <c r="J250" s="632"/>
      <c r="K250" s="632"/>
      <c r="L250" s="632"/>
      <c r="M250" s="632"/>
      <c r="N250" s="632"/>
      <c r="O250" s="632"/>
      <c r="P250" s="632"/>
      <c r="Q250" s="632"/>
      <c r="R250" s="632"/>
      <c r="S250" s="632"/>
      <c r="T250" s="632"/>
      <c r="U250" s="632"/>
      <c r="V250" s="632"/>
      <c r="W250" s="632"/>
      <c r="X250" s="632"/>
      <c r="Y250" s="632"/>
      <c r="Z250" s="632"/>
    </row>
    <row r="251" spans="1:26" ht="12.75" customHeight="1" x14ac:dyDescent="0.3">
      <c r="A251" s="632"/>
      <c r="B251" s="632"/>
      <c r="C251" s="632"/>
      <c r="D251" s="632"/>
      <c r="E251" s="632"/>
      <c r="F251" s="632"/>
      <c r="G251" s="632"/>
      <c r="H251" s="632"/>
      <c r="I251" s="632"/>
      <c r="J251" s="632"/>
      <c r="K251" s="632"/>
      <c r="L251" s="632"/>
      <c r="M251" s="632"/>
      <c r="N251" s="632"/>
      <c r="O251" s="632"/>
      <c r="P251" s="632"/>
      <c r="Q251" s="632"/>
      <c r="R251" s="632"/>
      <c r="S251" s="632"/>
      <c r="T251" s="632"/>
      <c r="U251" s="632"/>
      <c r="V251" s="632"/>
      <c r="W251" s="632"/>
      <c r="X251" s="632"/>
      <c r="Y251" s="632"/>
      <c r="Z251" s="632"/>
    </row>
    <row r="252" spans="1:26" ht="12.75" customHeight="1" x14ac:dyDescent="0.3">
      <c r="A252" s="632"/>
      <c r="B252" s="632"/>
      <c r="C252" s="632"/>
      <c r="D252" s="632"/>
      <c r="E252" s="632"/>
      <c r="F252" s="632"/>
      <c r="G252" s="632"/>
      <c r="H252" s="632"/>
      <c r="I252" s="632"/>
      <c r="J252" s="632"/>
      <c r="K252" s="632"/>
      <c r="L252" s="632"/>
      <c r="M252" s="632"/>
      <c r="N252" s="632"/>
      <c r="O252" s="632"/>
      <c r="P252" s="632"/>
      <c r="Q252" s="632"/>
      <c r="R252" s="632"/>
      <c r="S252" s="632"/>
      <c r="T252" s="632"/>
      <c r="U252" s="632"/>
      <c r="V252" s="632"/>
      <c r="W252" s="632"/>
      <c r="X252" s="632"/>
      <c r="Y252" s="632"/>
      <c r="Z252" s="632"/>
    </row>
    <row r="253" spans="1:26" ht="12.75" customHeight="1" x14ac:dyDescent="0.3">
      <c r="A253" s="632"/>
      <c r="B253" s="632"/>
      <c r="C253" s="632"/>
      <c r="D253" s="632"/>
      <c r="E253" s="632"/>
      <c r="F253" s="632"/>
      <c r="G253" s="632"/>
      <c r="H253" s="632"/>
      <c r="I253" s="632"/>
      <c r="J253" s="632"/>
      <c r="K253" s="632"/>
      <c r="L253" s="632"/>
      <c r="M253" s="632"/>
      <c r="N253" s="632"/>
      <c r="O253" s="632"/>
      <c r="P253" s="632"/>
      <c r="Q253" s="632"/>
      <c r="R253" s="632"/>
      <c r="S253" s="632"/>
      <c r="T253" s="632"/>
      <c r="U253" s="632"/>
      <c r="V253" s="632"/>
      <c r="W253" s="632"/>
      <c r="X253" s="632"/>
      <c r="Y253" s="632"/>
      <c r="Z253" s="632"/>
    </row>
    <row r="254" spans="1:26" ht="12.75" customHeight="1" x14ac:dyDescent="0.3">
      <c r="A254" s="632"/>
      <c r="B254" s="632"/>
      <c r="C254" s="632"/>
      <c r="D254" s="632"/>
      <c r="E254" s="632"/>
      <c r="F254" s="632"/>
      <c r="G254" s="632"/>
      <c r="H254" s="632"/>
      <c r="I254" s="632"/>
      <c r="J254" s="632"/>
      <c r="K254" s="632"/>
      <c r="L254" s="632"/>
      <c r="M254" s="632"/>
      <c r="N254" s="632"/>
      <c r="O254" s="632"/>
      <c r="P254" s="632"/>
      <c r="Q254" s="632"/>
      <c r="R254" s="632"/>
      <c r="S254" s="632"/>
      <c r="T254" s="632"/>
      <c r="U254" s="632"/>
      <c r="V254" s="632"/>
      <c r="W254" s="632"/>
      <c r="X254" s="632"/>
      <c r="Y254" s="632"/>
      <c r="Z254" s="632"/>
    </row>
    <row r="255" spans="1:26" ht="12.75" customHeight="1" x14ac:dyDescent="0.3">
      <c r="A255" s="632"/>
      <c r="B255" s="632"/>
      <c r="C255" s="632"/>
      <c r="D255" s="632"/>
      <c r="E255" s="632"/>
      <c r="F255" s="632"/>
      <c r="G255" s="632"/>
      <c r="H255" s="632"/>
      <c r="I255" s="632"/>
      <c r="J255" s="632"/>
      <c r="K255" s="632"/>
      <c r="L255" s="632"/>
      <c r="M255" s="632"/>
      <c r="N255" s="632"/>
      <c r="O255" s="632"/>
      <c r="P255" s="632"/>
      <c r="Q255" s="632"/>
      <c r="R255" s="632"/>
      <c r="S255" s="632"/>
      <c r="T255" s="632"/>
      <c r="U255" s="632"/>
      <c r="V255" s="632"/>
      <c r="W255" s="632"/>
      <c r="X255" s="632"/>
      <c r="Y255" s="632"/>
      <c r="Z255" s="632"/>
    </row>
    <row r="256" spans="1:26" ht="12.75" customHeight="1" x14ac:dyDescent="0.3">
      <c r="A256" s="632"/>
      <c r="B256" s="632"/>
      <c r="C256" s="632"/>
      <c r="D256" s="632"/>
      <c r="E256" s="632"/>
      <c r="F256" s="632"/>
      <c r="G256" s="632"/>
      <c r="H256" s="632"/>
      <c r="I256" s="632"/>
      <c r="J256" s="632"/>
      <c r="K256" s="632"/>
      <c r="L256" s="632"/>
      <c r="M256" s="632"/>
      <c r="N256" s="632"/>
      <c r="O256" s="632"/>
      <c r="P256" s="632"/>
      <c r="Q256" s="632"/>
      <c r="R256" s="632"/>
      <c r="S256" s="632"/>
      <c r="T256" s="632"/>
      <c r="U256" s="632"/>
      <c r="V256" s="632"/>
      <c r="W256" s="632"/>
      <c r="X256" s="632"/>
      <c r="Y256" s="632"/>
      <c r="Z256" s="632"/>
    </row>
    <row r="257" spans="1:26" ht="12.75" customHeight="1" x14ac:dyDescent="0.3">
      <c r="A257" s="632"/>
      <c r="B257" s="632"/>
      <c r="C257" s="632"/>
      <c r="D257" s="632"/>
      <c r="E257" s="632"/>
      <c r="F257" s="632"/>
      <c r="G257" s="632"/>
      <c r="H257" s="632"/>
      <c r="I257" s="632"/>
      <c r="J257" s="632"/>
      <c r="K257" s="632"/>
      <c r="L257" s="632"/>
      <c r="M257" s="632"/>
      <c r="N257" s="632"/>
      <c r="O257" s="632"/>
      <c r="P257" s="632"/>
      <c r="Q257" s="632"/>
      <c r="R257" s="632"/>
      <c r="S257" s="632"/>
      <c r="T257" s="632"/>
      <c r="U257" s="632"/>
      <c r="V257" s="632"/>
      <c r="W257" s="632"/>
      <c r="X257" s="632"/>
      <c r="Y257" s="632"/>
      <c r="Z257" s="632"/>
    </row>
    <row r="258" spans="1:26" ht="12.75" customHeight="1" x14ac:dyDescent="0.3">
      <c r="A258" s="632"/>
      <c r="B258" s="632"/>
      <c r="C258" s="632"/>
      <c r="D258" s="632"/>
      <c r="E258" s="632"/>
      <c r="F258" s="632"/>
      <c r="G258" s="632"/>
      <c r="H258" s="632"/>
      <c r="I258" s="632"/>
      <c r="J258" s="632"/>
      <c r="K258" s="632"/>
      <c r="L258" s="632"/>
      <c r="M258" s="632"/>
      <c r="N258" s="632"/>
      <c r="O258" s="632"/>
      <c r="P258" s="632"/>
      <c r="Q258" s="632"/>
      <c r="R258" s="632"/>
      <c r="S258" s="632"/>
      <c r="T258" s="632"/>
      <c r="U258" s="632"/>
      <c r="V258" s="632"/>
      <c r="W258" s="632"/>
      <c r="X258" s="632"/>
      <c r="Y258" s="632"/>
      <c r="Z258" s="632"/>
    </row>
    <row r="259" spans="1:26" ht="12.75" customHeight="1" x14ac:dyDescent="0.3">
      <c r="A259" s="632"/>
      <c r="B259" s="632"/>
      <c r="C259" s="632"/>
      <c r="D259" s="632"/>
      <c r="E259" s="632"/>
      <c r="F259" s="632"/>
      <c r="G259" s="632"/>
      <c r="H259" s="632"/>
      <c r="I259" s="632"/>
      <c r="J259" s="632"/>
      <c r="K259" s="632"/>
      <c r="L259" s="632"/>
      <c r="M259" s="632"/>
      <c r="N259" s="632"/>
      <c r="O259" s="632"/>
      <c r="P259" s="632"/>
      <c r="Q259" s="632"/>
      <c r="R259" s="632"/>
      <c r="S259" s="632"/>
      <c r="T259" s="632"/>
      <c r="U259" s="632"/>
      <c r="V259" s="632"/>
      <c r="W259" s="632"/>
      <c r="X259" s="632"/>
      <c r="Y259" s="632"/>
      <c r="Z259" s="632"/>
    </row>
    <row r="260" spans="1:26" ht="12.75" customHeight="1" x14ac:dyDescent="0.3">
      <c r="A260" s="632"/>
      <c r="B260" s="632"/>
      <c r="C260" s="632"/>
      <c r="D260" s="632"/>
      <c r="E260" s="632"/>
      <c r="F260" s="632"/>
      <c r="G260" s="632"/>
      <c r="H260" s="632"/>
      <c r="I260" s="632"/>
      <c r="J260" s="632"/>
      <c r="K260" s="632"/>
      <c r="L260" s="632"/>
      <c r="M260" s="632"/>
      <c r="N260" s="632"/>
      <c r="O260" s="632"/>
      <c r="P260" s="632"/>
      <c r="Q260" s="632"/>
      <c r="R260" s="632"/>
      <c r="S260" s="632"/>
      <c r="T260" s="632"/>
      <c r="U260" s="632"/>
      <c r="V260" s="632"/>
      <c r="W260" s="632"/>
      <c r="X260" s="632"/>
      <c r="Y260" s="632"/>
      <c r="Z260" s="632"/>
    </row>
    <row r="261" spans="1:26" ht="12.75" customHeight="1" x14ac:dyDescent="0.3">
      <c r="A261" s="632"/>
      <c r="B261" s="632"/>
      <c r="C261" s="632"/>
      <c r="D261" s="632"/>
      <c r="E261" s="632"/>
      <c r="F261" s="632"/>
      <c r="G261" s="632"/>
      <c r="H261" s="632"/>
      <c r="I261" s="632"/>
      <c r="J261" s="632"/>
      <c r="K261" s="632"/>
      <c r="L261" s="632"/>
      <c r="M261" s="632"/>
      <c r="N261" s="632"/>
      <c r="O261" s="632"/>
      <c r="P261" s="632"/>
      <c r="Q261" s="632"/>
      <c r="R261" s="632"/>
      <c r="S261" s="632"/>
      <c r="T261" s="632"/>
      <c r="U261" s="632"/>
      <c r="V261" s="632"/>
      <c r="W261" s="632"/>
      <c r="X261" s="632"/>
      <c r="Y261" s="632"/>
      <c r="Z261" s="632"/>
    </row>
    <row r="262" spans="1:26" ht="12.75" customHeight="1" x14ac:dyDescent="0.3">
      <c r="A262" s="632"/>
      <c r="B262" s="632"/>
      <c r="C262" s="632"/>
      <c r="D262" s="632"/>
      <c r="E262" s="632"/>
      <c r="F262" s="632"/>
      <c r="G262" s="632"/>
      <c r="H262" s="632"/>
      <c r="I262" s="632"/>
      <c r="J262" s="632"/>
      <c r="K262" s="632"/>
      <c r="L262" s="632"/>
      <c r="M262" s="632"/>
      <c r="N262" s="632"/>
      <c r="O262" s="632"/>
      <c r="P262" s="632"/>
      <c r="Q262" s="632"/>
      <c r="R262" s="632"/>
      <c r="S262" s="632"/>
      <c r="T262" s="632"/>
      <c r="U262" s="632"/>
      <c r="V262" s="632"/>
      <c r="W262" s="632"/>
      <c r="X262" s="632"/>
      <c r="Y262" s="632"/>
      <c r="Z262" s="632"/>
    </row>
    <row r="263" spans="1:26" ht="12.75" customHeight="1" x14ac:dyDescent="0.3">
      <c r="A263" s="632"/>
      <c r="B263" s="632"/>
      <c r="C263" s="632"/>
      <c r="D263" s="632"/>
      <c r="E263" s="632"/>
      <c r="F263" s="632"/>
      <c r="G263" s="632"/>
      <c r="H263" s="632"/>
      <c r="I263" s="632"/>
      <c r="J263" s="632"/>
      <c r="K263" s="632"/>
      <c r="L263" s="632"/>
      <c r="M263" s="632"/>
      <c r="N263" s="632"/>
      <c r="O263" s="632"/>
      <c r="P263" s="632"/>
      <c r="Q263" s="632"/>
      <c r="R263" s="632"/>
      <c r="S263" s="632"/>
      <c r="T263" s="632"/>
      <c r="U263" s="632"/>
      <c r="V263" s="632"/>
      <c r="W263" s="632"/>
      <c r="X263" s="632"/>
      <c r="Y263" s="632"/>
      <c r="Z263" s="632"/>
    </row>
    <row r="264" spans="1:26" ht="12.75" customHeight="1" x14ac:dyDescent="0.3">
      <c r="A264" s="632"/>
      <c r="B264" s="632"/>
      <c r="C264" s="632"/>
      <c r="D264" s="632"/>
      <c r="E264" s="632"/>
      <c r="F264" s="632"/>
      <c r="G264" s="632"/>
      <c r="H264" s="632"/>
      <c r="I264" s="632"/>
      <c r="J264" s="632"/>
      <c r="K264" s="632"/>
      <c r="L264" s="632"/>
      <c r="M264" s="632"/>
      <c r="N264" s="632"/>
      <c r="O264" s="632"/>
      <c r="P264" s="632"/>
      <c r="Q264" s="632"/>
      <c r="R264" s="632"/>
      <c r="S264" s="632"/>
      <c r="T264" s="632"/>
      <c r="U264" s="632"/>
      <c r="V264" s="632"/>
      <c r="W264" s="632"/>
      <c r="X264" s="632"/>
      <c r="Y264" s="632"/>
      <c r="Z264" s="632"/>
    </row>
    <row r="265" spans="1:26" ht="12.75" customHeight="1" x14ac:dyDescent="0.3">
      <c r="A265" s="632"/>
      <c r="B265" s="632"/>
      <c r="C265" s="632"/>
      <c r="D265" s="632"/>
      <c r="E265" s="632"/>
      <c r="F265" s="632"/>
      <c r="G265" s="632"/>
      <c r="H265" s="632"/>
      <c r="I265" s="632"/>
      <c r="J265" s="632"/>
      <c r="K265" s="632"/>
      <c r="L265" s="632"/>
      <c r="M265" s="632"/>
      <c r="N265" s="632"/>
      <c r="O265" s="632"/>
      <c r="P265" s="632"/>
      <c r="Q265" s="632"/>
      <c r="R265" s="632"/>
      <c r="S265" s="632"/>
      <c r="T265" s="632"/>
      <c r="U265" s="632"/>
      <c r="V265" s="632"/>
      <c r="W265" s="632"/>
      <c r="X265" s="632"/>
      <c r="Y265" s="632"/>
      <c r="Z265" s="632"/>
    </row>
    <row r="266" spans="1:26" ht="12.75" customHeight="1" x14ac:dyDescent="0.3">
      <c r="A266" s="632"/>
      <c r="B266" s="632"/>
      <c r="C266" s="632"/>
      <c r="D266" s="632"/>
      <c r="E266" s="632"/>
      <c r="F266" s="632"/>
      <c r="G266" s="632"/>
      <c r="H266" s="632"/>
      <c r="I266" s="632"/>
      <c r="J266" s="632"/>
      <c r="K266" s="632"/>
      <c r="L266" s="632"/>
      <c r="M266" s="632"/>
      <c r="N266" s="632"/>
      <c r="O266" s="632"/>
      <c r="P266" s="632"/>
      <c r="Q266" s="632"/>
      <c r="R266" s="632"/>
      <c r="S266" s="632"/>
      <c r="T266" s="632"/>
      <c r="U266" s="632"/>
      <c r="V266" s="632"/>
      <c r="W266" s="632"/>
      <c r="X266" s="632"/>
      <c r="Y266" s="632"/>
      <c r="Z266" s="632"/>
    </row>
    <row r="267" spans="1:26" ht="12.75" customHeight="1" x14ac:dyDescent="0.3">
      <c r="A267" s="632"/>
      <c r="B267" s="632"/>
      <c r="C267" s="632"/>
      <c r="D267" s="632"/>
      <c r="E267" s="632"/>
      <c r="F267" s="632"/>
      <c r="G267" s="632"/>
      <c r="H267" s="632"/>
      <c r="I267" s="632"/>
      <c r="J267" s="632"/>
      <c r="K267" s="632"/>
      <c r="L267" s="632"/>
      <c r="M267" s="632"/>
      <c r="N267" s="632"/>
      <c r="O267" s="632"/>
      <c r="P267" s="632"/>
      <c r="Q267" s="632"/>
      <c r="R267" s="632"/>
      <c r="S267" s="632"/>
      <c r="T267" s="632"/>
      <c r="U267" s="632"/>
      <c r="V267" s="632"/>
      <c r="W267" s="632"/>
      <c r="X267" s="632"/>
      <c r="Y267" s="632"/>
      <c r="Z267" s="632"/>
    </row>
    <row r="268" spans="1:26" ht="12.75" customHeight="1" x14ac:dyDescent="0.3">
      <c r="A268" s="632"/>
      <c r="B268" s="632"/>
      <c r="C268" s="632"/>
      <c r="D268" s="632"/>
      <c r="E268" s="632"/>
      <c r="F268" s="632"/>
      <c r="G268" s="632"/>
      <c r="H268" s="632"/>
      <c r="I268" s="632"/>
      <c r="J268" s="632"/>
      <c r="K268" s="632"/>
      <c r="L268" s="632"/>
      <c r="M268" s="632"/>
      <c r="N268" s="632"/>
      <c r="O268" s="632"/>
      <c r="P268" s="632"/>
      <c r="Q268" s="632"/>
      <c r="R268" s="632"/>
      <c r="S268" s="632"/>
      <c r="T268" s="632"/>
      <c r="U268" s="632"/>
      <c r="V268" s="632"/>
      <c r="W268" s="632"/>
      <c r="X268" s="632"/>
      <c r="Y268" s="632"/>
      <c r="Z268" s="632"/>
    </row>
    <row r="269" spans="1:26" ht="12.75" customHeight="1" x14ac:dyDescent="0.3">
      <c r="A269" s="632"/>
      <c r="B269" s="632"/>
      <c r="C269" s="632"/>
      <c r="D269" s="632"/>
      <c r="E269" s="632"/>
      <c r="F269" s="632"/>
      <c r="G269" s="632"/>
      <c r="H269" s="632"/>
      <c r="I269" s="632"/>
      <c r="J269" s="632"/>
      <c r="K269" s="632"/>
      <c r="L269" s="632"/>
      <c r="M269" s="632"/>
      <c r="N269" s="632"/>
      <c r="O269" s="632"/>
      <c r="P269" s="632"/>
      <c r="Q269" s="632"/>
      <c r="R269" s="632"/>
      <c r="S269" s="632"/>
      <c r="T269" s="632"/>
      <c r="U269" s="632"/>
      <c r="V269" s="632"/>
      <c r="W269" s="632"/>
      <c r="X269" s="632"/>
      <c r="Y269" s="632"/>
      <c r="Z269" s="632"/>
    </row>
    <row r="270" spans="1:26" ht="12.75" customHeight="1" x14ac:dyDescent="0.3">
      <c r="A270" s="632"/>
      <c r="B270" s="632"/>
      <c r="C270" s="632"/>
      <c r="D270" s="632"/>
      <c r="E270" s="632"/>
      <c r="F270" s="632"/>
      <c r="G270" s="632"/>
      <c r="H270" s="632"/>
      <c r="I270" s="632"/>
      <c r="J270" s="632"/>
      <c r="K270" s="632"/>
      <c r="L270" s="632"/>
      <c r="M270" s="632"/>
      <c r="N270" s="632"/>
      <c r="O270" s="632"/>
      <c r="P270" s="632"/>
      <c r="Q270" s="632"/>
      <c r="R270" s="632"/>
      <c r="S270" s="632"/>
      <c r="T270" s="632"/>
      <c r="U270" s="632"/>
      <c r="V270" s="632"/>
      <c r="W270" s="632"/>
      <c r="X270" s="632"/>
      <c r="Y270" s="632"/>
      <c r="Z270" s="632"/>
    </row>
    <row r="271" spans="1:26" ht="12.75" customHeight="1" x14ac:dyDescent="0.3">
      <c r="A271" s="632"/>
      <c r="B271" s="632"/>
      <c r="C271" s="632"/>
      <c r="D271" s="632"/>
      <c r="E271" s="632"/>
      <c r="F271" s="632"/>
      <c r="G271" s="632"/>
      <c r="H271" s="632"/>
      <c r="I271" s="632"/>
      <c r="J271" s="632"/>
      <c r="K271" s="632"/>
      <c r="L271" s="632"/>
      <c r="M271" s="632"/>
      <c r="N271" s="632"/>
      <c r="O271" s="632"/>
      <c r="P271" s="632"/>
      <c r="Q271" s="632"/>
      <c r="R271" s="632"/>
      <c r="S271" s="632"/>
      <c r="T271" s="632"/>
      <c r="U271" s="632"/>
      <c r="V271" s="632"/>
      <c r="W271" s="632"/>
      <c r="X271" s="632"/>
      <c r="Y271" s="632"/>
      <c r="Z271" s="632"/>
    </row>
    <row r="272" spans="1:26" ht="12.75" customHeight="1" x14ac:dyDescent="0.3">
      <c r="A272" s="632"/>
      <c r="B272" s="632"/>
      <c r="C272" s="632"/>
      <c r="D272" s="632"/>
      <c r="E272" s="632"/>
      <c r="F272" s="632"/>
      <c r="G272" s="632"/>
      <c r="H272" s="632"/>
      <c r="I272" s="632"/>
      <c r="J272" s="632"/>
      <c r="K272" s="632"/>
      <c r="L272" s="632"/>
      <c r="M272" s="632"/>
      <c r="N272" s="632"/>
      <c r="O272" s="632"/>
      <c r="P272" s="632"/>
      <c r="Q272" s="632"/>
      <c r="R272" s="632"/>
      <c r="S272" s="632"/>
      <c r="T272" s="632"/>
      <c r="U272" s="632"/>
      <c r="V272" s="632"/>
      <c r="W272" s="632"/>
      <c r="X272" s="632"/>
      <c r="Y272" s="632"/>
      <c r="Z272" s="632"/>
    </row>
    <row r="273" spans="1:26" ht="12.75" customHeight="1" x14ac:dyDescent="0.3">
      <c r="A273" s="632"/>
      <c r="B273" s="632"/>
      <c r="C273" s="632"/>
      <c r="D273" s="632"/>
      <c r="E273" s="632"/>
      <c r="F273" s="632"/>
      <c r="G273" s="632"/>
      <c r="H273" s="632"/>
      <c r="I273" s="632"/>
      <c r="J273" s="632"/>
      <c r="K273" s="632"/>
      <c r="L273" s="632"/>
      <c r="M273" s="632"/>
      <c r="N273" s="632"/>
      <c r="O273" s="632"/>
      <c r="P273" s="632"/>
      <c r="Q273" s="632"/>
      <c r="R273" s="632"/>
      <c r="S273" s="632"/>
      <c r="T273" s="632"/>
      <c r="U273" s="632"/>
      <c r="V273" s="632"/>
      <c r="W273" s="632"/>
      <c r="X273" s="632"/>
      <c r="Y273" s="632"/>
      <c r="Z273" s="632"/>
    </row>
    <row r="274" spans="1:26" ht="12.75" customHeight="1" x14ac:dyDescent="0.3">
      <c r="A274" s="632"/>
      <c r="B274" s="632"/>
      <c r="C274" s="632"/>
      <c r="D274" s="632"/>
      <c r="E274" s="632"/>
      <c r="F274" s="632"/>
      <c r="G274" s="632"/>
      <c r="H274" s="632"/>
      <c r="I274" s="632"/>
      <c r="J274" s="632"/>
      <c r="K274" s="632"/>
      <c r="L274" s="632"/>
      <c r="M274" s="632"/>
      <c r="N274" s="632"/>
      <c r="O274" s="632"/>
      <c r="P274" s="632"/>
      <c r="Q274" s="632"/>
      <c r="R274" s="632"/>
      <c r="S274" s="632"/>
      <c r="T274" s="632"/>
      <c r="U274" s="632"/>
      <c r="V274" s="632"/>
      <c r="W274" s="632"/>
      <c r="X274" s="632"/>
      <c r="Y274" s="632"/>
      <c r="Z274" s="632"/>
    </row>
    <row r="275" spans="1:26" ht="12.75" customHeight="1" x14ac:dyDescent="0.3">
      <c r="A275" s="632"/>
      <c r="B275" s="632"/>
      <c r="C275" s="632"/>
      <c r="D275" s="632"/>
      <c r="E275" s="632"/>
      <c r="F275" s="632"/>
      <c r="G275" s="632"/>
      <c r="H275" s="632"/>
      <c r="I275" s="632"/>
      <c r="J275" s="632"/>
      <c r="K275" s="632"/>
      <c r="L275" s="632"/>
      <c r="M275" s="632"/>
      <c r="N275" s="632"/>
      <c r="O275" s="632"/>
      <c r="P275" s="632"/>
      <c r="Q275" s="632"/>
      <c r="R275" s="632"/>
      <c r="S275" s="632"/>
      <c r="T275" s="632"/>
      <c r="U275" s="632"/>
      <c r="V275" s="632"/>
      <c r="W275" s="632"/>
      <c r="X275" s="632"/>
      <c r="Y275" s="632"/>
      <c r="Z275" s="632"/>
    </row>
    <row r="276" spans="1:26" ht="12.75" customHeight="1" x14ac:dyDescent="0.3">
      <c r="A276" s="632"/>
      <c r="B276" s="632"/>
      <c r="C276" s="632"/>
      <c r="D276" s="632"/>
      <c r="E276" s="632"/>
      <c r="F276" s="632"/>
      <c r="G276" s="632"/>
      <c r="H276" s="632"/>
      <c r="I276" s="632"/>
      <c r="J276" s="632"/>
      <c r="K276" s="632"/>
      <c r="L276" s="632"/>
      <c r="M276" s="632"/>
      <c r="N276" s="632"/>
      <c r="O276" s="632"/>
      <c r="P276" s="632"/>
      <c r="Q276" s="632"/>
      <c r="R276" s="632"/>
      <c r="S276" s="632"/>
      <c r="T276" s="632"/>
      <c r="U276" s="632"/>
      <c r="V276" s="632"/>
      <c r="W276" s="632"/>
      <c r="X276" s="632"/>
      <c r="Y276" s="632"/>
      <c r="Z276" s="632"/>
    </row>
    <row r="277" spans="1:26" ht="12.75" customHeight="1" x14ac:dyDescent="0.3">
      <c r="A277" s="632"/>
      <c r="B277" s="632"/>
      <c r="C277" s="632"/>
      <c r="D277" s="632"/>
      <c r="E277" s="632"/>
      <c r="F277" s="632"/>
      <c r="G277" s="632"/>
      <c r="H277" s="632"/>
      <c r="I277" s="632"/>
      <c r="J277" s="632"/>
      <c r="K277" s="632"/>
      <c r="L277" s="632"/>
      <c r="M277" s="632"/>
      <c r="N277" s="632"/>
      <c r="O277" s="632"/>
      <c r="P277" s="632"/>
      <c r="Q277" s="632"/>
      <c r="R277" s="632"/>
      <c r="S277" s="632"/>
      <c r="T277" s="632"/>
      <c r="U277" s="632"/>
      <c r="V277" s="632"/>
      <c r="W277" s="632"/>
      <c r="X277" s="632"/>
      <c r="Y277" s="632"/>
      <c r="Z277" s="632"/>
    </row>
    <row r="278" spans="1:26" ht="12.75" customHeight="1" x14ac:dyDescent="0.3">
      <c r="A278" s="632"/>
      <c r="B278" s="632"/>
      <c r="C278" s="632"/>
      <c r="D278" s="632"/>
      <c r="E278" s="632"/>
      <c r="F278" s="632"/>
      <c r="G278" s="632"/>
      <c r="H278" s="632"/>
      <c r="I278" s="632"/>
      <c r="J278" s="632"/>
      <c r="K278" s="632"/>
      <c r="L278" s="632"/>
      <c r="M278" s="632"/>
      <c r="N278" s="632"/>
      <c r="O278" s="632"/>
      <c r="P278" s="632"/>
      <c r="Q278" s="632"/>
      <c r="R278" s="632"/>
      <c r="S278" s="632"/>
      <c r="T278" s="632"/>
      <c r="U278" s="632"/>
      <c r="V278" s="632"/>
      <c r="W278" s="632"/>
      <c r="X278" s="632"/>
      <c r="Y278" s="632"/>
      <c r="Z278" s="632"/>
    </row>
    <row r="279" spans="1:26" ht="12.75" customHeight="1" x14ac:dyDescent="0.3">
      <c r="A279" s="632"/>
      <c r="B279" s="632"/>
      <c r="C279" s="632"/>
      <c r="D279" s="632"/>
      <c r="E279" s="632"/>
      <c r="F279" s="632"/>
      <c r="G279" s="632"/>
      <c r="H279" s="632"/>
      <c r="I279" s="632"/>
      <c r="J279" s="632"/>
      <c r="K279" s="632"/>
      <c r="L279" s="632"/>
      <c r="M279" s="632"/>
      <c r="N279" s="632"/>
      <c r="O279" s="632"/>
      <c r="P279" s="632"/>
      <c r="Q279" s="632"/>
      <c r="R279" s="632"/>
      <c r="S279" s="632"/>
      <c r="T279" s="632"/>
      <c r="U279" s="632"/>
      <c r="V279" s="632"/>
      <c r="W279" s="632"/>
      <c r="X279" s="632"/>
      <c r="Y279" s="632"/>
      <c r="Z279" s="632"/>
    </row>
    <row r="280" spans="1:26" ht="12.75" customHeight="1" x14ac:dyDescent="0.3">
      <c r="A280" s="632"/>
      <c r="B280" s="632"/>
      <c r="C280" s="632"/>
      <c r="D280" s="632"/>
      <c r="E280" s="632"/>
      <c r="F280" s="632"/>
      <c r="G280" s="632"/>
      <c r="H280" s="632"/>
      <c r="I280" s="632"/>
      <c r="J280" s="632"/>
      <c r="K280" s="632"/>
      <c r="L280" s="632"/>
      <c r="M280" s="632"/>
      <c r="N280" s="632"/>
      <c r="O280" s="632"/>
      <c r="P280" s="632"/>
      <c r="Q280" s="632"/>
      <c r="R280" s="632"/>
      <c r="S280" s="632"/>
      <c r="T280" s="632"/>
      <c r="U280" s="632"/>
      <c r="V280" s="632"/>
      <c r="W280" s="632"/>
      <c r="X280" s="632"/>
      <c r="Y280" s="632"/>
      <c r="Z280" s="632"/>
    </row>
    <row r="281" spans="1:26" ht="12.75" customHeight="1" x14ac:dyDescent="0.3">
      <c r="A281" s="632"/>
      <c r="B281" s="632"/>
      <c r="C281" s="632"/>
      <c r="D281" s="632"/>
      <c r="E281" s="632"/>
      <c r="F281" s="632"/>
      <c r="G281" s="632"/>
      <c r="H281" s="632"/>
      <c r="I281" s="632"/>
      <c r="J281" s="632"/>
      <c r="K281" s="632"/>
      <c r="L281" s="632"/>
      <c r="M281" s="632"/>
      <c r="N281" s="632"/>
      <c r="O281" s="632"/>
      <c r="P281" s="632"/>
      <c r="Q281" s="632"/>
      <c r="R281" s="632"/>
      <c r="S281" s="632"/>
      <c r="T281" s="632"/>
      <c r="U281" s="632"/>
      <c r="V281" s="632"/>
      <c r="W281" s="632"/>
      <c r="X281" s="632"/>
      <c r="Y281" s="632"/>
      <c r="Z281" s="632"/>
    </row>
    <row r="282" spans="1:26" ht="12.75" customHeight="1" x14ac:dyDescent="0.3">
      <c r="A282" s="632"/>
      <c r="B282" s="632"/>
      <c r="C282" s="632"/>
      <c r="D282" s="632"/>
      <c r="E282" s="632"/>
      <c r="F282" s="632"/>
      <c r="G282" s="632"/>
      <c r="H282" s="632"/>
      <c r="I282" s="632"/>
      <c r="J282" s="632"/>
      <c r="K282" s="632"/>
      <c r="L282" s="632"/>
      <c r="M282" s="632"/>
      <c r="N282" s="632"/>
      <c r="O282" s="632"/>
      <c r="P282" s="632"/>
      <c r="Q282" s="632"/>
      <c r="R282" s="632"/>
      <c r="S282" s="632"/>
      <c r="T282" s="632"/>
      <c r="U282" s="632"/>
      <c r="V282" s="632"/>
      <c r="W282" s="632"/>
      <c r="X282" s="632"/>
      <c r="Y282" s="632"/>
      <c r="Z282" s="632"/>
    </row>
    <row r="283" spans="1:26" ht="12.75" customHeight="1" x14ac:dyDescent="0.3">
      <c r="A283" s="632"/>
      <c r="B283" s="632"/>
      <c r="C283" s="632"/>
      <c r="D283" s="632"/>
      <c r="E283" s="632"/>
      <c r="F283" s="632"/>
      <c r="G283" s="632"/>
      <c r="H283" s="632"/>
      <c r="I283" s="632"/>
      <c r="J283" s="632"/>
      <c r="K283" s="632"/>
      <c r="L283" s="632"/>
      <c r="M283" s="632"/>
      <c r="N283" s="632"/>
      <c r="O283" s="632"/>
      <c r="P283" s="632"/>
      <c r="Q283" s="632"/>
      <c r="R283" s="632"/>
      <c r="S283" s="632"/>
      <c r="T283" s="632"/>
      <c r="U283" s="632"/>
      <c r="V283" s="632"/>
      <c r="W283" s="632"/>
      <c r="X283" s="632"/>
      <c r="Y283" s="632"/>
      <c r="Z283" s="632"/>
    </row>
    <row r="284" spans="1:26" ht="12.75" customHeight="1" x14ac:dyDescent="0.3">
      <c r="A284" s="632"/>
      <c r="B284" s="632"/>
      <c r="C284" s="632"/>
      <c r="D284" s="632"/>
      <c r="E284" s="632"/>
      <c r="F284" s="632"/>
      <c r="G284" s="632"/>
      <c r="H284" s="632"/>
      <c r="I284" s="632"/>
      <c r="J284" s="632"/>
      <c r="K284" s="632"/>
      <c r="L284" s="632"/>
      <c r="M284" s="632"/>
      <c r="N284" s="632"/>
      <c r="O284" s="632"/>
      <c r="P284" s="632"/>
      <c r="Q284" s="632"/>
      <c r="R284" s="632"/>
      <c r="S284" s="632"/>
      <c r="T284" s="632"/>
      <c r="U284" s="632"/>
      <c r="V284" s="632"/>
      <c r="W284" s="632"/>
      <c r="X284" s="632"/>
      <c r="Y284" s="632"/>
      <c r="Z284" s="632"/>
    </row>
    <row r="285" spans="1:26" ht="12.75" customHeight="1" x14ac:dyDescent="0.3">
      <c r="A285" s="632"/>
      <c r="B285" s="632"/>
      <c r="C285" s="632"/>
      <c r="D285" s="632"/>
      <c r="E285" s="632"/>
      <c r="F285" s="632"/>
      <c r="G285" s="632"/>
      <c r="H285" s="632"/>
      <c r="I285" s="632"/>
      <c r="J285" s="632"/>
      <c r="K285" s="632"/>
      <c r="L285" s="632"/>
      <c r="M285" s="632"/>
      <c r="N285" s="632"/>
      <c r="O285" s="632"/>
      <c r="P285" s="632"/>
      <c r="Q285" s="632"/>
      <c r="R285" s="632"/>
      <c r="S285" s="632"/>
      <c r="T285" s="632"/>
      <c r="U285" s="632"/>
      <c r="V285" s="632"/>
      <c r="W285" s="632"/>
      <c r="X285" s="632"/>
      <c r="Y285" s="632"/>
      <c r="Z285" s="632"/>
    </row>
    <row r="286" spans="1:26" ht="12.75" customHeight="1" x14ac:dyDescent="0.3">
      <c r="A286" s="632"/>
      <c r="B286" s="632"/>
      <c r="C286" s="632"/>
      <c r="D286" s="632"/>
      <c r="E286" s="632"/>
      <c r="F286" s="632"/>
      <c r="G286" s="632"/>
      <c r="H286" s="632"/>
      <c r="I286" s="632"/>
      <c r="J286" s="632"/>
      <c r="K286" s="632"/>
      <c r="L286" s="632"/>
      <c r="M286" s="632"/>
      <c r="N286" s="632"/>
      <c r="O286" s="632"/>
      <c r="P286" s="632"/>
      <c r="Q286" s="632"/>
      <c r="R286" s="632"/>
      <c r="S286" s="632"/>
      <c r="T286" s="632"/>
      <c r="U286" s="632"/>
      <c r="V286" s="632"/>
      <c r="W286" s="632"/>
      <c r="X286" s="632"/>
      <c r="Y286" s="632"/>
      <c r="Z286" s="632"/>
    </row>
    <row r="287" spans="1:26" ht="12.75" customHeight="1" x14ac:dyDescent="0.3">
      <c r="A287" s="632"/>
      <c r="B287" s="632"/>
      <c r="C287" s="632"/>
      <c r="D287" s="632"/>
      <c r="E287" s="632"/>
      <c r="F287" s="632"/>
      <c r="G287" s="632"/>
      <c r="H287" s="632"/>
      <c r="I287" s="632"/>
      <c r="J287" s="632"/>
      <c r="K287" s="632"/>
      <c r="L287" s="632"/>
      <c r="M287" s="632"/>
      <c r="N287" s="632"/>
      <c r="O287" s="632"/>
      <c r="P287" s="632"/>
      <c r="Q287" s="632"/>
      <c r="R287" s="632"/>
      <c r="S287" s="632"/>
      <c r="T287" s="632"/>
      <c r="U287" s="632"/>
      <c r="V287" s="632"/>
      <c r="W287" s="632"/>
      <c r="X287" s="632"/>
      <c r="Y287" s="632"/>
      <c r="Z287" s="632"/>
    </row>
    <row r="288" spans="1:26" ht="12.75" customHeight="1" x14ac:dyDescent="0.3">
      <c r="A288" s="632"/>
      <c r="B288" s="632"/>
      <c r="C288" s="632"/>
      <c r="D288" s="632"/>
      <c r="E288" s="632"/>
      <c r="F288" s="632"/>
      <c r="G288" s="632"/>
      <c r="H288" s="632"/>
      <c r="I288" s="632"/>
      <c r="J288" s="632"/>
      <c r="K288" s="632"/>
      <c r="L288" s="632"/>
      <c r="M288" s="632"/>
      <c r="N288" s="632"/>
      <c r="O288" s="632"/>
      <c r="P288" s="632"/>
      <c r="Q288" s="632"/>
      <c r="R288" s="632"/>
      <c r="S288" s="632"/>
      <c r="T288" s="632"/>
      <c r="U288" s="632"/>
      <c r="V288" s="632"/>
      <c r="W288" s="632"/>
      <c r="X288" s="632"/>
      <c r="Y288" s="632"/>
      <c r="Z288" s="632"/>
    </row>
    <row r="289" spans="1:26" ht="12.75" customHeight="1" x14ac:dyDescent="0.3">
      <c r="A289" s="632"/>
      <c r="B289" s="632"/>
      <c r="C289" s="632"/>
      <c r="D289" s="632"/>
      <c r="E289" s="632"/>
      <c r="F289" s="632"/>
      <c r="G289" s="632"/>
      <c r="H289" s="632"/>
      <c r="I289" s="632"/>
      <c r="J289" s="632"/>
      <c r="K289" s="632"/>
      <c r="L289" s="632"/>
      <c r="M289" s="632"/>
      <c r="N289" s="632"/>
      <c r="O289" s="632"/>
      <c r="P289" s="632"/>
      <c r="Q289" s="632"/>
      <c r="R289" s="632"/>
      <c r="S289" s="632"/>
      <c r="T289" s="632"/>
      <c r="U289" s="632"/>
      <c r="V289" s="632"/>
      <c r="W289" s="632"/>
      <c r="X289" s="632"/>
      <c r="Y289" s="632"/>
      <c r="Z289" s="632"/>
    </row>
    <row r="290" spans="1:26" ht="12.75" customHeight="1" x14ac:dyDescent="0.3">
      <c r="A290" s="632"/>
      <c r="B290" s="632"/>
      <c r="C290" s="632"/>
      <c r="D290" s="632"/>
      <c r="E290" s="632"/>
      <c r="F290" s="632"/>
      <c r="G290" s="632"/>
      <c r="H290" s="632"/>
      <c r="I290" s="632"/>
      <c r="J290" s="632"/>
      <c r="K290" s="632"/>
      <c r="L290" s="632"/>
      <c r="M290" s="632"/>
      <c r="N290" s="632"/>
      <c r="O290" s="632"/>
      <c r="P290" s="632"/>
      <c r="Q290" s="632"/>
      <c r="R290" s="632"/>
      <c r="S290" s="632"/>
      <c r="T290" s="632"/>
      <c r="U290" s="632"/>
      <c r="V290" s="632"/>
      <c r="W290" s="632"/>
      <c r="X290" s="632"/>
      <c r="Y290" s="632"/>
      <c r="Z290" s="632"/>
    </row>
    <row r="291" spans="1:26" ht="12.75" customHeight="1" x14ac:dyDescent="0.3">
      <c r="A291" s="632"/>
      <c r="B291" s="632"/>
      <c r="C291" s="632"/>
      <c r="D291" s="632"/>
      <c r="E291" s="632"/>
      <c r="F291" s="632"/>
      <c r="G291" s="632"/>
      <c r="H291" s="632"/>
      <c r="I291" s="632"/>
      <c r="J291" s="632"/>
      <c r="K291" s="632"/>
      <c r="L291" s="632"/>
      <c r="M291" s="632"/>
      <c r="N291" s="632"/>
      <c r="O291" s="632"/>
      <c r="P291" s="632"/>
      <c r="Q291" s="632"/>
      <c r="R291" s="632"/>
      <c r="S291" s="632"/>
      <c r="T291" s="632"/>
      <c r="U291" s="632"/>
      <c r="V291" s="632"/>
      <c r="W291" s="632"/>
      <c r="X291" s="632"/>
      <c r="Y291" s="632"/>
      <c r="Z291" s="632"/>
    </row>
    <row r="292" spans="1:26" ht="12.75" customHeight="1" x14ac:dyDescent="0.3">
      <c r="A292" s="632"/>
      <c r="B292" s="632"/>
      <c r="C292" s="632"/>
      <c r="D292" s="632"/>
      <c r="E292" s="632"/>
      <c r="F292" s="632"/>
      <c r="G292" s="632"/>
      <c r="H292" s="632"/>
      <c r="I292" s="632"/>
      <c r="J292" s="632"/>
      <c r="K292" s="632"/>
      <c r="L292" s="632"/>
      <c r="M292" s="632"/>
      <c r="N292" s="632"/>
      <c r="O292" s="632"/>
      <c r="P292" s="632"/>
      <c r="Q292" s="632"/>
      <c r="R292" s="632"/>
      <c r="S292" s="632"/>
      <c r="T292" s="632"/>
      <c r="U292" s="632"/>
      <c r="V292" s="632"/>
      <c r="W292" s="632"/>
      <c r="X292" s="632"/>
      <c r="Y292" s="632"/>
      <c r="Z292" s="632"/>
    </row>
    <row r="293" spans="1:26" ht="12.75" customHeight="1" x14ac:dyDescent="0.3">
      <c r="A293" s="632"/>
      <c r="B293" s="632"/>
      <c r="C293" s="632"/>
      <c r="D293" s="632"/>
      <c r="E293" s="632"/>
      <c r="F293" s="632"/>
      <c r="G293" s="632"/>
      <c r="H293" s="632"/>
      <c r="I293" s="632"/>
      <c r="J293" s="632"/>
      <c r="K293" s="632"/>
      <c r="L293" s="632"/>
      <c r="M293" s="632"/>
      <c r="N293" s="632"/>
      <c r="O293" s="632"/>
      <c r="P293" s="632"/>
      <c r="Q293" s="632"/>
      <c r="R293" s="632"/>
      <c r="S293" s="632"/>
      <c r="T293" s="632"/>
      <c r="U293" s="632"/>
      <c r="V293" s="632"/>
      <c r="W293" s="632"/>
      <c r="X293" s="632"/>
      <c r="Y293" s="632"/>
      <c r="Z293" s="632"/>
    </row>
    <row r="294" spans="1:26" ht="12.75" customHeight="1" x14ac:dyDescent="0.3">
      <c r="A294" s="632"/>
      <c r="B294" s="632"/>
      <c r="C294" s="632"/>
      <c r="D294" s="632"/>
      <c r="E294" s="632"/>
      <c r="F294" s="632"/>
      <c r="G294" s="632"/>
      <c r="H294" s="632"/>
      <c r="I294" s="632"/>
      <c r="J294" s="632"/>
      <c r="K294" s="632"/>
      <c r="L294" s="632"/>
      <c r="M294" s="632"/>
      <c r="N294" s="632"/>
      <c r="O294" s="632"/>
      <c r="P294" s="632"/>
      <c r="Q294" s="632"/>
      <c r="R294" s="632"/>
      <c r="S294" s="632"/>
      <c r="T294" s="632"/>
      <c r="U294" s="632"/>
      <c r="V294" s="632"/>
      <c r="W294" s="632"/>
      <c r="X294" s="632"/>
      <c r="Y294" s="632"/>
      <c r="Z294" s="632"/>
    </row>
    <row r="295" spans="1:26" ht="12.75" customHeight="1" x14ac:dyDescent="0.3">
      <c r="A295" s="632"/>
      <c r="B295" s="632"/>
      <c r="C295" s="632"/>
      <c r="D295" s="632"/>
      <c r="E295" s="632"/>
      <c r="F295" s="632"/>
      <c r="G295" s="632"/>
      <c r="H295" s="632"/>
      <c r="I295" s="632"/>
      <c r="J295" s="632"/>
      <c r="K295" s="632"/>
      <c r="L295" s="632"/>
      <c r="M295" s="632"/>
      <c r="N295" s="632"/>
      <c r="O295" s="632"/>
      <c r="P295" s="632"/>
      <c r="Q295" s="632"/>
      <c r="R295" s="632"/>
      <c r="S295" s="632"/>
      <c r="T295" s="632"/>
      <c r="U295" s="632"/>
      <c r="V295" s="632"/>
      <c r="W295" s="632"/>
      <c r="X295" s="632"/>
      <c r="Y295" s="632"/>
      <c r="Z295" s="632"/>
    </row>
    <row r="296" spans="1:26" ht="12.75" customHeight="1" x14ac:dyDescent="0.3">
      <c r="A296" s="632"/>
      <c r="B296" s="632"/>
      <c r="C296" s="632"/>
      <c r="D296" s="632"/>
      <c r="E296" s="632"/>
      <c r="F296" s="632"/>
      <c r="G296" s="632"/>
      <c r="H296" s="632"/>
      <c r="I296" s="632"/>
      <c r="J296" s="632"/>
      <c r="K296" s="632"/>
      <c r="L296" s="632"/>
      <c r="M296" s="632"/>
      <c r="N296" s="632"/>
      <c r="O296" s="632"/>
      <c r="P296" s="632"/>
      <c r="Q296" s="632"/>
      <c r="R296" s="632"/>
      <c r="S296" s="632"/>
      <c r="T296" s="632"/>
      <c r="U296" s="632"/>
      <c r="V296" s="632"/>
      <c r="W296" s="632"/>
      <c r="X296" s="632"/>
      <c r="Y296" s="632"/>
      <c r="Z296" s="632"/>
    </row>
    <row r="297" spans="1:26" ht="12.75" customHeight="1" x14ac:dyDescent="0.3">
      <c r="A297" s="632"/>
      <c r="B297" s="632"/>
      <c r="C297" s="632"/>
      <c r="D297" s="632"/>
      <c r="E297" s="632"/>
      <c r="F297" s="632"/>
      <c r="G297" s="632"/>
      <c r="H297" s="632"/>
      <c r="I297" s="632"/>
      <c r="J297" s="632"/>
      <c r="K297" s="632"/>
      <c r="L297" s="632"/>
      <c r="M297" s="632"/>
      <c r="N297" s="632"/>
      <c r="O297" s="632"/>
      <c r="P297" s="632"/>
      <c r="Q297" s="632"/>
      <c r="R297" s="632"/>
      <c r="S297" s="632"/>
      <c r="T297" s="632"/>
      <c r="U297" s="632"/>
      <c r="V297" s="632"/>
      <c r="W297" s="632"/>
      <c r="X297" s="632"/>
      <c r="Y297" s="632"/>
      <c r="Z297" s="632"/>
    </row>
    <row r="298" spans="1:26" ht="12.75" customHeight="1" x14ac:dyDescent="0.3">
      <c r="A298" s="632"/>
      <c r="B298" s="632"/>
      <c r="C298" s="632"/>
      <c r="D298" s="632"/>
      <c r="E298" s="632"/>
      <c r="F298" s="632"/>
      <c r="G298" s="632"/>
      <c r="H298" s="632"/>
      <c r="I298" s="632"/>
      <c r="J298" s="632"/>
      <c r="K298" s="632"/>
      <c r="L298" s="632"/>
      <c r="M298" s="632"/>
      <c r="N298" s="632"/>
      <c r="O298" s="632"/>
      <c r="P298" s="632"/>
      <c r="Q298" s="632"/>
      <c r="R298" s="632"/>
      <c r="S298" s="632"/>
      <c r="T298" s="632"/>
      <c r="U298" s="632"/>
      <c r="V298" s="632"/>
      <c r="W298" s="632"/>
      <c r="X298" s="632"/>
      <c r="Y298" s="632"/>
      <c r="Z298" s="632"/>
    </row>
    <row r="299" spans="1:26" ht="12.75" customHeight="1" x14ac:dyDescent="0.3">
      <c r="A299" s="632"/>
      <c r="B299" s="632"/>
      <c r="C299" s="632"/>
      <c r="D299" s="632"/>
      <c r="E299" s="632"/>
      <c r="F299" s="632"/>
      <c r="G299" s="632"/>
      <c r="H299" s="632"/>
      <c r="I299" s="632"/>
      <c r="J299" s="632"/>
      <c r="K299" s="632"/>
      <c r="L299" s="632"/>
      <c r="M299" s="632"/>
      <c r="N299" s="632"/>
      <c r="O299" s="632"/>
      <c r="P299" s="632"/>
      <c r="Q299" s="632"/>
      <c r="R299" s="632"/>
      <c r="S299" s="632"/>
      <c r="T299" s="632"/>
      <c r="U299" s="632"/>
      <c r="V299" s="632"/>
      <c r="W299" s="632"/>
      <c r="X299" s="632"/>
      <c r="Y299" s="632"/>
      <c r="Z299" s="632"/>
    </row>
    <row r="300" spans="1:26" ht="12.75" customHeight="1" x14ac:dyDescent="0.3">
      <c r="A300" s="632"/>
      <c r="B300" s="632"/>
      <c r="C300" s="632"/>
      <c r="D300" s="632"/>
      <c r="E300" s="632"/>
      <c r="F300" s="632"/>
      <c r="G300" s="632"/>
      <c r="H300" s="632"/>
      <c r="I300" s="632"/>
      <c r="J300" s="632"/>
      <c r="K300" s="632"/>
      <c r="L300" s="632"/>
      <c r="M300" s="632"/>
      <c r="N300" s="632"/>
      <c r="O300" s="632"/>
      <c r="P300" s="632"/>
      <c r="Q300" s="632"/>
      <c r="R300" s="632"/>
      <c r="S300" s="632"/>
      <c r="T300" s="632"/>
      <c r="U300" s="632"/>
      <c r="V300" s="632"/>
      <c r="W300" s="632"/>
      <c r="X300" s="632"/>
      <c r="Y300" s="632"/>
      <c r="Z300" s="632"/>
    </row>
    <row r="301" spans="1:26" ht="12.75" customHeight="1" x14ac:dyDescent="0.3">
      <c r="A301" s="632"/>
      <c r="B301" s="632"/>
      <c r="C301" s="632"/>
      <c r="D301" s="632"/>
      <c r="E301" s="632"/>
      <c r="F301" s="632"/>
      <c r="G301" s="632"/>
      <c r="H301" s="632"/>
      <c r="I301" s="632"/>
      <c r="J301" s="632"/>
      <c r="K301" s="632"/>
      <c r="L301" s="632"/>
      <c r="M301" s="632"/>
      <c r="N301" s="632"/>
      <c r="O301" s="632"/>
      <c r="P301" s="632"/>
      <c r="Q301" s="632"/>
      <c r="R301" s="632"/>
      <c r="S301" s="632"/>
      <c r="T301" s="632"/>
      <c r="U301" s="632"/>
      <c r="V301" s="632"/>
      <c r="W301" s="632"/>
      <c r="X301" s="632"/>
      <c r="Y301" s="632"/>
      <c r="Z301" s="632"/>
    </row>
    <row r="302" spans="1:26" ht="12.75" customHeight="1" x14ac:dyDescent="0.3">
      <c r="A302" s="632"/>
      <c r="B302" s="632"/>
      <c r="C302" s="632"/>
      <c r="D302" s="632"/>
      <c r="E302" s="632"/>
      <c r="F302" s="632"/>
      <c r="G302" s="632"/>
      <c r="H302" s="632"/>
      <c r="I302" s="632"/>
      <c r="J302" s="632"/>
      <c r="K302" s="632"/>
      <c r="L302" s="632"/>
      <c r="M302" s="632"/>
      <c r="N302" s="632"/>
      <c r="O302" s="632"/>
      <c r="P302" s="632"/>
      <c r="Q302" s="632"/>
      <c r="R302" s="632"/>
      <c r="S302" s="632"/>
      <c r="T302" s="632"/>
      <c r="U302" s="632"/>
      <c r="V302" s="632"/>
      <c r="W302" s="632"/>
      <c r="X302" s="632"/>
      <c r="Y302" s="632"/>
      <c r="Z302" s="632"/>
    </row>
    <row r="303" spans="1:26" ht="12.75" customHeight="1" x14ac:dyDescent="0.3">
      <c r="A303" s="632"/>
      <c r="B303" s="632"/>
      <c r="C303" s="632"/>
      <c r="D303" s="632"/>
      <c r="E303" s="632"/>
      <c r="F303" s="632"/>
      <c r="G303" s="632"/>
      <c r="H303" s="632"/>
      <c r="I303" s="632"/>
      <c r="J303" s="632"/>
      <c r="K303" s="632"/>
      <c r="L303" s="632"/>
      <c r="M303" s="632"/>
      <c r="N303" s="632"/>
      <c r="O303" s="632"/>
      <c r="P303" s="632"/>
      <c r="Q303" s="632"/>
      <c r="R303" s="632"/>
      <c r="S303" s="632"/>
      <c r="T303" s="632"/>
      <c r="U303" s="632"/>
      <c r="V303" s="632"/>
      <c r="W303" s="632"/>
      <c r="X303" s="632"/>
      <c r="Y303" s="632"/>
      <c r="Z303" s="632"/>
    </row>
    <row r="304" spans="1:26" ht="12.75" customHeight="1" x14ac:dyDescent="0.3">
      <c r="A304" s="632"/>
      <c r="B304" s="632"/>
      <c r="C304" s="632"/>
      <c r="D304" s="632"/>
      <c r="E304" s="632"/>
      <c r="F304" s="632"/>
      <c r="G304" s="632"/>
      <c r="H304" s="632"/>
      <c r="I304" s="632"/>
      <c r="J304" s="632"/>
      <c r="K304" s="632"/>
      <c r="L304" s="632"/>
      <c r="M304" s="632"/>
      <c r="N304" s="632"/>
      <c r="O304" s="632"/>
      <c r="P304" s="632"/>
      <c r="Q304" s="632"/>
      <c r="R304" s="632"/>
      <c r="S304" s="632"/>
      <c r="T304" s="632"/>
      <c r="U304" s="632"/>
      <c r="V304" s="632"/>
      <c r="W304" s="632"/>
      <c r="X304" s="632"/>
      <c r="Y304" s="632"/>
      <c r="Z304" s="632"/>
    </row>
    <row r="305" spans="1:26" ht="12.75" customHeight="1" x14ac:dyDescent="0.3">
      <c r="A305" s="632"/>
      <c r="B305" s="632"/>
      <c r="C305" s="632"/>
      <c r="D305" s="632"/>
      <c r="E305" s="632"/>
      <c r="F305" s="632"/>
      <c r="G305" s="632"/>
      <c r="H305" s="632"/>
      <c r="I305" s="632"/>
      <c r="J305" s="632"/>
      <c r="K305" s="632"/>
      <c r="L305" s="632"/>
      <c r="M305" s="632"/>
      <c r="N305" s="632"/>
      <c r="O305" s="632"/>
      <c r="P305" s="632"/>
      <c r="Q305" s="632"/>
      <c r="R305" s="632"/>
      <c r="S305" s="632"/>
      <c r="T305" s="632"/>
      <c r="U305" s="632"/>
      <c r="V305" s="632"/>
      <c r="W305" s="632"/>
      <c r="X305" s="632"/>
      <c r="Y305" s="632"/>
      <c r="Z305" s="632"/>
    </row>
    <row r="306" spans="1:26" ht="12.75" customHeight="1" x14ac:dyDescent="0.3">
      <c r="A306" s="632"/>
      <c r="B306" s="632"/>
      <c r="C306" s="632"/>
      <c r="D306" s="632"/>
      <c r="E306" s="632"/>
      <c r="F306" s="632"/>
      <c r="G306" s="632"/>
      <c r="H306" s="632"/>
      <c r="I306" s="632"/>
      <c r="J306" s="632"/>
      <c r="K306" s="632"/>
      <c r="L306" s="632"/>
      <c r="M306" s="632"/>
      <c r="N306" s="632"/>
      <c r="O306" s="632"/>
      <c r="P306" s="632"/>
      <c r="Q306" s="632"/>
      <c r="R306" s="632"/>
      <c r="S306" s="632"/>
      <c r="T306" s="632"/>
      <c r="U306" s="632"/>
      <c r="V306" s="632"/>
      <c r="W306" s="632"/>
      <c r="X306" s="632"/>
      <c r="Y306" s="632"/>
      <c r="Z306" s="632"/>
    </row>
    <row r="307" spans="1:26" ht="12.75" customHeight="1" x14ac:dyDescent="0.3">
      <c r="A307" s="632"/>
      <c r="B307" s="632"/>
      <c r="C307" s="632"/>
      <c r="D307" s="632"/>
      <c r="E307" s="632"/>
      <c r="F307" s="632"/>
      <c r="G307" s="632"/>
      <c r="H307" s="632"/>
      <c r="I307" s="632"/>
      <c r="J307" s="632"/>
      <c r="K307" s="632"/>
      <c r="L307" s="632"/>
      <c r="M307" s="632"/>
      <c r="N307" s="632"/>
      <c r="O307" s="632"/>
      <c r="P307" s="632"/>
      <c r="Q307" s="632"/>
      <c r="R307" s="632"/>
      <c r="S307" s="632"/>
      <c r="T307" s="632"/>
      <c r="U307" s="632"/>
      <c r="V307" s="632"/>
      <c r="W307" s="632"/>
      <c r="X307" s="632"/>
      <c r="Y307" s="632"/>
      <c r="Z307" s="632"/>
    </row>
    <row r="308" spans="1:26" ht="12.75" customHeight="1" x14ac:dyDescent="0.3">
      <c r="A308" s="632"/>
      <c r="B308" s="632"/>
      <c r="C308" s="632"/>
      <c r="D308" s="632"/>
      <c r="E308" s="632"/>
      <c r="F308" s="632"/>
      <c r="G308" s="632"/>
      <c r="H308" s="632"/>
      <c r="I308" s="632"/>
      <c r="J308" s="632"/>
      <c r="K308" s="632"/>
      <c r="L308" s="632"/>
      <c r="M308" s="632"/>
      <c r="N308" s="632"/>
      <c r="O308" s="632"/>
      <c r="P308" s="632"/>
      <c r="Q308" s="632"/>
      <c r="R308" s="632"/>
      <c r="S308" s="632"/>
      <c r="T308" s="632"/>
      <c r="U308" s="632"/>
      <c r="V308" s="632"/>
      <c r="W308" s="632"/>
      <c r="X308" s="632"/>
      <c r="Y308" s="632"/>
      <c r="Z308" s="632"/>
    </row>
    <row r="309" spans="1:26" ht="12.75" customHeight="1" x14ac:dyDescent="0.3">
      <c r="A309" s="632"/>
      <c r="B309" s="632"/>
      <c r="C309" s="632"/>
      <c r="D309" s="632"/>
      <c r="E309" s="632"/>
      <c r="F309" s="632"/>
      <c r="G309" s="632"/>
      <c r="H309" s="632"/>
      <c r="I309" s="632"/>
      <c r="J309" s="632"/>
      <c r="K309" s="632"/>
      <c r="L309" s="632"/>
      <c r="M309" s="632"/>
      <c r="N309" s="632"/>
      <c r="O309" s="632"/>
      <c r="P309" s="632"/>
      <c r="Q309" s="632"/>
      <c r="R309" s="632"/>
      <c r="S309" s="632"/>
      <c r="T309" s="632"/>
      <c r="U309" s="632"/>
      <c r="V309" s="632"/>
      <c r="W309" s="632"/>
      <c r="X309" s="632"/>
      <c r="Y309" s="632"/>
      <c r="Z309" s="632"/>
    </row>
    <row r="310" spans="1:26" ht="12.75" customHeight="1" x14ac:dyDescent="0.3">
      <c r="A310" s="632"/>
      <c r="B310" s="632"/>
      <c r="C310" s="632"/>
      <c r="D310" s="632"/>
      <c r="E310" s="632"/>
      <c r="F310" s="632"/>
      <c r="G310" s="632"/>
      <c r="H310" s="632"/>
      <c r="I310" s="632"/>
      <c r="J310" s="632"/>
      <c r="K310" s="632"/>
      <c r="L310" s="632"/>
      <c r="M310" s="632"/>
      <c r="N310" s="632"/>
      <c r="O310" s="632"/>
      <c r="P310" s="632"/>
      <c r="Q310" s="632"/>
      <c r="R310" s="632"/>
      <c r="S310" s="632"/>
      <c r="T310" s="632"/>
      <c r="U310" s="632"/>
      <c r="V310" s="632"/>
      <c r="W310" s="632"/>
      <c r="X310" s="632"/>
      <c r="Y310" s="632"/>
      <c r="Z310" s="632"/>
    </row>
    <row r="311" spans="1:26" ht="12.75" customHeight="1" x14ac:dyDescent="0.3">
      <c r="A311" s="632"/>
      <c r="B311" s="632"/>
      <c r="C311" s="632"/>
      <c r="D311" s="632"/>
      <c r="E311" s="632"/>
      <c r="F311" s="632"/>
      <c r="G311" s="632"/>
      <c r="H311" s="632"/>
      <c r="I311" s="632"/>
      <c r="J311" s="632"/>
      <c r="K311" s="632"/>
      <c r="L311" s="632"/>
      <c r="M311" s="632"/>
      <c r="N311" s="632"/>
      <c r="O311" s="632"/>
      <c r="P311" s="632"/>
      <c r="Q311" s="632"/>
      <c r="R311" s="632"/>
      <c r="S311" s="632"/>
      <c r="T311" s="632"/>
      <c r="U311" s="632"/>
      <c r="V311" s="632"/>
      <c r="W311" s="632"/>
      <c r="X311" s="632"/>
      <c r="Y311" s="632"/>
      <c r="Z311" s="632"/>
    </row>
    <row r="312" spans="1:26" ht="12.75" customHeight="1" x14ac:dyDescent="0.3">
      <c r="A312" s="632"/>
      <c r="B312" s="632"/>
      <c r="C312" s="632"/>
      <c r="D312" s="632"/>
      <c r="E312" s="632"/>
      <c r="F312" s="632"/>
      <c r="G312" s="632"/>
      <c r="H312" s="632"/>
      <c r="I312" s="632"/>
      <c r="J312" s="632"/>
      <c r="K312" s="632"/>
      <c r="L312" s="632"/>
      <c r="M312" s="632"/>
      <c r="N312" s="632"/>
      <c r="O312" s="632"/>
      <c r="P312" s="632"/>
      <c r="Q312" s="632"/>
      <c r="R312" s="632"/>
      <c r="S312" s="632"/>
      <c r="T312" s="632"/>
      <c r="U312" s="632"/>
      <c r="V312" s="632"/>
      <c r="W312" s="632"/>
      <c r="X312" s="632"/>
      <c r="Y312" s="632"/>
      <c r="Z312" s="632"/>
    </row>
    <row r="313" spans="1:26" ht="12.75" customHeight="1" x14ac:dyDescent="0.3">
      <c r="A313" s="632"/>
      <c r="B313" s="632"/>
      <c r="C313" s="632"/>
      <c r="D313" s="632"/>
      <c r="E313" s="632"/>
      <c r="F313" s="632"/>
      <c r="G313" s="632"/>
      <c r="H313" s="632"/>
      <c r="I313" s="632"/>
      <c r="J313" s="632"/>
      <c r="K313" s="632"/>
      <c r="L313" s="632"/>
      <c r="M313" s="632"/>
      <c r="N313" s="632"/>
      <c r="O313" s="632"/>
      <c r="P313" s="632"/>
      <c r="Q313" s="632"/>
      <c r="R313" s="632"/>
      <c r="S313" s="632"/>
      <c r="T313" s="632"/>
      <c r="U313" s="632"/>
      <c r="V313" s="632"/>
      <c r="W313" s="632"/>
      <c r="X313" s="632"/>
      <c r="Y313" s="632"/>
      <c r="Z313" s="632"/>
    </row>
    <row r="314" spans="1:26" ht="12.75" customHeight="1" x14ac:dyDescent="0.3">
      <c r="A314" s="632"/>
      <c r="B314" s="632"/>
      <c r="C314" s="632"/>
      <c r="D314" s="632"/>
      <c r="E314" s="632"/>
      <c r="F314" s="632"/>
      <c r="G314" s="632"/>
      <c r="H314" s="632"/>
      <c r="I314" s="632"/>
      <c r="J314" s="632"/>
      <c r="K314" s="632"/>
      <c r="L314" s="632"/>
      <c r="M314" s="632"/>
      <c r="N314" s="632"/>
      <c r="O314" s="632"/>
      <c r="P314" s="632"/>
      <c r="Q314" s="632"/>
      <c r="R314" s="632"/>
      <c r="S314" s="632"/>
      <c r="T314" s="632"/>
      <c r="U314" s="632"/>
      <c r="V314" s="632"/>
      <c r="W314" s="632"/>
      <c r="X314" s="632"/>
      <c r="Y314" s="632"/>
      <c r="Z314" s="632"/>
    </row>
    <row r="315" spans="1:26" ht="12.75" customHeight="1" x14ac:dyDescent="0.3">
      <c r="A315" s="632"/>
      <c r="B315" s="632"/>
      <c r="C315" s="632"/>
      <c r="D315" s="632"/>
      <c r="E315" s="632"/>
      <c r="F315" s="632"/>
      <c r="G315" s="632"/>
      <c r="H315" s="632"/>
      <c r="I315" s="632"/>
      <c r="J315" s="632"/>
      <c r="K315" s="632"/>
      <c r="L315" s="632"/>
      <c r="M315" s="632"/>
      <c r="N315" s="632"/>
      <c r="O315" s="632"/>
      <c r="P315" s="632"/>
      <c r="Q315" s="632"/>
      <c r="R315" s="632"/>
      <c r="S315" s="632"/>
      <c r="T315" s="632"/>
      <c r="U315" s="632"/>
      <c r="V315" s="632"/>
      <c r="W315" s="632"/>
      <c r="X315" s="632"/>
      <c r="Y315" s="632"/>
      <c r="Z315" s="632"/>
    </row>
    <row r="316" spans="1:26" ht="12.75" customHeight="1" x14ac:dyDescent="0.3">
      <c r="A316" s="632"/>
      <c r="B316" s="632"/>
      <c r="C316" s="632"/>
      <c r="D316" s="632"/>
      <c r="E316" s="632"/>
      <c r="F316" s="632"/>
      <c r="G316" s="632"/>
      <c r="H316" s="632"/>
      <c r="I316" s="632"/>
      <c r="J316" s="632"/>
      <c r="K316" s="632"/>
      <c r="L316" s="632"/>
      <c r="M316" s="632"/>
      <c r="N316" s="632"/>
      <c r="O316" s="632"/>
      <c r="P316" s="632"/>
      <c r="Q316" s="632"/>
      <c r="R316" s="632"/>
      <c r="S316" s="632"/>
      <c r="T316" s="632"/>
      <c r="U316" s="632"/>
      <c r="V316" s="632"/>
      <c r="W316" s="632"/>
      <c r="X316" s="632"/>
      <c r="Y316" s="632"/>
      <c r="Z316" s="632"/>
    </row>
    <row r="317" spans="1:26" ht="12.75" customHeight="1" x14ac:dyDescent="0.3">
      <c r="A317" s="632"/>
      <c r="B317" s="632"/>
      <c r="C317" s="632"/>
      <c r="D317" s="632"/>
      <c r="E317" s="632"/>
      <c r="F317" s="632"/>
      <c r="G317" s="632"/>
      <c r="H317" s="632"/>
      <c r="I317" s="632"/>
      <c r="J317" s="632"/>
      <c r="K317" s="632"/>
      <c r="L317" s="632"/>
      <c r="M317" s="632"/>
      <c r="N317" s="632"/>
      <c r="O317" s="632"/>
      <c r="P317" s="632"/>
      <c r="Q317" s="632"/>
      <c r="R317" s="632"/>
      <c r="S317" s="632"/>
      <c r="T317" s="632"/>
      <c r="U317" s="632"/>
      <c r="V317" s="632"/>
      <c r="W317" s="632"/>
      <c r="X317" s="632"/>
      <c r="Y317" s="632"/>
      <c r="Z317" s="632"/>
    </row>
    <row r="318" spans="1:26" ht="12.75" customHeight="1" x14ac:dyDescent="0.3">
      <c r="A318" s="632"/>
      <c r="B318" s="632"/>
      <c r="C318" s="632"/>
      <c r="D318" s="632"/>
      <c r="E318" s="632"/>
      <c r="F318" s="632"/>
      <c r="G318" s="632"/>
      <c r="H318" s="632"/>
      <c r="I318" s="632"/>
      <c r="J318" s="632"/>
      <c r="K318" s="632"/>
      <c r="L318" s="632"/>
      <c r="M318" s="632"/>
      <c r="N318" s="632"/>
      <c r="O318" s="632"/>
      <c r="P318" s="632"/>
      <c r="Q318" s="632"/>
      <c r="R318" s="632"/>
      <c r="S318" s="632"/>
      <c r="T318" s="632"/>
      <c r="U318" s="632"/>
      <c r="V318" s="632"/>
      <c r="W318" s="632"/>
      <c r="X318" s="632"/>
      <c r="Y318" s="632"/>
      <c r="Z318" s="632"/>
    </row>
    <row r="319" spans="1:26" ht="12.75" customHeight="1" x14ac:dyDescent="0.3">
      <c r="A319" s="632"/>
      <c r="B319" s="632"/>
      <c r="C319" s="632"/>
      <c r="D319" s="632"/>
      <c r="E319" s="632"/>
      <c r="F319" s="632"/>
      <c r="G319" s="632"/>
      <c r="H319" s="632"/>
      <c r="I319" s="632"/>
      <c r="J319" s="632"/>
      <c r="K319" s="632"/>
      <c r="L319" s="632"/>
      <c r="M319" s="632"/>
      <c r="N319" s="632"/>
      <c r="O319" s="632"/>
      <c r="P319" s="632"/>
      <c r="Q319" s="632"/>
      <c r="R319" s="632"/>
      <c r="S319" s="632"/>
      <c r="T319" s="632"/>
      <c r="U319" s="632"/>
      <c r="V319" s="632"/>
      <c r="W319" s="632"/>
      <c r="X319" s="632"/>
      <c r="Y319" s="632"/>
      <c r="Z319" s="632"/>
    </row>
    <row r="320" spans="1:26" ht="12.75" customHeight="1" x14ac:dyDescent="0.3">
      <c r="A320" s="632"/>
      <c r="B320" s="632"/>
      <c r="C320" s="632"/>
      <c r="D320" s="632"/>
      <c r="E320" s="632"/>
      <c r="F320" s="632"/>
      <c r="G320" s="632"/>
      <c r="H320" s="632"/>
      <c r="I320" s="632"/>
      <c r="J320" s="632"/>
      <c r="K320" s="632"/>
      <c r="L320" s="632"/>
      <c r="M320" s="632"/>
      <c r="N320" s="632"/>
      <c r="O320" s="632"/>
      <c r="P320" s="632"/>
      <c r="Q320" s="632"/>
      <c r="R320" s="632"/>
      <c r="S320" s="632"/>
      <c r="T320" s="632"/>
      <c r="U320" s="632"/>
      <c r="V320" s="632"/>
      <c r="W320" s="632"/>
      <c r="X320" s="632"/>
      <c r="Y320" s="632"/>
      <c r="Z320" s="632"/>
    </row>
    <row r="321" spans="1:26" ht="12.75" customHeight="1" x14ac:dyDescent="0.3">
      <c r="A321" s="632"/>
      <c r="B321" s="632"/>
      <c r="C321" s="632"/>
      <c r="D321" s="632"/>
      <c r="E321" s="632"/>
      <c r="F321" s="632"/>
      <c r="G321" s="632"/>
      <c r="H321" s="632"/>
      <c r="I321" s="632"/>
      <c r="J321" s="632"/>
      <c r="K321" s="632"/>
      <c r="L321" s="632"/>
      <c r="M321" s="632"/>
      <c r="N321" s="632"/>
      <c r="O321" s="632"/>
      <c r="P321" s="632"/>
      <c r="Q321" s="632"/>
      <c r="R321" s="632"/>
      <c r="S321" s="632"/>
      <c r="T321" s="632"/>
      <c r="U321" s="632"/>
      <c r="V321" s="632"/>
      <c r="W321" s="632"/>
      <c r="X321" s="632"/>
      <c r="Y321" s="632"/>
      <c r="Z321" s="632"/>
    </row>
    <row r="322" spans="1:26" ht="12.75" customHeight="1" x14ac:dyDescent="0.3">
      <c r="A322" s="632"/>
      <c r="B322" s="632"/>
      <c r="C322" s="632"/>
      <c r="D322" s="632"/>
      <c r="E322" s="632"/>
      <c r="F322" s="632"/>
      <c r="G322" s="632"/>
      <c r="H322" s="632"/>
      <c r="I322" s="632"/>
      <c r="J322" s="632"/>
      <c r="K322" s="632"/>
      <c r="L322" s="632"/>
      <c r="M322" s="632"/>
      <c r="N322" s="632"/>
      <c r="O322" s="632"/>
      <c r="P322" s="632"/>
      <c r="Q322" s="632"/>
      <c r="R322" s="632"/>
      <c r="S322" s="632"/>
      <c r="T322" s="632"/>
      <c r="U322" s="632"/>
      <c r="V322" s="632"/>
      <c r="W322" s="632"/>
      <c r="X322" s="632"/>
      <c r="Y322" s="632"/>
      <c r="Z322" s="632"/>
    </row>
    <row r="323" spans="1:26" ht="12.75" customHeight="1" x14ac:dyDescent="0.3">
      <c r="A323" s="632"/>
      <c r="B323" s="632"/>
      <c r="C323" s="632"/>
      <c r="D323" s="632"/>
      <c r="E323" s="632"/>
      <c r="F323" s="632"/>
      <c r="G323" s="632"/>
      <c r="H323" s="632"/>
      <c r="I323" s="632"/>
      <c r="J323" s="632"/>
      <c r="K323" s="632"/>
      <c r="L323" s="632"/>
      <c r="M323" s="632"/>
      <c r="N323" s="632"/>
      <c r="O323" s="632"/>
      <c r="P323" s="632"/>
      <c r="Q323" s="632"/>
      <c r="R323" s="632"/>
      <c r="S323" s="632"/>
      <c r="T323" s="632"/>
      <c r="U323" s="632"/>
      <c r="V323" s="632"/>
      <c r="W323" s="632"/>
      <c r="X323" s="632"/>
      <c r="Y323" s="632"/>
      <c r="Z323" s="632"/>
    </row>
    <row r="324" spans="1:26" ht="12.75" customHeight="1" x14ac:dyDescent="0.3">
      <c r="A324" s="632"/>
      <c r="B324" s="632"/>
      <c r="C324" s="632"/>
      <c r="D324" s="632"/>
      <c r="E324" s="632"/>
      <c r="F324" s="632"/>
      <c r="G324" s="632"/>
      <c r="H324" s="632"/>
      <c r="I324" s="632"/>
      <c r="J324" s="632"/>
      <c r="K324" s="632"/>
      <c r="L324" s="632"/>
      <c r="M324" s="632"/>
      <c r="N324" s="632"/>
      <c r="O324" s="632"/>
      <c r="P324" s="632"/>
      <c r="Q324" s="632"/>
      <c r="R324" s="632"/>
      <c r="S324" s="632"/>
      <c r="T324" s="632"/>
      <c r="U324" s="632"/>
      <c r="V324" s="632"/>
      <c r="W324" s="632"/>
      <c r="X324" s="632"/>
      <c r="Y324" s="632"/>
      <c r="Z324" s="632"/>
    </row>
    <row r="325" spans="1:26" ht="12.75" customHeight="1" x14ac:dyDescent="0.3">
      <c r="A325" s="632"/>
      <c r="B325" s="632"/>
      <c r="C325" s="632"/>
      <c r="D325" s="632"/>
      <c r="E325" s="632"/>
      <c r="F325" s="632"/>
      <c r="G325" s="632"/>
      <c r="H325" s="632"/>
      <c r="I325" s="632"/>
      <c r="J325" s="632"/>
      <c r="K325" s="632"/>
      <c r="L325" s="632"/>
      <c r="M325" s="632"/>
      <c r="N325" s="632"/>
      <c r="O325" s="632"/>
      <c r="P325" s="632"/>
      <c r="Q325" s="632"/>
      <c r="R325" s="632"/>
      <c r="S325" s="632"/>
      <c r="T325" s="632"/>
      <c r="U325" s="632"/>
      <c r="V325" s="632"/>
      <c r="W325" s="632"/>
      <c r="X325" s="632"/>
      <c r="Y325" s="632"/>
      <c r="Z325" s="632"/>
    </row>
    <row r="326" spans="1:26" ht="12.75" customHeight="1" x14ac:dyDescent="0.3">
      <c r="A326" s="632"/>
      <c r="B326" s="632"/>
      <c r="C326" s="632"/>
      <c r="D326" s="632"/>
      <c r="E326" s="632"/>
      <c r="F326" s="632"/>
      <c r="G326" s="632"/>
      <c r="H326" s="632"/>
      <c r="I326" s="632"/>
      <c r="J326" s="632"/>
      <c r="K326" s="632"/>
      <c r="L326" s="632"/>
      <c r="M326" s="632"/>
      <c r="N326" s="632"/>
      <c r="O326" s="632"/>
      <c r="P326" s="632"/>
      <c r="Q326" s="632"/>
      <c r="R326" s="632"/>
      <c r="S326" s="632"/>
      <c r="T326" s="632"/>
      <c r="U326" s="632"/>
      <c r="V326" s="632"/>
      <c r="W326" s="632"/>
      <c r="X326" s="632"/>
      <c r="Y326" s="632"/>
      <c r="Z326" s="632"/>
    </row>
    <row r="327" spans="1:26" ht="12.75" customHeight="1" x14ac:dyDescent="0.3">
      <c r="A327" s="632"/>
      <c r="B327" s="632"/>
      <c r="C327" s="632"/>
      <c r="D327" s="632"/>
      <c r="E327" s="632"/>
      <c r="F327" s="632"/>
      <c r="G327" s="632"/>
      <c r="H327" s="632"/>
      <c r="I327" s="632"/>
      <c r="J327" s="632"/>
      <c r="K327" s="632"/>
      <c r="L327" s="632"/>
      <c r="M327" s="632"/>
      <c r="N327" s="632"/>
      <c r="O327" s="632"/>
      <c r="P327" s="632"/>
      <c r="Q327" s="632"/>
      <c r="R327" s="632"/>
      <c r="S327" s="632"/>
      <c r="T327" s="632"/>
      <c r="U327" s="632"/>
      <c r="V327" s="632"/>
      <c r="W327" s="632"/>
      <c r="X327" s="632"/>
      <c r="Y327" s="632"/>
      <c r="Z327" s="632"/>
    </row>
    <row r="328" spans="1:26" ht="12.75" customHeight="1" x14ac:dyDescent="0.3">
      <c r="A328" s="632"/>
      <c r="B328" s="632"/>
      <c r="C328" s="632"/>
      <c r="D328" s="632"/>
      <c r="E328" s="632"/>
      <c r="F328" s="632"/>
      <c r="G328" s="632"/>
      <c r="H328" s="632"/>
      <c r="I328" s="632"/>
      <c r="J328" s="632"/>
      <c r="K328" s="632"/>
      <c r="L328" s="632"/>
      <c r="M328" s="632"/>
      <c r="N328" s="632"/>
      <c r="O328" s="632"/>
      <c r="P328" s="632"/>
      <c r="Q328" s="632"/>
      <c r="R328" s="632"/>
      <c r="S328" s="632"/>
      <c r="T328" s="632"/>
      <c r="U328" s="632"/>
      <c r="V328" s="632"/>
      <c r="W328" s="632"/>
      <c r="X328" s="632"/>
      <c r="Y328" s="632"/>
      <c r="Z328" s="632"/>
    </row>
    <row r="329" spans="1:26" ht="12.75" customHeight="1" x14ac:dyDescent="0.3">
      <c r="A329" s="632"/>
      <c r="B329" s="632"/>
      <c r="C329" s="632"/>
      <c r="D329" s="632"/>
      <c r="E329" s="632"/>
      <c r="F329" s="632"/>
      <c r="G329" s="632"/>
      <c r="H329" s="632"/>
      <c r="I329" s="632"/>
      <c r="J329" s="632"/>
      <c r="K329" s="632"/>
      <c r="L329" s="632"/>
      <c r="M329" s="632"/>
      <c r="N329" s="632"/>
      <c r="O329" s="632"/>
      <c r="P329" s="632"/>
      <c r="Q329" s="632"/>
      <c r="R329" s="632"/>
      <c r="S329" s="632"/>
      <c r="T329" s="632"/>
      <c r="U329" s="632"/>
      <c r="V329" s="632"/>
      <c r="W329" s="632"/>
      <c r="X329" s="632"/>
      <c r="Y329" s="632"/>
      <c r="Z329" s="632"/>
    </row>
    <row r="330" spans="1:26" ht="12.75" customHeight="1" x14ac:dyDescent="0.3">
      <c r="A330" s="632"/>
      <c r="B330" s="632"/>
      <c r="C330" s="632"/>
      <c r="D330" s="632"/>
      <c r="E330" s="632"/>
      <c r="F330" s="632"/>
      <c r="G330" s="632"/>
      <c r="H330" s="632"/>
      <c r="I330" s="632"/>
      <c r="J330" s="632"/>
      <c r="K330" s="632"/>
      <c r="L330" s="632"/>
      <c r="M330" s="632"/>
      <c r="N330" s="632"/>
      <c r="O330" s="632"/>
      <c r="P330" s="632"/>
      <c r="Q330" s="632"/>
      <c r="R330" s="632"/>
      <c r="S330" s="632"/>
      <c r="T330" s="632"/>
      <c r="U330" s="632"/>
      <c r="V330" s="632"/>
      <c r="W330" s="632"/>
      <c r="X330" s="632"/>
      <c r="Y330" s="632"/>
      <c r="Z330" s="632"/>
    </row>
    <row r="331" spans="1:26" ht="12.75" customHeight="1" x14ac:dyDescent="0.3">
      <c r="A331" s="632"/>
      <c r="B331" s="632"/>
      <c r="C331" s="632"/>
      <c r="D331" s="632"/>
      <c r="E331" s="632"/>
      <c r="F331" s="632"/>
      <c r="G331" s="632"/>
      <c r="H331" s="632"/>
      <c r="I331" s="632"/>
      <c r="J331" s="632"/>
      <c r="K331" s="632"/>
      <c r="L331" s="632"/>
      <c r="M331" s="632"/>
      <c r="N331" s="632"/>
      <c r="O331" s="632"/>
      <c r="P331" s="632"/>
      <c r="Q331" s="632"/>
      <c r="R331" s="632"/>
      <c r="S331" s="632"/>
      <c r="T331" s="632"/>
      <c r="U331" s="632"/>
      <c r="V331" s="632"/>
      <c r="W331" s="632"/>
      <c r="X331" s="632"/>
      <c r="Y331" s="632"/>
      <c r="Z331" s="632"/>
    </row>
    <row r="332" spans="1:26" ht="12.75" customHeight="1" x14ac:dyDescent="0.3">
      <c r="A332" s="632"/>
      <c r="B332" s="632"/>
      <c r="C332" s="632"/>
      <c r="D332" s="632"/>
      <c r="E332" s="632"/>
      <c r="F332" s="632"/>
      <c r="G332" s="632"/>
      <c r="H332" s="632"/>
      <c r="I332" s="632"/>
      <c r="J332" s="632"/>
      <c r="K332" s="632"/>
      <c r="L332" s="632"/>
      <c r="M332" s="632"/>
      <c r="N332" s="632"/>
      <c r="O332" s="632"/>
      <c r="P332" s="632"/>
      <c r="Q332" s="632"/>
      <c r="R332" s="632"/>
      <c r="S332" s="632"/>
      <c r="T332" s="632"/>
      <c r="U332" s="632"/>
      <c r="V332" s="632"/>
      <c r="W332" s="632"/>
      <c r="X332" s="632"/>
      <c r="Y332" s="632"/>
      <c r="Z332" s="632"/>
    </row>
    <row r="333" spans="1:26" ht="12.75" customHeight="1" x14ac:dyDescent="0.3">
      <c r="A333" s="632"/>
      <c r="B333" s="632"/>
      <c r="C333" s="632"/>
      <c r="D333" s="632"/>
      <c r="E333" s="632"/>
      <c r="F333" s="632"/>
      <c r="G333" s="632"/>
      <c r="H333" s="632"/>
      <c r="I333" s="632"/>
      <c r="J333" s="632"/>
      <c r="K333" s="632"/>
      <c r="L333" s="632"/>
      <c r="M333" s="632"/>
      <c r="N333" s="632"/>
      <c r="O333" s="632"/>
      <c r="P333" s="632"/>
      <c r="Q333" s="632"/>
      <c r="R333" s="632"/>
      <c r="S333" s="632"/>
      <c r="T333" s="632"/>
      <c r="U333" s="632"/>
      <c r="V333" s="632"/>
      <c r="W333" s="632"/>
      <c r="X333" s="632"/>
      <c r="Y333" s="632"/>
      <c r="Z333" s="632"/>
    </row>
    <row r="334" spans="1:26" ht="12.75" customHeight="1" x14ac:dyDescent="0.3">
      <c r="A334" s="632"/>
      <c r="B334" s="632"/>
      <c r="C334" s="632"/>
      <c r="D334" s="632"/>
      <c r="E334" s="632"/>
      <c r="F334" s="632"/>
      <c r="G334" s="632"/>
      <c r="H334" s="632"/>
      <c r="I334" s="632"/>
      <c r="J334" s="632"/>
      <c r="K334" s="632"/>
      <c r="L334" s="632"/>
      <c r="M334" s="632"/>
      <c r="N334" s="632"/>
      <c r="O334" s="632"/>
      <c r="P334" s="632"/>
      <c r="Q334" s="632"/>
      <c r="R334" s="632"/>
      <c r="S334" s="632"/>
      <c r="T334" s="632"/>
      <c r="U334" s="632"/>
      <c r="V334" s="632"/>
      <c r="W334" s="632"/>
      <c r="X334" s="632"/>
      <c r="Y334" s="632"/>
      <c r="Z334" s="632"/>
    </row>
    <row r="335" spans="1:26" ht="12.75" customHeight="1" x14ac:dyDescent="0.3">
      <c r="A335" s="632"/>
      <c r="B335" s="632"/>
      <c r="C335" s="632"/>
      <c r="D335" s="632"/>
      <c r="E335" s="632"/>
      <c r="F335" s="632"/>
      <c r="G335" s="632"/>
      <c r="H335" s="632"/>
      <c r="I335" s="632"/>
      <c r="J335" s="632"/>
      <c r="K335" s="632"/>
      <c r="L335" s="632"/>
      <c r="M335" s="632"/>
      <c r="N335" s="632"/>
      <c r="O335" s="632"/>
      <c r="P335" s="632"/>
      <c r="Q335" s="632"/>
      <c r="R335" s="632"/>
      <c r="S335" s="632"/>
      <c r="T335" s="632"/>
      <c r="U335" s="632"/>
      <c r="V335" s="632"/>
      <c r="W335" s="632"/>
      <c r="X335" s="632"/>
      <c r="Y335" s="632"/>
      <c r="Z335" s="632"/>
    </row>
    <row r="336" spans="1:26" ht="12.75" customHeight="1" x14ac:dyDescent="0.3">
      <c r="A336" s="632"/>
      <c r="B336" s="632"/>
      <c r="C336" s="632"/>
      <c r="D336" s="632"/>
      <c r="E336" s="632"/>
      <c r="F336" s="632"/>
      <c r="G336" s="632"/>
      <c r="H336" s="632"/>
      <c r="I336" s="632"/>
      <c r="J336" s="632"/>
      <c r="K336" s="632"/>
      <c r="L336" s="632"/>
      <c r="M336" s="632"/>
      <c r="N336" s="632"/>
      <c r="O336" s="632"/>
      <c r="P336" s="632"/>
      <c r="Q336" s="632"/>
      <c r="R336" s="632"/>
      <c r="S336" s="632"/>
      <c r="T336" s="632"/>
      <c r="U336" s="632"/>
      <c r="V336" s="632"/>
      <c r="W336" s="632"/>
      <c r="X336" s="632"/>
      <c r="Y336" s="632"/>
      <c r="Z336" s="632"/>
    </row>
    <row r="337" spans="1:26" ht="12.75" customHeight="1" x14ac:dyDescent="0.3">
      <c r="A337" s="632"/>
      <c r="B337" s="632"/>
      <c r="C337" s="632"/>
      <c r="D337" s="632"/>
      <c r="E337" s="632"/>
      <c r="F337" s="632"/>
      <c r="G337" s="632"/>
      <c r="H337" s="632"/>
      <c r="I337" s="632"/>
      <c r="J337" s="632"/>
      <c r="K337" s="632"/>
      <c r="L337" s="632"/>
      <c r="M337" s="632"/>
      <c r="N337" s="632"/>
      <c r="O337" s="632"/>
      <c r="P337" s="632"/>
      <c r="Q337" s="632"/>
      <c r="R337" s="632"/>
      <c r="S337" s="632"/>
      <c r="T337" s="632"/>
      <c r="U337" s="632"/>
      <c r="V337" s="632"/>
      <c r="W337" s="632"/>
      <c r="X337" s="632"/>
      <c r="Y337" s="632"/>
      <c r="Z337" s="632"/>
    </row>
    <row r="338" spans="1:26" ht="12.75" customHeight="1" x14ac:dyDescent="0.3">
      <c r="A338" s="632"/>
      <c r="B338" s="632"/>
      <c r="C338" s="632"/>
      <c r="D338" s="632"/>
      <c r="E338" s="632"/>
      <c r="F338" s="632"/>
      <c r="G338" s="632"/>
      <c r="H338" s="632"/>
      <c r="I338" s="632"/>
      <c r="J338" s="632"/>
      <c r="K338" s="632"/>
      <c r="L338" s="632"/>
      <c r="M338" s="632"/>
      <c r="N338" s="632"/>
      <c r="O338" s="632"/>
      <c r="P338" s="632"/>
      <c r="Q338" s="632"/>
      <c r="R338" s="632"/>
      <c r="S338" s="632"/>
      <c r="T338" s="632"/>
      <c r="U338" s="632"/>
      <c r="V338" s="632"/>
      <c r="W338" s="632"/>
      <c r="X338" s="632"/>
      <c r="Y338" s="632"/>
      <c r="Z338" s="632"/>
    </row>
    <row r="339" spans="1:26" ht="12.75" customHeight="1" x14ac:dyDescent="0.3">
      <c r="A339" s="632"/>
      <c r="B339" s="632"/>
      <c r="C339" s="632"/>
      <c r="D339" s="632"/>
      <c r="E339" s="632"/>
      <c r="F339" s="632"/>
      <c r="G339" s="632"/>
      <c r="H339" s="632"/>
      <c r="I339" s="632"/>
      <c r="J339" s="632"/>
      <c r="K339" s="632"/>
      <c r="L339" s="632"/>
      <c r="M339" s="632"/>
      <c r="N339" s="632"/>
      <c r="O339" s="632"/>
      <c r="P339" s="632"/>
      <c r="Q339" s="632"/>
      <c r="R339" s="632"/>
      <c r="S339" s="632"/>
      <c r="T339" s="632"/>
      <c r="U339" s="632"/>
      <c r="V339" s="632"/>
      <c r="W339" s="632"/>
      <c r="X339" s="632"/>
      <c r="Y339" s="632"/>
      <c r="Z339" s="632"/>
    </row>
    <row r="340" spans="1:26" ht="12.75" customHeight="1" x14ac:dyDescent="0.3">
      <c r="A340" s="632"/>
      <c r="B340" s="632"/>
      <c r="C340" s="632"/>
      <c r="D340" s="632"/>
      <c r="E340" s="632"/>
      <c r="F340" s="632"/>
      <c r="G340" s="632"/>
      <c r="H340" s="632"/>
      <c r="I340" s="632"/>
      <c r="J340" s="632"/>
      <c r="K340" s="632"/>
      <c r="L340" s="632"/>
      <c r="M340" s="632"/>
      <c r="N340" s="632"/>
      <c r="O340" s="632"/>
      <c r="P340" s="632"/>
      <c r="Q340" s="632"/>
      <c r="R340" s="632"/>
      <c r="S340" s="632"/>
      <c r="T340" s="632"/>
      <c r="U340" s="632"/>
      <c r="V340" s="632"/>
      <c r="W340" s="632"/>
      <c r="X340" s="632"/>
      <c r="Y340" s="632"/>
      <c r="Z340" s="632"/>
    </row>
    <row r="341" spans="1:26" ht="12.75" customHeight="1" x14ac:dyDescent="0.3">
      <c r="A341" s="632"/>
      <c r="B341" s="632"/>
      <c r="C341" s="632"/>
      <c r="D341" s="632"/>
      <c r="E341" s="632"/>
      <c r="F341" s="632"/>
      <c r="G341" s="632"/>
      <c r="H341" s="632"/>
      <c r="I341" s="632"/>
      <c r="J341" s="632"/>
      <c r="K341" s="632"/>
      <c r="L341" s="632"/>
      <c r="M341" s="632"/>
      <c r="N341" s="632"/>
      <c r="O341" s="632"/>
      <c r="P341" s="632"/>
      <c r="Q341" s="632"/>
      <c r="R341" s="632"/>
      <c r="S341" s="632"/>
      <c r="T341" s="632"/>
      <c r="U341" s="632"/>
      <c r="V341" s="632"/>
      <c r="W341" s="632"/>
      <c r="X341" s="632"/>
      <c r="Y341" s="632"/>
      <c r="Z341" s="632"/>
    </row>
    <row r="342" spans="1:26" ht="12.75" customHeight="1" x14ac:dyDescent="0.3">
      <c r="A342" s="632"/>
      <c r="B342" s="632"/>
      <c r="C342" s="632"/>
      <c r="D342" s="632"/>
      <c r="E342" s="632"/>
      <c r="F342" s="632"/>
      <c r="G342" s="632"/>
      <c r="H342" s="632"/>
      <c r="I342" s="632"/>
      <c r="J342" s="632"/>
      <c r="K342" s="632"/>
      <c r="L342" s="632"/>
      <c r="M342" s="632"/>
      <c r="N342" s="632"/>
      <c r="O342" s="632"/>
      <c r="P342" s="632"/>
      <c r="Q342" s="632"/>
      <c r="R342" s="632"/>
      <c r="S342" s="632"/>
      <c r="T342" s="632"/>
      <c r="U342" s="632"/>
      <c r="V342" s="632"/>
      <c r="W342" s="632"/>
      <c r="X342" s="632"/>
      <c r="Y342" s="632"/>
      <c r="Z342" s="632"/>
    </row>
    <row r="343" spans="1:26" ht="12.75" customHeight="1" x14ac:dyDescent="0.3">
      <c r="A343" s="632"/>
      <c r="B343" s="632"/>
      <c r="C343" s="632"/>
      <c r="D343" s="632"/>
      <c r="E343" s="632"/>
      <c r="F343" s="632"/>
      <c r="G343" s="632"/>
      <c r="H343" s="632"/>
      <c r="I343" s="632"/>
      <c r="J343" s="632"/>
      <c r="K343" s="632"/>
      <c r="L343" s="632"/>
      <c r="M343" s="632"/>
      <c r="N343" s="632"/>
      <c r="O343" s="632"/>
      <c r="P343" s="632"/>
      <c r="Q343" s="632"/>
      <c r="R343" s="632"/>
      <c r="S343" s="632"/>
      <c r="T343" s="632"/>
      <c r="U343" s="632"/>
      <c r="V343" s="632"/>
      <c r="W343" s="632"/>
      <c r="X343" s="632"/>
      <c r="Y343" s="632"/>
      <c r="Z343" s="632"/>
    </row>
    <row r="344" spans="1:26" ht="12.75" customHeight="1" x14ac:dyDescent="0.3">
      <c r="A344" s="632"/>
      <c r="B344" s="632"/>
      <c r="C344" s="632"/>
      <c r="D344" s="632"/>
      <c r="E344" s="632"/>
      <c r="F344" s="632"/>
      <c r="G344" s="632"/>
      <c r="H344" s="632"/>
      <c r="I344" s="632"/>
      <c r="J344" s="632"/>
      <c r="K344" s="632"/>
      <c r="L344" s="632"/>
      <c r="M344" s="632"/>
      <c r="N344" s="632"/>
      <c r="O344" s="632"/>
      <c r="P344" s="632"/>
      <c r="Q344" s="632"/>
      <c r="R344" s="632"/>
      <c r="S344" s="632"/>
      <c r="T344" s="632"/>
      <c r="U344" s="632"/>
      <c r="V344" s="632"/>
      <c r="W344" s="632"/>
      <c r="X344" s="632"/>
      <c r="Y344" s="632"/>
      <c r="Z344" s="632"/>
    </row>
    <row r="345" spans="1:26" ht="12.75" customHeight="1" x14ac:dyDescent="0.3">
      <c r="A345" s="632"/>
      <c r="B345" s="632"/>
      <c r="C345" s="632"/>
      <c r="D345" s="632"/>
      <c r="E345" s="632"/>
      <c r="F345" s="632"/>
      <c r="G345" s="632"/>
      <c r="H345" s="632"/>
      <c r="I345" s="632"/>
      <c r="J345" s="632"/>
      <c r="K345" s="632"/>
      <c r="L345" s="632"/>
      <c r="M345" s="632"/>
      <c r="N345" s="632"/>
      <c r="O345" s="632"/>
      <c r="P345" s="632"/>
      <c r="Q345" s="632"/>
      <c r="R345" s="632"/>
      <c r="S345" s="632"/>
      <c r="T345" s="632"/>
      <c r="U345" s="632"/>
      <c r="V345" s="632"/>
      <c r="W345" s="632"/>
      <c r="X345" s="632"/>
      <c r="Y345" s="632"/>
      <c r="Z345" s="632"/>
    </row>
    <row r="346" spans="1:26" ht="12.75" customHeight="1" x14ac:dyDescent="0.3">
      <c r="A346" s="632"/>
      <c r="B346" s="632"/>
      <c r="C346" s="632"/>
      <c r="D346" s="632"/>
      <c r="E346" s="632"/>
      <c r="F346" s="632"/>
      <c r="G346" s="632"/>
      <c r="H346" s="632"/>
      <c r="I346" s="632"/>
      <c r="J346" s="632"/>
      <c r="K346" s="632"/>
      <c r="L346" s="632"/>
      <c r="M346" s="632"/>
      <c r="N346" s="632"/>
      <c r="O346" s="632"/>
      <c r="P346" s="632"/>
      <c r="Q346" s="632"/>
      <c r="R346" s="632"/>
      <c r="S346" s="632"/>
      <c r="T346" s="632"/>
      <c r="U346" s="632"/>
      <c r="V346" s="632"/>
      <c r="W346" s="632"/>
      <c r="X346" s="632"/>
      <c r="Y346" s="632"/>
      <c r="Z346" s="632"/>
    </row>
    <row r="347" spans="1:26" ht="12.75" customHeight="1" x14ac:dyDescent="0.3">
      <c r="A347" s="632"/>
      <c r="B347" s="632"/>
      <c r="C347" s="632"/>
      <c r="D347" s="632"/>
      <c r="E347" s="632"/>
      <c r="F347" s="632"/>
      <c r="G347" s="632"/>
      <c r="H347" s="632"/>
      <c r="I347" s="632"/>
      <c r="J347" s="632"/>
      <c r="K347" s="632"/>
      <c r="L347" s="632"/>
      <c r="M347" s="632"/>
      <c r="N347" s="632"/>
      <c r="O347" s="632"/>
      <c r="P347" s="632"/>
      <c r="Q347" s="632"/>
      <c r="R347" s="632"/>
      <c r="S347" s="632"/>
      <c r="T347" s="632"/>
      <c r="U347" s="632"/>
      <c r="V347" s="632"/>
      <c r="W347" s="632"/>
      <c r="X347" s="632"/>
      <c r="Y347" s="632"/>
      <c r="Z347" s="632"/>
    </row>
    <row r="348" spans="1:26" ht="12.75" customHeight="1" x14ac:dyDescent="0.3">
      <c r="A348" s="632"/>
      <c r="B348" s="632"/>
      <c r="C348" s="632"/>
      <c r="D348" s="632"/>
      <c r="E348" s="632"/>
      <c r="F348" s="632"/>
      <c r="G348" s="632"/>
      <c r="H348" s="632"/>
      <c r="I348" s="632"/>
      <c r="J348" s="632"/>
      <c r="K348" s="632"/>
      <c r="L348" s="632"/>
      <c r="M348" s="632"/>
      <c r="N348" s="632"/>
      <c r="O348" s="632"/>
      <c r="P348" s="632"/>
      <c r="Q348" s="632"/>
      <c r="R348" s="632"/>
      <c r="S348" s="632"/>
      <c r="T348" s="632"/>
      <c r="U348" s="632"/>
      <c r="V348" s="632"/>
      <c r="W348" s="632"/>
      <c r="X348" s="632"/>
      <c r="Y348" s="632"/>
      <c r="Z348" s="632"/>
    </row>
    <row r="349" spans="1:26" ht="12.75" customHeight="1" x14ac:dyDescent="0.3">
      <c r="A349" s="632"/>
      <c r="B349" s="632"/>
      <c r="C349" s="632"/>
      <c r="D349" s="632"/>
      <c r="E349" s="632"/>
      <c r="F349" s="632"/>
      <c r="G349" s="632"/>
      <c r="H349" s="632"/>
      <c r="I349" s="632"/>
      <c r="J349" s="632"/>
      <c r="K349" s="632"/>
      <c r="L349" s="632"/>
      <c r="M349" s="632"/>
      <c r="N349" s="632"/>
      <c r="O349" s="632"/>
      <c r="P349" s="632"/>
      <c r="Q349" s="632"/>
      <c r="R349" s="632"/>
      <c r="S349" s="632"/>
      <c r="T349" s="632"/>
      <c r="U349" s="632"/>
      <c r="V349" s="632"/>
      <c r="W349" s="632"/>
      <c r="X349" s="632"/>
      <c r="Y349" s="632"/>
      <c r="Z349" s="632"/>
    </row>
    <row r="350" spans="1:26" ht="12.75" customHeight="1" x14ac:dyDescent="0.3">
      <c r="A350" s="632"/>
      <c r="B350" s="632"/>
      <c r="C350" s="632"/>
      <c r="D350" s="632"/>
      <c r="E350" s="632"/>
      <c r="F350" s="632"/>
      <c r="G350" s="632"/>
      <c r="H350" s="632"/>
      <c r="I350" s="632"/>
      <c r="J350" s="632"/>
      <c r="K350" s="632"/>
      <c r="L350" s="632"/>
      <c r="M350" s="632"/>
      <c r="N350" s="632"/>
      <c r="O350" s="632"/>
      <c r="P350" s="632"/>
      <c r="Q350" s="632"/>
      <c r="R350" s="632"/>
      <c r="S350" s="632"/>
      <c r="T350" s="632"/>
      <c r="U350" s="632"/>
      <c r="V350" s="632"/>
      <c r="W350" s="632"/>
      <c r="X350" s="632"/>
      <c r="Y350" s="632"/>
      <c r="Z350" s="632"/>
    </row>
    <row r="351" spans="1:26" ht="12.75" customHeight="1" x14ac:dyDescent="0.3">
      <c r="A351" s="632"/>
      <c r="B351" s="632"/>
      <c r="C351" s="632"/>
      <c r="D351" s="632"/>
      <c r="E351" s="632"/>
      <c r="F351" s="632"/>
      <c r="G351" s="632"/>
      <c r="H351" s="632"/>
      <c r="I351" s="632"/>
      <c r="J351" s="632"/>
      <c r="K351" s="632"/>
      <c r="L351" s="632"/>
      <c r="M351" s="632"/>
      <c r="N351" s="632"/>
      <c r="O351" s="632"/>
      <c r="P351" s="632"/>
      <c r="Q351" s="632"/>
      <c r="R351" s="632"/>
      <c r="S351" s="632"/>
      <c r="T351" s="632"/>
      <c r="U351" s="632"/>
      <c r="V351" s="632"/>
      <c r="W351" s="632"/>
      <c r="X351" s="632"/>
      <c r="Y351" s="632"/>
      <c r="Z351" s="632"/>
    </row>
    <row r="352" spans="1:26" ht="12.75" customHeight="1" x14ac:dyDescent="0.3">
      <c r="A352" s="632"/>
      <c r="B352" s="632"/>
      <c r="C352" s="632"/>
      <c r="D352" s="632"/>
      <c r="E352" s="632"/>
      <c r="F352" s="632"/>
      <c r="G352" s="632"/>
      <c r="H352" s="632"/>
      <c r="I352" s="632"/>
      <c r="J352" s="632"/>
      <c r="K352" s="632"/>
      <c r="L352" s="632"/>
      <c r="M352" s="632"/>
      <c r="N352" s="632"/>
      <c r="O352" s="632"/>
      <c r="P352" s="632"/>
      <c r="Q352" s="632"/>
      <c r="R352" s="632"/>
      <c r="S352" s="632"/>
      <c r="T352" s="632"/>
      <c r="U352" s="632"/>
      <c r="V352" s="632"/>
      <c r="W352" s="632"/>
      <c r="X352" s="632"/>
      <c r="Y352" s="632"/>
      <c r="Z352" s="632"/>
    </row>
    <row r="353" spans="1:26" ht="12.75" customHeight="1" x14ac:dyDescent="0.3">
      <c r="A353" s="632"/>
      <c r="B353" s="632"/>
      <c r="C353" s="632"/>
      <c r="D353" s="632"/>
      <c r="E353" s="632"/>
      <c r="F353" s="632"/>
      <c r="G353" s="632"/>
      <c r="H353" s="632"/>
      <c r="I353" s="632"/>
      <c r="J353" s="632"/>
      <c r="K353" s="632"/>
      <c r="L353" s="632"/>
      <c r="M353" s="632"/>
      <c r="N353" s="632"/>
      <c r="O353" s="632"/>
      <c r="P353" s="632"/>
      <c r="Q353" s="632"/>
      <c r="R353" s="632"/>
      <c r="S353" s="632"/>
      <c r="T353" s="632"/>
      <c r="U353" s="632"/>
      <c r="V353" s="632"/>
      <c r="W353" s="632"/>
      <c r="X353" s="632"/>
      <c r="Y353" s="632"/>
      <c r="Z353" s="632"/>
    </row>
    <row r="354" spans="1:26" ht="12.75" customHeight="1" x14ac:dyDescent="0.3">
      <c r="A354" s="632"/>
      <c r="B354" s="632"/>
      <c r="C354" s="632"/>
      <c r="D354" s="632"/>
      <c r="E354" s="632"/>
      <c r="F354" s="632"/>
      <c r="G354" s="632"/>
      <c r="H354" s="632"/>
      <c r="I354" s="632"/>
      <c r="J354" s="632"/>
      <c r="K354" s="632"/>
      <c r="L354" s="632"/>
      <c r="M354" s="632"/>
      <c r="N354" s="632"/>
      <c r="O354" s="632"/>
      <c r="P354" s="632"/>
      <c r="Q354" s="632"/>
      <c r="R354" s="632"/>
      <c r="S354" s="632"/>
      <c r="T354" s="632"/>
      <c r="U354" s="632"/>
      <c r="V354" s="632"/>
      <c r="W354" s="632"/>
      <c r="X354" s="632"/>
      <c r="Y354" s="632"/>
      <c r="Z354" s="632"/>
    </row>
    <row r="355" spans="1:26" ht="12.75" customHeight="1" x14ac:dyDescent="0.3">
      <c r="A355" s="632"/>
      <c r="B355" s="632"/>
      <c r="C355" s="632"/>
      <c r="D355" s="632"/>
      <c r="E355" s="632"/>
      <c r="F355" s="632"/>
      <c r="G355" s="632"/>
      <c r="H355" s="632"/>
      <c r="I355" s="632"/>
      <c r="J355" s="632"/>
      <c r="K355" s="632"/>
      <c r="L355" s="632"/>
      <c r="M355" s="632"/>
      <c r="N355" s="632"/>
      <c r="O355" s="632"/>
      <c r="P355" s="632"/>
      <c r="Q355" s="632"/>
      <c r="R355" s="632"/>
      <c r="S355" s="632"/>
      <c r="T355" s="632"/>
      <c r="U355" s="632"/>
      <c r="V355" s="632"/>
      <c r="W355" s="632"/>
      <c r="X355" s="632"/>
      <c r="Y355" s="632"/>
      <c r="Z355" s="632"/>
    </row>
    <row r="356" spans="1:26" ht="12.75" customHeight="1" x14ac:dyDescent="0.3">
      <c r="A356" s="632"/>
      <c r="B356" s="632"/>
      <c r="C356" s="632"/>
      <c r="D356" s="632"/>
      <c r="E356" s="632"/>
      <c r="F356" s="632"/>
      <c r="G356" s="632"/>
      <c r="H356" s="632"/>
      <c r="I356" s="632"/>
      <c r="J356" s="632"/>
      <c r="K356" s="632"/>
      <c r="L356" s="632"/>
      <c r="M356" s="632"/>
      <c r="N356" s="632"/>
      <c r="O356" s="632"/>
      <c r="P356" s="632"/>
      <c r="Q356" s="632"/>
      <c r="R356" s="632"/>
      <c r="S356" s="632"/>
      <c r="T356" s="632"/>
      <c r="U356" s="632"/>
      <c r="V356" s="632"/>
      <c r="W356" s="632"/>
      <c r="X356" s="632"/>
      <c r="Y356" s="632"/>
      <c r="Z356" s="632"/>
    </row>
    <row r="357" spans="1:26" ht="12.75" customHeight="1" x14ac:dyDescent="0.3">
      <c r="A357" s="632"/>
      <c r="B357" s="632"/>
      <c r="C357" s="632"/>
      <c r="D357" s="632"/>
      <c r="E357" s="632"/>
      <c r="F357" s="632"/>
      <c r="G357" s="632"/>
      <c r="H357" s="632"/>
      <c r="I357" s="632"/>
      <c r="J357" s="632"/>
      <c r="K357" s="632"/>
      <c r="L357" s="632"/>
      <c r="M357" s="632"/>
      <c r="N357" s="632"/>
      <c r="O357" s="632"/>
      <c r="P357" s="632"/>
      <c r="Q357" s="632"/>
      <c r="R357" s="632"/>
      <c r="S357" s="632"/>
      <c r="T357" s="632"/>
      <c r="U357" s="632"/>
      <c r="V357" s="632"/>
      <c r="W357" s="632"/>
      <c r="X357" s="632"/>
      <c r="Y357" s="632"/>
      <c r="Z357" s="632"/>
    </row>
    <row r="358" spans="1:26" ht="12.75" customHeight="1" x14ac:dyDescent="0.3">
      <c r="A358" s="632"/>
      <c r="B358" s="632"/>
      <c r="C358" s="632"/>
      <c r="D358" s="632"/>
      <c r="E358" s="632"/>
      <c r="F358" s="632"/>
      <c r="G358" s="632"/>
      <c r="H358" s="632"/>
      <c r="I358" s="632"/>
      <c r="J358" s="632"/>
      <c r="K358" s="632"/>
      <c r="L358" s="632"/>
      <c r="M358" s="632"/>
      <c r="N358" s="632"/>
      <c r="O358" s="632"/>
      <c r="P358" s="632"/>
      <c r="Q358" s="632"/>
      <c r="R358" s="632"/>
      <c r="S358" s="632"/>
      <c r="T358" s="632"/>
      <c r="U358" s="632"/>
      <c r="V358" s="632"/>
      <c r="W358" s="632"/>
      <c r="X358" s="632"/>
      <c r="Y358" s="632"/>
      <c r="Z358" s="632"/>
    </row>
    <row r="359" spans="1:26" ht="12.75" customHeight="1" x14ac:dyDescent="0.3">
      <c r="A359" s="632"/>
      <c r="B359" s="632"/>
      <c r="C359" s="632"/>
      <c r="D359" s="632"/>
      <c r="E359" s="632"/>
      <c r="F359" s="632"/>
      <c r="G359" s="632"/>
      <c r="H359" s="632"/>
      <c r="I359" s="632"/>
      <c r="J359" s="632"/>
      <c r="K359" s="632"/>
      <c r="L359" s="632"/>
      <c r="M359" s="632"/>
      <c r="N359" s="632"/>
      <c r="O359" s="632"/>
      <c r="P359" s="632"/>
      <c r="Q359" s="632"/>
      <c r="R359" s="632"/>
      <c r="S359" s="632"/>
      <c r="T359" s="632"/>
      <c r="U359" s="632"/>
      <c r="V359" s="632"/>
      <c r="W359" s="632"/>
      <c r="X359" s="632"/>
      <c r="Y359" s="632"/>
      <c r="Z359" s="632"/>
    </row>
    <row r="360" spans="1:26" ht="12.75" customHeight="1" x14ac:dyDescent="0.3">
      <c r="A360" s="632"/>
      <c r="B360" s="632"/>
      <c r="C360" s="632"/>
      <c r="D360" s="632"/>
      <c r="E360" s="632"/>
      <c r="F360" s="632"/>
      <c r="G360" s="632"/>
      <c r="H360" s="632"/>
      <c r="I360" s="632"/>
      <c r="J360" s="632"/>
      <c r="K360" s="632"/>
      <c r="L360" s="632"/>
      <c r="M360" s="632"/>
      <c r="N360" s="632"/>
      <c r="O360" s="632"/>
      <c r="P360" s="632"/>
      <c r="Q360" s="632"/>
      <c r="R360" s="632"/>
      <c r="S360" s="632"/>
      <c r="T360" s="632"/>
      <c r="U360" s="632"/>
      <c r="V360" s="632"/>
      <c r="W360" s="632"/>
      <c r="X360" s="632"/>
      <c r="Y360" s="632"/>
      <c r="Z360" s="632"/>
    </row>
    <row r="361" spans="1:26" ht="12.75" customHeight="1" x14ac:dyDescent="0.3">
      <c r="A361" s="632"/>
      <c r="B361" s="632"/>
      <c r="C361" s="632"/>
      <c r="D361" s="632"/>
      <c r="E361" s="632"/>
      <c r="F361" s="632"/>
      <c r="G361" s="632"/>
      <c r="H361" s="632"/>
      <c r="I361" s="632"/>
      <c r="J361" s="632"/>
      <c r="K361" s="632"/>
      <c r="L361" s="632"/>
      <c r="M361" s="632"/>
      <c r="N361" s="632"/>
      <c r="O361" s="632"/>
      <c r="P361" s="632"/>
      <c r="Q361" s="632"/>
      <c r="R361" s="632"/>
      <c r="S361" s="632"/>
      <c r="T361" s="632"/>
      <c r="U361" s="632"/>
      <c r="V361" s="632"/>
      <c r="W361" s="632"/>
      <c r="X361" s="632"/>
      <c r="Y361" s="632"/>
      <c r="Z361" s="632"/>
    </row>
    <row r="362" spans="1:26" ht="12.75" customHeight="1" x14ac:dyDescent="0.3">
      <c r="A362" s="632"/>
      <c r="B362" s="632"/>
      <c r="C362" s="632"/>
      <c r="D362" s="632"/>
      <c r="E362" s="632"/>
      <c r="F362" s="632"/>
      <c r="G362" s="632"/>
      <c r="H362" s="632"/>
      <c r="I362" s="632"/>
      <c r="J362" s="632"/>
      <c r="K362" s="632"/>
      <c r="L362" s="632"/>
      <c r="M362" s="632"/>
      <c r="N362" s="632"/>
      <c r="O362" s="632"/>
      <c r="P362" s="632"/>
      <c r="Q362" s="632"/>
      <c r="R362" s="632"/>
      <c r="S362" s="632"/>
      <c r="T362" s="632"/>
      <c r="U362" s="632"/>
      <c r="V362" s="632"/>
      <c r="W362" s="632"/>
      <c r="X362" s="632"/>
      <c r="Y362" s="632"/>
      <c r="Z362" s="632"/>
    </row>
    <row r="363" spans="1:26" ht="12.75" customHeight="1" x14ac:dyDescent="0.3">
      <c r="A363" s="632"/>
      <c r="B363" s="632"/>
      <c r="C363" s="632"/>
      <c r="D363" s="632"/>
      <c r="E363" s="632"/>
      <c r="F363" s="632"/>
      <c r="G363" s="632"/>
      <c r="H363" s="632"/>
      <c r="I363" s="632"/>
      <c r="J363" s="632"/>
      <c r="K363" s="632"/>
      <c r="L363" s="632"/>
      <c r="M363" s="632"/>
      <c r="N363" s="632"/>
      <c r="O363" s="632"/>
      <c r="P363" s="632"/>
      <c r="Q363" s="632"/>
      <c r="R363" s="632"/>
      <c r="S363" s="632"/>
      <c r="T363" s="632"/>
      <c r="U363" s="632"/>
      <c r="V363" s="632"/>
      <c r="W363" s="632"/>
      <c r="X363" s="632"/>
      <c r="Y363" s="632"/>
      <c r="Z363" s="632"/>
    </row>
    <row r="364" spans="1:26" ht="12.75" customHeight="1" x14ac:dyDescent="0.3">
      <c r="A364" s="632"/>
      <c r="B364" s="632"/>
      <c r="C364" s="632"/>
      <c r="D364" s="632"/>
      <c r="E364" s="632"/>
      <c r="F364" s="632"/>
      <c r="G364" s="632"/>
      <c r="H364" s="632"/>
      <c r="I364" s="632"/>
      <c r="J364" s="632"/>
      <c r="K364" s="632"/>
      <c r="L364" s="632"/>
      <c r="M364" s="632"/>
      <c r="N364" s="632"/>
      <c r="O364" s="632"/>
      <c r="P364" s="632"/>
      <c r="Q364" s="632"/>
      <c r="R364" s="632"/>
      <c r="S364" s="632"/>
      <c r="T364" s="632"/>
      <c r="U364" s="632"/>
      <c r="V364" s="632"/>
      <c r="W364" s="632"/>
      <c r="X364" s="632"/>
      <c r="Y364" s="632"/>
      <c r="Z364" s="632"/>
    </row>
    <row r="365" spans="1:26" ht="12.75" customHeight="1" x14ac:dyDescent="0.3">
      <c r="A365" s="632"/>
      <c r="B365" s="632"/>
      <c r="C365" s="632"/>
      <c r="D365" s="632"/>
      <c r="E365" s="632"/>
      <c r="F365" s="632"/>
      <c r="G365" s="632"/>
      <c r="H365" s="632"/>
      <c r="I365" s="632"/>
      <c r="J365" s="632"/>
      <c r="K365" s="632"/>
      <c r="L365" s="632"/>
      <c r="M365" s="632"/>
      <c r="N365" s="632"/>
      <c r="O365" s="632"/>
      <c r="P365" s="632"/>
      <c r="Q365" s="632"/>
      <c r="R365" s="632"/>
      <c r="S365" s="632"/>
      <c r="T365" s="632"/>
      <c r="U365" s="632"/>
      <c r="V365" s="632"/>
      <c r="W365" s="632"/>
      <c r="X365" s="632"/>
      <c r="Y365" s="632"/>
      <c r="Z365" s="632"/>
    </row>
    <row r="366" spans="1:26" ht="12.75" customHeight="1" x14ac:dyDescent="0.3">
      <c r="A366" s="632"/>
      <c r="B366" s="632"/>
      <c r="C366" s="632"/>
      <c r="D366" s="632"/>
      <c r="E366" s="632"/>
      <c r="F366" s="632"/>
      <c r="G366" s="632"/>
      <c r="H366" s="632"/>
      <c r="I366" s="632"/>
      <c r="J366" s="632"/>
      <c r="K366" s="632"/>
      <c r="L366" s="632"/>
      <c r="M366" s="632"/>
      <c r="N366" s="632"/>
      <c r="O366" s="632"/>
      <c r="P366" s="632"/>
      <c r="Q366" s="632"/>
      <c r="R366" s="632"/>
      <c r="S366" s="632"/>
      <c r="T366" s="632"/>
      <c r="U366" s="632"/>
      <c r="V366" s="632"/>
      <c r="W366" s="632"/>
      <c r="X366" s="632"/>
      <c r="Y366" s="632"/>
      <c r="Z366" s="632"/>
    </row>
    <row r="367" spans="1:26" ht="12.75" customHeight="1" x14ac:dyDescent="0.3">
      <c r="A367" s="632"/>
      <c r="B367" s="632"/>
      <c r="C367" s="632"/>
      <c r="D367" s="632"/>
      <c r="E367" s="632"/>
      <c r="F367" s="632"/>
      <c r="G367" s="632"/>
      <c r="H367" s="632"/>
      <c r="I367" s="632"/>
      <c r="J367" s="632"/>
      <c r="K367" s="632"/>
      <c r="L367" s="632"/>
      <c r="M367" s="632"/>
      <c r="N367" s="632"/>
      <c r="O367" s="632"/>
      <c r="P367" s="632"/>
      <c r="Q367" s="632"/>
      <c r="R367" s="632"/>
      <c r="S367" s="632"/>
      <c r="T367" s="632"/>
      <c r="U367" s="632"/>
      <c r="V367" s="632"/>
      <c r="W367" s="632"/>
      <c r="X367" s="632"/>
      <c r="Y367" s="632"/>
      <c r="Z367" s="632"/>
    </row>
    <row r="368" spans="1:26" ht="12.75" customHeight="1" x14ac:dyDescent="0.3">
      <c r="A368" s="632"/>
      <c r="B368" s="632"/>
      <c r="C368" s="632"/>
      <c r="D368" s="632"/>
      <c r="E368" s="632"/>
      <c r="F368" s="632"/>
      <c r="G368" s="632"/>
      <c r="H368" s="632"/>
      <c r="I368" s="632"/>
      <c r="J368" s="632"/>
      <c r="K368" s="632"/>
      <c r="L368" s="632"/>
      <c r="M368" s="632"/>
      <c r="N368" s="632"/>
      <c r="O368" s="632"/>
      <c r="P368" s="632"/>
      <c r="Q368" s="632"/>
      <c r="R368" s="632"/>
      <c r="S368" s="632"/>
      <c r="T368" s="632"/>
      <c r="U368" s="632"/>
      <c r="V368" s="632"/>
      <c r="W368" s="632"/>
      <c r="X368" s="632"/>
      <c r="Y368" s="632"/>
      <c r="Z368" s="632"/>
    </row>
    <row r="369" spans="1:26" ht="12.75" customHeight="1" x14ac:dyDescent="0.3">
      <c r="A369" s="632"/>
      <c r="B369" s="632"/>
      <c r="C369" s="632"/>
      <c r="D369" s="632"/>
      <c r="E369" s="632"/>
      <c r="F369" s="632"/>
      <c r="G369" s="632"/>
      <c r="H369" s="632"/>
      <c r="I369" s="632"/>
      <c r="J369" s="632"/>
      <c r="K369" s="632"/>
      <c r="L369" s="632"/>
      <c r="M369" s="632"/>
      <c r="N369" s="632"/>
      <c r="O369" s="632"/>
      <c r="P369" s="632"/>
      <c r="Q369" s="632"/>
      <c r="R369" s="632"/>
      <c r="S369" s="632"/>
      <c r="T369" s="632"/>
      <c r="U369" s="632"/>
      <c r="V369" s="632"/>
      <c r="W369" s="632"/>
      <c r="X369" s="632"/>
      <c r="Y369" s="632"/>
      <c r="Z369" s="632"/>
    </row>
    <row r="370" spans="1:26" ht="12.75" customHeight="1" x14ac:dyDescent="0.3">
      <c r="A370" s="632"/>
      <c r="B370" s="632"/>
      <c r="C370" s="632"/>
      <c r="D370" s="632"/>
      <c r="E370" s="632"/>
      <c r="F370" s="632"/>
      <c r="G370" s="632"/>
      <c r="H370" s="632"/>
      <c r="I370" s="632"/>
      <c r="J370" s="632"/>
      <c r="K370" s="632"/>
      <c r="L370" s="632"/>
      <c r="M370" s="632"/>
      <c r="N370" s="632"/>
      <c r="O370" s="632"/>
      <c r="P370" s="632"/>
      <c r="Q370" s="632"/>
      <c r="R370" s="632"/>
      <c r="S370" s="632"/>
      <c r="T370" s="632"/>
      <c r="U370" s="632"/>
      <c r="V370" s="632"/>
      <c r="W370" s="632"/>
      <c r="X370" s="632"/>
      <c r="Y370" s="632"/>
      <c r="Z370" s="632"/>
    </row>
    <row r="371" spans="1:26" ht="12.75" customHeight="1" x14ac:dyDescent="0.3">
      <c r="A371" s="632"/>
      <c r="B371" s="632"/>
      <c r="C371" s="632"/>
      <c r="D371" s="632"/>
      <c r="E371" s="632"/>
      <c r="F371" s="632"/>
      <c r="G371" s="632"/>
      <c r="H371" s="632"/>
      <c r="I371" s="632"/>
      <c r="J371" s="632"/>
      <c r="K371" s="632"/>
      <c r="L371" s="632"/>
      <c r="M371" s="632"/>
      <c r="N371" s="632"/>
      <c r="O371" s="632"/>
      <c r="P371" s="632"/>
      <c r="Q371" s="632"/>
      <c r="R371" s="632"/>
      <c r="S371" s="632"/>
      <c r="T371" s="632"/>
      <c r="U371" s="632"/>
      <c r="V371" s="632"/>
      <c r="W371" s="632"/>
      <c r="X371" s="632"/>
      <c r="Y371" s="632"/>
      <c r="Z371" s="632"/>
    </row>
    <row r="372" spans="1:26" ht="12.75" customHeight="1" x14ac:dyDescent="0.3">
      <c r="A372" s="632"/>
      <c r="B372" s="632"/>
      <c r="C372" s="632"/>
      <c r="D372" s="632"/>
      <c r="E372" s="632"/>
      <c r="F372" s="632"/>
      <c r="G372" s="632"/>
      <c r="H372" s="632"/>
      <c r="I372" s="632"/>
      <c r="J372" s="632"/>
      <c r="K372" s="632"/>
      <c r="L372" s="632"/>
      <c r="M372" s="632"/>
      <c r="N372" s="632"/>
      <c r="O372" s="632"/>
      <c r="P372" s="632"/>
      <c r="Q372" s="632"/>
      <c r="R372" s="632"/>
      <c r="S372" s="632"/>
      <c r="T372" s="632"/>
      <c r="U372" s="632"/>
      <c r="V372" s="632"/>
      <c r="W372" s="632"/>
      <c r="X372" s="632"/>
      <c r="Y372" s="632"/>
      <c r="Z372" s="632"/>
    </row>
    <row r="373" spans="1:26" ht="12.75" customHeight="1" x14ac:dyDescent="0.3">
      <c r="A373" s="632"/>
      <c r="B373" s="632"/>
      <c r="C373" s="632"/>
      <c r="D373" s="632"/>
      <c r="E373" s="632"/>
      <c r="F373" s="632"/>
      <c r="G373" s="632"/>
      <c r="H373" s="632"/>
      <c r="I373" s="632"/>
      <c r="J373" s="632"/>
      <c r="K373" s="632"/>
      <c r="L373" s="632"/>
      <c r="M373" s="632"/>
      <c r="N373" s="632"/>
      <c r="O373" s="632"/>
      <c r="P373" s="632"/>
      <c r="Q373" s="632"/>
      <c r="R373" s="632"/>
      <c r="S373" s="632"/>
      <c r="T373" s="632"/>
      <c r="U373" s="632"/>
      <c r="V373" s="632"/>
      <c r="W373" s="632"/>
      <c r="X373" s="632"/>
      <c r="Y373" s="632"/>
      <c r="Z373" s="632"/>
    </row>
    <row r="374" spans="1:26" ht="12.75" customHeight="1" x14ac:dyDescent="0.3">
      <c r="A374" s="632"/>
      <c r="B374" s="632"/>
      <c r="C374" s="632"/>
      <c r="D374" s="632"/>
      <c r="E374" s="632"/>
      <c r="F374" s="632"/>
      <c r="G374" s="632"/>
      <c r="H374" s="632"/>
      <c r="I374" s="632"/>
      <c r="J374" s="632"/>
      <c r="K374" s="632"/>
      <c r="L374" s="632"/>
      <c r="M374" s="632"/>
      <c r="N374" s="632"/>
      <c r="O374" s="632"/>
      <c r="P374" s="632"/>
      <c r="Q374" s="632"/>
      <c r="R374" s="632"/>
      <c r="S374" s="632"/>
      <c r="T374" s="632"/>
      <c r="U374" s="632"/>
      <c r="V374" s="632"/>
      <c r="W374" s="632"/>
      <c r="X374" s="632"/>
      <c r="Y374" s="632"/>
      <c r="Z374" s="632"/>
    </row>
    <row r="375" spans="1:26" ht="12.75" customHeight="1" x14ac:dyDescent="0.3">
      <c r="A375" s="632"/>
      <c r="B375" s="632"/>
      <c r="C375" s="632"/>
      <c r="D375" s="632"/>
      <c r="E375" s="632"/>
      <c r="F375" s="632"/>
      <c r="G375" s="632"/>
      <c r="H375" s="632"/>
      <c r="I375" s="632"/>
      <c r="J375" s="632"/>
      <c r="K375" s="632"/>
      <c r="L375" s="632"/>
      <c r="M375" s="632"/>
      <c r="N375" s="632"/>
      <c r="O375" s="632"/>
      <c r="P375" s="632"/>
      <c r="Q375" s="632"/>
      <c r="R375" s="632"/>
      <c r="S375" s="632"/>
      <c r="T375" s="632"/>
      <c r="U375" s="632"/>
      <c r="V375" s="632"/>
      <c r="W375" s="632"/>
      <c r="X375" s="632"/>
      <c r="Y375" s="632"/>
      <c r="Z375" s="632"/>
    </row>
    <row r="376" spans="1:26" ht="12.75" customHeight="1" x14ac:dyDescent="0.3">
      <c r="A376" s="632"/>
      <c r="B376" s="632"/>
      <c r="C376" s="632"/>
      <c r="D376" s="632"/>
      <c r="E376" s="632"/>
      <c r="F376" s="632"/>
      <c r="G376" s="632"/>
      <c r="H376" s="632"/>
      <c r="I376" s="632"/>
      <c r="J376" s="632"/>
      <c r="K376" s="632"/>
      <c r="L376" s="632"/>
      <c r="M376" s="632"/>
      <c r="N376" s="632"/>
      <c r="O376" s="632"/>
      <c r="P376" s="632"/>
      <c r="Q376" s="632"/>
      <c r="R376" s="632"/>
      <c r="S376" s="632"/>
      <c r="T376" s="632"/>
      <c r="U376" s="632"/>
      <c r="V376" s="632"/>
      <c r="W376" s="632"/>
      <c r="X376" s="632"/>
      <c r="Y376" s="632"/>
      <c r="Z376" s="632"/>
    </row>
    <row r="377" spans="1:26" ht="12.75" customHeight="1" x14ac:dyDescent="0.3">
      <c r="A377" s="632"/>
      <c r="B377" s="632"/>
      <c r="C377" s="632"/>
      <c r="D377" s="632"/>
      <c r="E377" s="632"/>
      <c r="F377" s="632"/>
      <c r="G377" s="632"/>
      <c r="H377" s="632"/>
      <c r="I377" s="632"/>
      <c r="J377" s="632"/>
      <c r="K377" s="632"/>
      <c r="L377" s="632"/>
      <c r="M377" s="632"/>
      <c r="N377" s="632"/>
      <c r="O377" s="632"/>
      <c r="P377" s="632"/>
      <c r="Q377" s="632"/>
      <c r="R377" s="632"/>
      <c r="S377" s="632"/>
      <c r="T377" s="632"/>
      <c r="U377" s="632"/>
      <c r="V377" s="632"/>
      <c r="W377" s="632"/>
      <c r="X377" s="632"/>
      <c r="Y377" s="632"/>
      <c r="Z377" s="632"/>
    </row>
    <row r="378" spans="1:26" ht="12.75" customHeight="1" x14ac:dyDescent="0.3">
      <c r="A378" s="632"/>
      <c r="B378" s="632"/>
      <c r="C378" s="632"/>
      <c r="D378" s="632"/>
      <c r="E378" s="632"/>
      <c r="F378" s="632"/>
      <c r="G378" s="632"/>
      <c r="H378" s="632"/>
      <c r="I378" s="632"/>
      <c r="J378" s="632"/>
      <c r="K378" s="632"/>
      <c r="L378" s="632"/>
      <c r="M378" s="632"/>
      <c r="N378" s="632"/>
      <c r="O378" s="632"/>
      <c r="P378" s="632"/>
      <c r="Q378" s="632"/>
      <c r="R378" s="632"/>
      <c r="S378" s="632"/>
      <c r="T378" s="632"/>
      <c r="U378" s="632"/>
      <c r="V378" s="632"/>
      <c r="W378" s="632"/>
      <c r="X378" s="632"/>
      <c r="Y378" s="632"/>
      <c r="Z378" s="632"/>
    </row>
    <row r="379" spans="1:26" ht="12.75" customHeight="1" x14ac:dyDescent="0.3">
      <c r="A379" s="632"/>
      <c r="B379" s="632"/>
      <c r="C379" s="632"/>
      <c r="D379" s="632"/>
      <c r="E379" s="632"/>
      <c r="F379" s="632"/>
      <c r="G379" s="632"/>
      <c r="H379" s="632"/>
      <c r="I379" s="632"/>
      <c r="J379" s="632"/>
      <c r="K379" s="632"/>
      <c r="L379" s="632"/>
      <c r="M379" s="632"/>
      <c r="N379" s="632"/>
      <c r="O379" s="632"/>
      <c r="P379" s="632"/>
      <c r="Q379" s="632"/>
      <c r="R379" s="632"/>
      <c r="S379" s="632"/>
      <c r="T379" s="632"/>
      <c r="U379" s="632"/>
      <c r="V379" s="632"/>
      <c r="W379" s="632"/>
      <c r="X379" s="632"/>
      <c r="Y379" s="632"/>
      <c r="Z379" s="632"/>
    </row>
    <row r="380" spans="1:26" ht="12.75" customHeight="1" x14ac:dyDescent="0.3">
      <c r="A380" s="632"/>
      <c r="B380" s="632"/>
      <c r="C380" s="632"/>
      <c r="D380" s="632"/>
      <c r="E380" s="632"/>
      <c r="F380" s="632"/>
      <c r="G380" s="632"/>
      <c r="H380" s="632"/>
      <c r="I380" s="632"/>
      <c r="J380" s="632"/>
      <c r="K380" s="632"/>
      <c r="L380" s="632"/>
      <c r="M380" s="632"/>
      <c r="N380" s="632"/>
      <c r="O380" s="632"/>
      <c r="P380" s="632"/>
      <c r="Q380" s="632"/>
      <c r="R380" s="632"/>
      <c r="S380" s="632"/>
      <c r="T380" s="632"/>
      <c r="U380" s="632"/>
      <c r="V380" s="632"/>
      <c r="W380" s="632"/>
      <c r="X380" s="632"/>
      <c r="Y380" s="632"/>
      <c r="Z380" s="632"/>
    </row>
    <row r="381" spans="1:26" ht="12.75" customHeight="1" x14ac:dyDescent="0.3">
      <c r="A381" s="632"/>
      <c r="B381" s="632"/>
      <c r="C381" s="632"/>
      <c r="D381" s="632"/>
      <c r="E381" s="632"/>
      <c r="F381" s="632"/>
      <c r="G381" s="632"/>
      <c r="H381" s="632"/>
      <c r="I381" s="632"/>
      <c r="J381" s="632"/>
      <c r="K381" s="632"/>
      <c r="L381" s="632"/>
      <c r="M381" s="632"/>
      <c r="N381" s="632"/>
      <c r="O381" s="632"/>
      <c r="P381" s="632"/>
      <c r="Q381" s="632"/>
      <c r="R381" s="632"/>
      <c r="S381" s="632"/>
      <c r="T381" s="632"/>
      <c r="U381" s="632"/>
      <c r="V381" s="632"/>
      <c r="W381" s="632"/>
      <c r="X381" s="632"/>
      <c r="Y381" s="632"/>
      <c r="Z381" s="632"/>
    </row>
    <row r="382" spans="1:26" ht="12.75" customHeight="1" x14ac:dyDescent="0.3">
      <c r="A382" s="632"/>
      <c r="B382" s="632"/>
      <c r="C382" s="632"/>
      <c r="D382" s="632"/>
      <c r="E382" s="632"/>
      <c r="F382" s="632"/>
      <c r="G382" s="632"/>
      <c r="H382" s="632"/>
      <c r="I382" s="632"/>
      <c r="J382" s="632"/>
      <c r="K382" s="632"/>
      <c r="L382" s="632"/>
      <c r="M382" s="632"/>
      <c r="N382" s="632"/>
      <c r="O382" s="632"/>
      <c r="P382" s="632"/>
      <c r="Q382" s="632"/>
      <c r="R382" s="632"/>
      <c r="S382" s="632"/>
      <c r="T382" s="632"/>
      <c r="U382" s="632"/>
      <c r="V382" s="632"/>
      <c r="W382" s="632"/>
      <c r="X382" s="632"/>
      <c r="Y382" s="632"/>
      <c r="Z382" s="632"/>
    </row>
    <row r="383" spans="1:26" ht="12.75" customHeight="1" x14ac:dyDescent="0.3">
      <c r="A383" s="632"/>
      <c r="B383" s="632"/>
      <c r="C383" s="632"/>
      <c r="D383" s="632"/>
      <c r="E383" s="632"/>
      <c r="F383" s="632"/>
      <c r="G383" s="632"/>
      <c r="H383" s="632"/>
      <c r="I383" s="632"/>
      <c r="J383" s="632"/>
      <c r="K383" s="632"/>
      <c r="L383" s="632"/>
      <c r="M383" s="632"/>
      <c r="N383" s="632"/>
      <c r="O383" s="632"/>
      <c r="P383" s="632"/>
      <c r="Q383" s="632"/>
      <c r="R383" s="632"/>
      <c r="S383" s="632"/>
      <c r="T383" s="632"/>
      <c r="U383" s="632"/>
      <c r="V383" s="632"/>
      <c r="W383" s="632"/>
      <c r="X383" s="632"/>
      <c r="Y383" s="632"/>
      <c r="Z383" s="632"/>
    </row>
    <row r="384" spans="1:26" ht="12.75" customHeight="1" x14ac:dyDescent="0.3">
      <c r="A384" s="632"/>
      <c r="B384" s="632"/>
      <c r="C384" s="632"/>
      <c r="D384" s="632"/>
      <c r="E384" s="632"/>
      <c r="F384" s="632"/>
      <c r="G384" s="632"/>
      <c r="H384" s="632"/>
      <c r="I384" s="632"/>
      <c r="J384" s="632"/>
      <c r="K384" s="632"/>
      <c r="L384" s="632"/>
      <c r="M384" s="632"/>
      <c r="N384" s="632"/>
      <c r="O384" s="632"/>
      <c r="P384" s="632"/>
      <c r="Q384" s="632"/>
      <c r="R384" s="632"/>
      <c r="S384" s="632"/>
      <c r="T384" s="632"/>
      <c r="U384" s="632"/>
      <c r="V384" s="632"/>
      <c r="W384" s="632"/>
      <c r="X384" s="632"/>
      <c r="Y384" s="632"/>
      <c r="Z384" s="632"/>
    </row>
    <row r="385" spans="1:26" ht="12.75" customHeight="1" x14ac:dyDescent="0.3">
      <c r="A385" s="632"/>
      <c r="B385" s="632"/>
      <c r="C385" s="632"/>
      <c r="D385" s="632"/>
      <c r="E385" s="632"/>
      <c r="F385" s="632"/>
      <c r="G385" s="632"/>
      <c r="H385" s="632"/>
      <c r="I385" s="632"/>
      <c r="J385" s="632"/>
      <c r="K385" s="632"/>
      <c r="L385" s="632"/>
      <c r="M385" s="632"/>
      <c r="N385" s="632"/>
      <c r="O385" s="632"/>
      <c r="P385" s="632"/>
      <c r="Q385" s="632"/>
      <c r="R385" s="632"/>
      <c r="S385" s="632"/>
      <c r="T385" s="632"/>
      <c r="U385" s="632"/>
      <c r="V385" s="632"/>
      <c r="W385" s="632"/>
      <c r="X385" s="632"/>
      <c r="Y385" s="632"/>
      <c r="Z385" s="632"/>
    </row>
    <row r="386" spans="1:26" ht="12.75" customHeight="1" x14ac:dyDescent="0.3">
      <c r="A386" s="632"/>
      <c r="B386" s="632"/>
      <c r="C386" s="632"/>
      <c r="D386" s="632"/>
      <c r="E386" s="632"/>
      <c r="F386" s="632"/>
      <c r="G386" s="632"/>
      <c r="H386" s="632"/>
      <c r="I386" s="632"/>
      <c r="J386" s="632"/>
      <c r="K386" s="632"/>
      <c r="L386" s="632"/>
      <c r="M386" s="632"/>
      <c r="N386" s="632"/>
      <c r="O386" s="632"/>
      <c r="P386" s="632"/>
      <c r="Q386" s="632"/>
      <c r="R386" s="632"/>
      <c r="S386" s="632"/>
      <c r="T386" s="632"/>
      <c r="U386" s="632"/>
      <c r="V386" s="632"/>
      <c r="W386" s="632"/>
      <c r="X386" s="632"/>
      <c r="Y386" s="632"/>
      <c r="Z386" s="632"/>
    </row>
    <row r="387" spans="1:26" ht="12.75" customHeight="1" x14ac:dyDescent="0.3">
      <c r="A387" s="632"/>
      <c r="B387" s="632"/>
      <c r="C387" s="632"/>
      <c r="D387" s="632"/>
      <c r="E387" s="632"/>
      <c r="F387" s="632"/>
      <c r="G387" s="632"/>
      <c r="H387" s="632"/>
      <c r="I387" s="632"/>
      <c r="J387" s="632"/>
      <c r="K387" s="632"/>
      <c r="L387" s="632"/>
      <c r="M387" s="632"/>
      <c r="N387" s="632"/>
      <c r="O387" s="632"/>
      <c r="P387" s="632"/>
      <c r="Q387" s="632"/>
      <c r="R387" s="632"/>
      <c r="S387" s="632"/>
      <c r="T387" s="632"/>
      <c r="U387" s="632"/>
      <c r="V387" s="632"/>
      <c r="W387" s="632"/>
      <c r="X387" s="632"/>
      <c r="Y387" s="632"/>
      <c r="Z387" s="632"/>
    </row>
    <row r="388" spans="1:26" ht="12.75" customHeight="1" x14ac:dyDescent="0.3">
      <c r="A388" s="632"/>
      <c r="B388" s="632"/>
      <c r="C388" s="632"/>
      <c r="D388" s="632"/>
      <c r="E388" s="632"/>
      <c r="F388" s="632"/>
      <c r="G388" s="632"/>
      <c r="H388" s="632"/>
      <c r="I388" s="632"/>
      <c r="J388" s="632"/>
      <c r="K388" s="632"/>
      <c r="L388" s="632"/>
      <c r="M388" s="632"/>
      <c r="N388" s="632"/>
      <c r="O388" s="632"/>
      <c r="P388" s="632"/>
      <c r="Q388" s="632"/>
      <c r="R388" s="632"/>
      <c r="S388" s="632"/>
      <c r="T388" s="632"/>
      <c r="U388" s="632"/>
      <c r="V388" s="632"/>
      <c r="W388" s="632"/>
      <c r="X388" s="632"/>
      <c r="Y388" s="632"/>
      <c r="Z388" s="632"/>
    </row>
    <row r="389" spans="1:26" ht="12.75" customHeight="1" x14ac:dyDescent="0.3">
      <c r="A389" s="632"/>
      <c r="B389" s="632"/>
      <c r="C389" s="632"/>
      <c r="D389" s="632"/>
      <c r="E389" s="632"/>
      <c r="F389" s="632"/>
      <c r="G389" s="632"/>
      <c r="H389" s="632"/>
      <c r="I389" s="632"/>
      <c r="J389" s="632"/>
      <c r="K389" s="632"/>
      <c r="L389" s="632"/>
      <c r="M389" s="632"/>
      <c r="N389" s="632"/>
      <c r="O389" s="632"/>
      <c r="P389" s="632"/>
      <c r="Q389" s="632"/>
      <c r="R389" s="632"/>
      <c r="S389" s="632"/>
      <c r="T389" s="632"/>
      <c r="U389" s="632"/>
      <c r="V389" s="632"/>
      <c r="W389" s="632"/>
      <c r="X389" s="632"/>
      <c r="Y389" s="632"/>
      <c r="Z389" s="632"/>
    </row>
    <row r="390" spans="1:26" ht="12.75" customHeight="1" x14ac:dyDescent="0.3">
      <c r="A390" s="632"/>
      <c r="B390" s="632"/>
      <c r="C390" s="632"/>
      <c r="D390" s="632"/>
      <c r="E390" s="632"/>
      <c r="F390" s="632"/>
      <c r="G390" s="632"/>
      <c r="H390" s="632"/>
      <c r="I390" s="632"/>
      <c r="J390" s="632"/>
      <c r="K390" s="632"/>
      <c r="L390" s="632"/>
      <c r="M390" s="632"/>
      <c r="N390" s="632"/>
      <c r="O390" s="632"/>
      <c r="P390" s="632"/>
      <c r="Q390" s="632"/>
      <c r="R390" s="632"/>
      <c r="S390" s="632"/>
      <c r="T390" s="632"/>
      <c r="U390" s="632"/>
      <c r="V390" s="632"/>
      <c r="W390" s="632"/>
      <c r="X390" s="632"/>
      <c r="Y390" s="632"/>
      <c r="Z390" s="632"/>
    </row>
    <row r="391" spans="1:26" ht="12.75" customHeight="1" x14ac:dyDescent="0.3">
      <c r="A391" s="632"/>
      <c r="B391" s="632"/>
      <c r="C391" s="632"/>
      <c r="D391" s="632"/>
      <c r="E391" s="632"/>
      <c r="F391" s="632"/>
      <c r="G391" s="632"/>
      <c r="H391" s="632"/>
      <c r="I391" s="632"/>
      <c r="J391" s="632"/>
      <c r="K391" s="632"/>
      <c r="L391" s="632"/>
      <c r="M391" s="632"/>
      <c r="N391" s="632"/>
      <c r="O391" s="632"/>
      <c r="P391" s="632"/>
      <c r="Q391" s="632"/>
      <c r="R391" s="632"/>
      <c r="S391" s="632"/>
      <c r="T391" s="632"/>
      <c r="U391" s="632"/>
      <c r="V391" s="632"/>
      <c r="W391" s="632"/>
      <c r="X391" s="632"/>
      <c r="Y391" s="632"/>
      <c r="Z391" s="632"/>
    </row>
    <row r="392" spans="1:26" ht="12.75" customHeight="1" x14ac:dyDescent="0.3">
      <c r="A392" s="632"/>
      <c r="B392" s="632"/>
      <c r="C392" s="632"/>
      <c r="D392" s="632"/>
      <c r="E392" s="632"/>
      <c r="F392" s="632"/>
      <c r="G392" s="632"/>
      <c r="H392" s="632"/>
      <c r="I392" s="632"/>
      <c r="J392" s="632"/>
      <c r="K392" s="632"/>
      <c r="L392" s="632"/>
      <c r="M392" s="632"/>
      <c r="N392" s="632"/>
      <c r="O392" s="632"/>
      <c r="P392" s="632"/>
      <c r="Q392" s="632"/>
      <c r="R392" s="632"/>
      <c r="S392" s="632"/>
      <c r="T392" s="632"/>
      <c r="U392" s="632"/>
      <c r="V392" s="632"/>
      <c r="W392" s="632"/>
      <c r="X392" s="632"/>
      <c r="Y392" s="632"/>
      <c r="Z392" s="632"/>
    </row>
    <row r="393" spans="1:26" ht="12.75" customHeight="1" x14ac:dyDescent="0.3">
      <c r="A393" s="632"/>
      <c r="B393" s="632"/>
      <c r="C393" s="632"/>
      <c r="D393" s="632"/>
      <c r="E393" s="632"/>
      <c r="F393" s="632"/>
      <c r="G393" s="632"/>
      <c r="H393" s="632"/>
      <c r="I393" s="632"/>
      <c r="J393" s="632"/>
      <c r="K393" s="632"/>
      <c r="L393" s="632"/>
      <c r="M393" s="632"/>
      <c r="N393" s="632"/>
      <c r="O393" s="632"/>
      <c r="P393" s="632"/>
      <c r="Q393" s="632"/>
      <c r="R393" s="632"/>
      <c r="S393" s="632"/>
      <c r="T393" s="632"/>
      <c r="U393" s="632"/>
      <c r="V393" s="632"/>
      <c r="W393" s="632"/>
      <c r="X393" s="632"/>
      <c r="Y393" s="632"/>
      <c r="Z393" s="632"/>
    </row>
    <row r="394" spans="1:26" ht="12.75" customHeight="1" x14ac:dyDescent="0.3">
      <c r="A394" s="632"/>
      <c r="B394" s="632"/>
      <c r="C394" s="632"/>
      <c r="D394" s="632"/>
      <c r="E394" s="632"/>
      <c r="F394" s="632"/>
      <c r="G394" s="632"/>
      <c r="H394" s="632"/>
      <c r="I394" s="632"/>
      <c r="J394" s="632"/>
      <c r="K394" s="632"/>
      <c r="L394" s="632"/>
      <c r="M394" s="632"/>
      <c r="N394" s="632"/>
      <c r="O394" s="632"/>
      <c r="P394" s="632"/>
      <c r="Q394" s="632"/>
      <c r="R394" s="632"/>
      <c r="S394" s="632"/>
      <c r="T394" s="632"/>
      <c r="U394" s="632"/>
      <c r="V394" s="632"/>
      <c r="W394" s="632"/>
      <c r="X394" s="632"/>
      <c r="Y394" s="632"/>
      <c r="Z394" s="632"/>
    </row>
    <row r="395" spans="1:26" ht="12.75" customHeight="1" x14ac:dyDescent="0.3">
      <c r="A395" s="632"/>
      <c r="B395" s="632"/>
      <c r="C395" s="632"/>
      <c r="D395" s="632"/>
      <c r="E395" s="632"/>
      <c r="F395" s="632"/>
      <c r="G395" s="632"/>
      <c r="H395" s="632"/>
      <c r="I395" s="632"/>
      <c r="J395" s="632"/>
      <c r="K395" s="632"/>
      <c r="L395" s="632"/>
      <c r="M395" s="632"/>
      <c r="N395" s="632"/>
      <c r="O395" s="632"/>
      <c r="P395" s="632"/>
      <c r="Q395" s="632"/>
      <c r="R395" s="632"/>
      <c r="S395" s="632"/>
      <c r="T395" s="632"/>
      <c r="U395" s="632"/>
      <c r="V395" s="632"/>
      <c r="W395" s="632"/>
      <c r="X395" s="632"/>
      <c r="Y395" s="632"/>
      <c r="Z395" s="632"/>
    </row>
    <row r="396" spans="1:26" ht="12.75" customHeight="1" x14ac:dyDescent="0.3">
      <c r="A396" s="632"/>
      <c r="B396" s="632"/>
      <c r="C396" s="632"/>
      <c r="D396" s="632"/>
      <c r="E396" s="632"/>
      <c r="F396" s="632"/>
      <c r="G396" s="632"/>
      <c r="H396" s="632"/>
      <c r="I396" s="632"/>
      <c r="J396" s="632"/>
      <c r="K396" s="632"/>
      <c r="L396" s="632"/>
      <c r="M396" s="632"/>
      <c r="N396" s="632"/>
      <c r="O396" s="632"/>
      <c r="P396" s="632"/>
      <c r="Q396" s="632"/>
      <c r="R396" s="632"/>
      <c r="S396" s="632"/>
      <c r="T396" s="632"/>
      <c r="U396" s="632"/>
      <c r="V396" s="632"/>
      <c r="W396" s="632"/>
      <c r="X396" s="632"/>
      <c r="Y396" s="632"/>
      <c r="Z396" s="632"/>
    </row>
    <row r="397" spans="1:26" ht="12.75" customHeight="1" x14ac:dyDescent="0.3">
      <c r="A397" s="632"/>
      <c r="B397" s="632"/>
      <c r="C397" s="632"/>
      <c r="D397" s="632"/>
      <c r="E397" s="632"/>
      <c r="F397" s="632"/>
      <c r="G397" s="632"/>
      <c r="H397" s="632"/>
      <c r="I397" s="632"/>
      <c r="J397" s="632"/>
      <c r="K397" s="632"/>
      <c r="L397" s="632"/>
      <c r="M397" s="632"/>
      <c r="N397" s="632"/>
      <c r="O397" s="632"/>
      <c r="P397" s="632"/>
      <c r="Q397" s="632"/>
      <c r="R397" s="632"/>
      <c r="S397" s="632"/>
      <c r="T397" s="632"/>
      <c r="U397" s="632"/>
      <c r="V397" s="632"/>
      <c r="W397" s="632"/>
      <c r="X397" s="632"/>
      <c r="Y397" s="632"/>
      <c r="Z397" s="632"/>
    </row>
    <row r="398" spans="1:26" ht="12.75" customHeight="1" x14ac:dyDescent="0.3">
      <c r="A398" s="632"/>
      <c r="B398" s="632"/>
      <c r="C398" s="632"/>
      <c r="D398" s="632"/>
      <c r="E398" s="632"/>
      <c r="F398" s="632"/>
      <c r="G398" s="632"/>
      <c r="H398" s="632"/>
      <c r="I398" s="632"/>
      <c r="J398" s="632"/>
      <c r="K398" s="632"/>
      <c r="L398" s="632"/>
      <c r="M398" s="632"/>
      <c r="N398" s="632"/>
      <c r="O398" s="632"/>
      <c r="P398" s="632"/>
      <c r="Q398" s="632"/>
      <c r="R398" s="632"/>
      <c r="S398" s="632"/>
      <c r="T398" s="632"/>
      <c r="U398" s="632"/>
      <c r="V398" s="632"/>
      <c r="W398" s="632"/>
      <c r="X398" s="632"/>
      <c r="Y398" s="632"/>
      <c r="Z398" s="632"/>
    </row>
    <row r="399" spans="1:26" ht="12.75" customHeight="1" x14ac:dyDescent="0.3">
      <c r="A399" s="632"/>
      <c r="B399" s="632"/>
      <c r="C399" s="632"/>
      <c r="D399" s="632"/>
      <c r="E399" s="632"/>
      <c r="F399" s="632"/>
      <c r="G399" s="632"/>
      <c r="H399" s="632"/>
      <c r="I399" s="632"/>
      <c r="J399" s="632"/>
      <c r="K399" s="632"/>
      <c r="L399" s="632"/>
      <c r="M399" s="632"/>
      <c r="N399" s="632"/>
      <c r="O399" s="632"/>
      <c r="P399" s="632"/>
      <c r="Q399" s="632"/>
      <c r="R399" s="632"/>
      <c r="S399" s="632"/>
      <c r="T399" s="632"/>
      <c r="U399" s="632"/>
      <c r="V399" s="632"/>
      <c r="W399" s="632"/>
      <c r="X399" s="632"/>
      <c r="Y399" s="632"/>
      <c r="Z399" s="632"/>
    </row>
    <row r="400" spans="1:26" ht="12.75" customHeight="1" x14ac:dyDescent="0.3">
      <c r="A400" s="632"/>
      <c r="B400" s="632"/>
      <c r="C400" s="632"/>
      <c r="D400" s="632"/>
      <c r="E400" s="632"/>
      <c r="F400" s="632"/>
      <c r="G400" s="632"/>
      <c r="H400" s="632"/>
      <c r="I400" s="632"/>
      <c r="J400" s="632"/>
      <c r="K400" s="632"/>
      <c r="L400" s="632"/>
      <c r="M400" s="632"/>
      <c r="N400" s="632"/>
      <c r="O400" s="632"/>
      <c r="P400" s="632"/>
      <c r="Q400" s="632"/>
      <c r="R400" s="632"/>
      <c r="S400" s="632"/>
      <c r="T400" s="632"/>
      <c r="U400" s="632"/>
      <c r="V400" s="632"/>
      <c r="W400" s="632"/>
      <c r="X400" s="632"/>
      <c r="Y400" s="632"/>
      <c r="Z400" s="632"/>
    </row>
    <row r="401" spans="1:26" ht="12.75" customHeight="1" x14ac:dyDescent="0.3">
      <c r="A401" s="632"/>
      <c r="B401" s="632"/>
      <c r="C401" s="632"/>
      <c r="D401" s="632"/>
      <c r="E401" s="632"/>
      <c r="F401" s="632"/>
      <c r="G401" s="632"/>
      <c r="H401" s="632"/>
      <c r="I401" s="632"/>
      <c r="J401" s="632"/>
      <c r="K401" s="632"/>
      <c r="L401" s="632"/>
      <c r="M401" s="632"/>
      <c r="N401" s="632"/>
      <c r="O401" s="632"/>
      <c r="P401" s="632"/>
      <c r="Q401" s="632"/>
      <c r="R401" s="632"/>
      <c r="S401" s="632"/>
      <c r="T401" s="632"/>
      <c r="U401" s="632"/>
      <c r="V401" s="632"/>
      <c r="W401" s="632"/>
      <c r="X401" s="632"/>
      <c r="Y401" s="632"/>
      <c r="Z401" s="632"/>
    </row>
    <row r="402" spans="1:26" ht="12.75" customHeight="1" x14ac:dyDescent="0.3">
      <c r="A402" s="632"/>
      <c r="B402" s="632"/>
      <c r="C402" s="632"/>
      <c r="D402" s="632"/>
      <c r="E402" s="632"/>
      <c r="F402" s="632"/>
      <c r="G402" s="632"/>
      <c r="H402" s="632"/>
      <c r="I402" s="632"/>
      <c r="J402" s="632"/>
      <c r="K402" s="632"/>
      <c r="L402" s="632"/>
      <c r="M402" s="632"/>
      <c r="N402" s="632"/>
      <c r="O402" s="632"/>
      <c r="P402" s="632"/>
      <c r="Q402" s="632"/>
      <c r="R402" s="632"/>
      <c r="S402" s="632"/>
      <c r="T402" s="632"/>
      <c r="U402" s="632"/>
      <c r="V402" s="632"/>
      <c r="W402" s="632"/>
      <c r="X402" s="632"/>
      <c r="Y402" s="632"/>
      <c r="Z402" s="632"/>
    </row>
    <row r="403" spans="1:26" ht="12.75" customHeight="1" x14ac:dyDescent="0.3">
      <c r="A403" s="632"/>
      <c r="B403" s="632"/>
      <c r="C403" s="632"/>
      <c r="D403" s="632"/>
      <c r="E403" s="632"/>
      <c r="F403" s="632"/>
      <c r="G403" s="632"/>
      <c r="H403" s="632"/>
      <c r="I403" s="632"/>
      <c r="J403" s="632"/>
      <c r="K403" s="632"/>
      <c r="L403" s="632"/>
      <c r="M403" s="632"/>
      <c r="N403" s="632"/>
      <c r="O403" s="632"/>
      <c r="P403" s="632"/>
      <c r="Q403" s="632"/>
      <c r="R403" s="632"/>
      <c r="S403" s="632"/>
      <c r="T403" s="632"/>
      <c r="U403" s="632"/>
      <c r="V403" s="632"/>
      <c r="W403" s="632"/>
      <c r="X403" s="632"/>
      <c r="Y403" s="632"/>
      <c r="Z403" s="632"/>
    </row>
    <row r="404" spans="1:26" ht="12.75" customHeight="1" x14ac:dyDescent="0.3">
      <c r="A404" s="632"/>
      <c r="B404" s="632"/>
      <c r="C404" s="632"/>
      <c r="D404" s="632"/>
      <c r="E404" s="632"/>
      <c r="F404" s="632"/>
      <c r="G404" s="632"/>
      <c r="H404" s="632"/>
      <c r="I404" s="632"/>
      <c r="J404" s="632"/>
      <c r="K404" s="632"/>
      <c r="L404" s="632"/>
      <c r="M404" s="632"/>
      <c r="N404" s="632"/>
      <c r="O404" s="632"/>
      <c r="P404" s="632"/>
      <c r="Q404" s="632"/>
      <c r="R404" s="632"/>
      <c r="S404" s="632"/>
      <c r="T404" s="632"/>
      <c r="U404" s="632"/>
      <c r="V404" s="632"/>
      <c r="W404" s="632"/>
      <c r="X404" s="632"/>
      <c r="Y404" s="632"/>
      <c r="Z404" s="632"/>
    </row>
    <row r="405" spans="1:26" ht="12.75" customHeight="1" x14ac:dyDescent="0.3">
      <c r="A405" s="632"/>
      <c r="B405" s="632"/>
      <c r="C405" s="632"/>
      <c r="D405" s="632"/>
      <c r="E405" s="632"/>
      <c r="F405" s="632"/>
      <c r="G405" s="632"/>
      <c r="H405" s="632"/>
      <c r="I405" s="632"/>
      <c r="J405" s="632"/>
      <c r="K405" s="632"/>
      <c r="L405" s="632"/>
      <c r="M405" s="632"/>
      <c r="N405" s="632"/>
      <c r="O405" s="632"/>
      <c r="P405" s="632"/>
      <c r="Q405" s="632"/>
      <c r="R405" s="632"/>
      <c r="S405" s="632"/>
      <c r="T405" s="632"/>
      <c r="U405" s="632"/>
      <c r="V405" s="632"/>
      <c r="W405" s="632"/>
      <c r="X405" s="632"/>
      <c r="Y405" s="632"/>
      <c r="Z405" s="632"/>
    </row>
    <row r="406" spans="1:26" ht="12.75" customHeight="1" x14ac:dyDescent="0.3">
      <c r="A406" s="632"/>
      <c r="B406" s="632"/>
      <c r="C406" s="632"/>
      <c r="D406" s="632"/>
      <c r="E406" s="632"/>
      <c r="F406" s="632"/>
      <c r="G406" s="632"/>
      <c r="H406" s="632"/>
      <c r="I406" s="632"/>
      <c r="J406" s="632"/>
      <c r="K406" s="632"/>
      <c r="L406" s="632"/>
      <c r="M406" s="632"/>
      <c r="N406" s="632"/>
      <c r="O406" s="632"/>
      <c r="P406" s="632"/>
      <c r="Q406" s="632"/>
      <c r="R406" s="632"/>
      <c r="S406" s="632"/>
      <c r="T406" s="632"/>
      <c r="U406" s="632"/>
      <c r="V406" s="632"/>
      <c r="W406" s="632"/>
      <c r="X406" s="632"/>
      <c r="Y406" s="632"/>
      <c r="Z406" s="632"/>
    </row>
    <row r="407" spans="1:26" ht="12.75" customHeight="1" x14ac:dyDescent="0.3">
      <c r="A407" s="632"/>
      <c r="B407" s="632"/>
      <c r="C407" s="632"/>
      <c r="D407" s="632"/>
      <c r="E407" s="632"/>
      <c r="F407" s="632"/>
      <c r="G407" s="632"/>
      <c r="H407" s="632"/>
      <c r="I407" s="632"/>
      <c r="J407" s="632"/>
      <c r="K407" s="632"/>
      <c r="L407" s="632"/>
      <c r="M407" s="632"/>
      <c r="N407" s="632"/>
      <c r="O407" s="632"/>
      <c r="P407" s="632"/>
      <c r="Q407" s="632"/>
      <c r="R407" s="632"/>
      <c r="S407" s="632"/>
      <c r="T407" s="632"/>
      <c r="U407" s="632"/>
      <c r="V407" s="632"/>
      <c r="W407" s="632"/>
      <c r="X407" s="632"/>
      <c r="Y407" s="632"/>
      <c r="Z407" s="632"/>
    </row>
    <row r="408" spans="1:26" ht="12.75" customHeight="1" x14ac:dyDescent="0.3">
      <c r="A408" s="632"/>
      <c r="B408" s="632"/>
      <c r="C408" s="632"/>
      <c r="D408" s="632"/>
      <c r="E408" s="632"/>
      <c r="F408" s="632"/>
      <c r="G408" s="632"/>
      <c r="H408" s="632"/>
      <c r="I408" s="632"/>
      <c r="J408" s="632"/>
      <c r="K408" s="632"/>
      <c r="L408" s="632"/>
      <c r="M408" s="632"/>
      <c r="N408" s="632"/>
      <c r="O408" s="632"/>
      <c r="P408" s="632"/>
      <c r="Q408" s="632"/>
      <c r="R408" s="632"/>
      <c r="S408" s="632"/>
      <c r="T408" s="632"/>
      <c r="U408" s="632"/>
      <c r="V408" s="632"/>
      <c r="W408" s="632"/>
      <c r="X408" s="632"/>
      <c r="Y408" s="632"/>
      <c r="Z408" s="632"/>
    </row>
    <row r="409" spans="1:26" ht="12.75" customHeight="1" x14ac:dyDescent="0.3">
      <c r="A409" s="632"/>
      <c r="B409" s="632"/>
      <c r="C409" s="632"/>
      <c r="D409" s="632"/>
      <c r="E409" s="632"/>
      <c r="F409" s="632"/>
      <c r="G409" s="632"/>
      <c r="H409" s="632"/>
      <c r="I409" s="632"/>
      <c r="J409" s="632"/>
      <c r="K409" s="632"/>
      <c r="L409" s="632"/>
      <c r="M409" s="632"/>
      <c r="N409" s="632"/>
      <c r="O409" s="632"/>
      <c r="P409" s="632"/>
      <c r="Q409" s="632"/>
      <c r="R409" s="632"/>
      <c r="S409" s="632"/>
      <c r="T409" s="632"/>
      <c r="U409" s="632"/>
      <c r="V409" s="632"/>
      <c r="W409" s="632"/>
      <c r="X409" s="632"/>
      <c r="Y409" s="632"/>
      <c r="Z409" s="632"/>
    </row>
    <row r="410" spans="1:26" ht="12.75" customHeight="1" x14ac:dyDescent="0.3">
      <c r="A410" s="632"/>
      <c r="B410" s="632"/>
      <c r="C410" s="632"/>
      <c r="D410" s="632"/>
      <c r="E410" s="632"/>
      <c r="F410" s="632"/>
      <c r="G410" s="632"/>
      <c r="H410" s="632"/>
      <c r="I410" s="632"/>
      <c r="J410" s="632"/>
      <c r="K410" s="632"/>
      <c r="L410" s="632"/>
      <c r="M410" s="632"/>
      <c r="N410" s="632"/>
      <c r="O410" s="632"/>
      <c r="P410" s="632"/>
      <c r="Q410" s="632"/>
      <c r="R410" s="632"/>
      <c r="S410" s="632"/>
      <c r="T410" s="632"/>
      <c r="U410" s="632"/>
      <c r="V410" s="632"/>
      <c r="W410" s="632"/>
      <c r="X410" s="632"/>
      <c r="Y410" s="632"/>
      <c r="Z410" s="632"/>
    </row>
    <row r="411" spans="1:26" ht="12.75" customHeight="1" x14ac:dyDescent="0.3">
      <c r="A411" s="632"/>
      <c r="B411" s="632"/>
      <c r="C411" s="632"/>
      <c r="D411" s="632"/>
      <c r="E411" s="632"/>
      <c r="F411" s="632"/>
      <c r="G411" s="632"/>
      <c r="H411" s="632"/>
      <c r="I411" s="632"/>
      <c r="J411" s="632"/>
      <c r="K411" s="632"/>
      <c r="L411" s="632"/>
      <c r="M411" s="632"/>
      <c r="N411" s="632"/>
      <c r="O411" s="632"/>
      <c r="P411" s="632"/>
      <c r="Q411" s="632"/>
      <c r="R411" s="632"/>
      <c r="S411" s="632"/>
      <c r="T411" s="632"/>
      <c r="U411" s="632"/>
      <c r="V411" s="632"/>
      <c r="W411" s="632"/>
      <c r="X411" s="632"/>
      <c r="Y411" s="632"/>
      <c r="Z411" s="632"/>
    </row>
    <row r="412" spans="1:26" ht="12.75" customHeight="1" x14ac:dyDescent="0.3">
      <c r="A412" s="632"/>
      <c r="B412" s="632"/>
      <c r="C412" s="632"/>
      <c r="D412" s="632"/>
      <c r="E412" s="632"/>
      <c r="F412" s="632"/>
      <c r="G412" s="632"/>
      <c r="H412" s="632"/>
      <c r="I412" s="632"/>
      <c r="J412" s="632"/>
      <c r="K412" s="632"/>
      <c r="L412" s="632"/>
      <c r="M412" s="632"/>
      <c r="N412" s="632"/>
      <c r="O412" s="632"/>
      <c r="P412" s="632"/>
      <c r="Q412" s="632"/>
      <c r="R412" s="632"/>
      <c r="S412" s="632"/>
      <c r="T412" s="632"/>
      <c r="U412" s="632"/>
      <c r="V412" s="632"/>
      <c r="W412" s="632"/>
      <c r="X412" s="632"/>
      <c r="Y412" s="632"/>
      <c r="Z412" s="632"/>
    </row>
    <row r="413" spans="1:26" ht="12.75" customHeight="1" x14ac:dyDescent="0.3">
      <c r="A413" s="632"/>
      <c r="B413" s="632"/>
      <c r="C413" s="632"/>
      <c r="D413" s="632"/>
      <c r="E413" s="632"/>
      <c r="F413" s="632"/>
      <c r="G413" s="632"/>
      <c r="H413" s="632"/>
      <c r="I413" s="632"/>
      <c r="J413" s="632"/>
      <c r="K413" s="632"/>
      <c r="L413" s="632"/>
      <c r="M413" s="632"/>
      <c r="N413" s="632"/>
      <c r="O413" s="632"/>
      <c r="P413" s="632"/>
      <c r="Q413" s="632"/>
      <c r="R413" s="632"/>
      <c r="S413" s="632"/>
      <c r="T413" s="632"/>
      <c r="U413" s="632"/>
      <c r="V413" s="632"/>
      <c r="W413" s="632"/>
      <c r="X413" s="632"/>
      <c r="Y413" s="632"/>
      <c r="Z413" s="632"/>
    </row>
    <row r="414" spans="1:26" ht="12.75" customHeight="1" x14ac:dyDescent="0.3">
      <c r="A414" s="632"/>
      <c r="B414" s="632"/>
      <c r="C414" s="632"/>
      <c r="D414" s="632"/>
      <c r="E414" s="632"/>
      <c r="F414" s="632"/>
      <c r="G414" s="632"/>
      <c r="H414" s="632"/>
      <c r="I414" s="632"/>
      <c r="J414" s="632"/>
      <c r="K414" s="632"/>
      <c r="L414" s="632"/>
      <c r="M414" s="632"/>
      <c r="N414" s="632"/>
      <c r="O414" s="632"/>
      <c r="P414" s="632"/>
      <c r="Q414" s="632"/>
      <c r="R414" s="632"/>
      <c r="S414" s="632"/>
      <c r="T414" s="632"/>
      <c r="U414" s="632"/>
      <c r="V414" s="632"/>
      <c r="W414" s="632"/>
      <c r="X414" s="632"/>
      <c r="Y414" s="632"/>
      <c r="Z414" s="632"/>
    </row>
    <row r="415" spans="1:26" ht="12.75" customHeight="1" x14ac:dyDescent="0.3">
      <c r="A415" s="632"/>
      <c r="B415" s="632"/>
      <c r="C415" s="632"/>
      <c r="D415" s="632"/>
      <c r="E415" s="632"/>
      <c r="F415" s="632"/>
      <c r="G415" s="632"/>
      <c r="H415" s="632"/>
      <c r="I415" s="632"/>
      <c r="J415" s="632"/>
      <c r="K415" s="632"/>
      <c r="L415" s="632"/>
      <c r="M415" s="632"/>
      <c r="N415" s="632"/>
      <c r="O415" s="632"/>
      <c r="P415" s="632"/>
      <c r="Q415" s="632"/>
      <c r="R415" s="632"/>
      <c r="S415" s="632"/>
      <c r="T415" s="632"/>
      <c r="U415" s="632"/>
      <c r="V415" s="632"/>
      <c r="W415" s="632"/>
      <c r="X415" s="632"/>
      <c r="Y415" s="632"/>
      <c r="Z415" s="632"/>
    </row>
    <row r="416" spans="1:26" ht="12.75" customHeight="1" x14ac:dyDescent="0.3">
      <c r="A416" s="632"/>
      <c r="B416" s="632"/>
      <c r="C416" s="632"/>
      <c r="D416" s="632"/>
      <c r="E416" s="632"/>
      <c r="F416" s="632"/>
      <c r="G416" s="632"/>
      <c r="H416" s="632"/>
      <c r="I416" s="632"/>
      <c r="J416" s="632"/>
      <c r="K416" s="632"/>
      <c r="L416" s="632"/>
      <c r="M416" s="632"/>
      <c r="N416" s="632"/>
      <c r="O416" s="632"/>
      <c r="P416" s="632"/>
      <c r="Q416" s="632"/>
      <c r="R416" s="632"/>
      <c r="S416" s="632"/>
      <c r="T416" s="632"/>
      <c r="U416" s="632"/>
      <c r="V416" s="632"/>
      <c r="W416" s="632"/>
      <c r="X416" s="632"/>
      <c r="Y416" s="632"/>
      <c r="Z416" s="632"/>
    </row>
    <row r="417" spans="1:26" ht="12.75" customHeight="1" x14ac:dyDescent="0.3">
      <c r="A417" s="632"/>
      <c r="B417" s="632"/>
      <c r="C417" s="632"/>
      <c r="D417" s="632"/>
      <c r="E417" s="632"/>
      <c r="F417" s="632"/>
      <c r="G417" s="632"/>
      <c r="H417" s="632"/>
      <c r="I417" s="632"/>
      <c r="J417" s="632"/>
      <c r="K417" s="632"/>
      <c r="L417" s="632"/>
      <c r="M417" s="632"/>
      <c r="N417" s="632"/>
      <c r="O417" s="632"/>
      <c r="P417" s="632"/>
      <c r="Q417" s="632"/>
      <c r="R417" s="632"/>
      <c r="S417" s="632"/>
      <c r="T417" s="632"/>
      <c r="U417" s="632"/>
      <c r="V417" s="632"/>
      <c r="W417" s="632"/>
      <c r="X417" s="632"/>
      <c r="Y417" s="632"/>
      <c r="Z417" s="632"/>
    </row>
    <row r="418" spans="1:26" ht="12.75" customHeight="1" x14ac:dyDescent="0.3">
      <c r="A418" s="632"/>
      <c r="B418" s="632"/>
      <c r="C418" s="632"/>
      <c r="D418" s="632"/>
      <c r="E418" s="632"/>
      <c r="F418" s="632"/>
      <c r="G418" s="632"/>
      <c r="H418" s="632"/>
      <c r="I418" s="632"/>
      <c r="J418" s="632"/>
      <c r="K418" s="632"/>
      <c r="L418" s="632"/>
      <c r="M418" s="632"/>
      <c r="N418" s="632"/>
      <c r="O418" s="632"/>
      <c r="P418" s="632"/>
      <c r="Q418" s="632"/>
      <c r="R418" s="632"/>
      <c r="S418" s="632"/>
      <c r="T418" s="632"/>
      <c r="U418" s="632"/>
      <c r="V418" s="632"/>
      <c r="W418" s="632"/>
      <c r="X418" s="632"/>
      <c r="Y418" s="632"/>
      <c r="Z418" s="632"/>
    </row>
    <row r="419" spans="1:26" ht="12.75" customHeight="1" x14ac:dyDescent="0.3">
      <c r="A419" s="632"/>
      <c r="B419" s="632"/>
      <c r="C419" s="632"/>
      <c r="D419" s="632"/>
      <c r="E419" s="632"/>
      <c r="F419" s="632"/>
      <c r="G419" s="632"/>
      <c r="H419" s="632"/>
      <c r="I419" s="632"/>
      <c r="J419" s="632"/>
      <c r="K419" s="632"/>
      <c r="L419" s="632"/>
      <c r="M419" s="632"/>
      <c r="N419" s="632"/>
      <c r="O419" s="632"/>
      <c r="P419" s="632"/>
      <c r="Q419" s="632"/>
      <c r="R419" s="632"/>
      <c r="S419" s="632"/>
      <c r="T419" s="632"/>
      <c r="U419" s="632"/>
      <c r="V419" s="632"/>
      <c r="W419" s="632"/>
      <c r="X419" s="632"/>
      <c r="Y419" s="632"/>
      <c r="Z419" s="632"/>
    </row>
    <row r="420" spans="1:26" ht="12.75" customHeight="1" x14ac:dyDescent="0.3">
      <c r="A420" s="632"/>
      <c r="B420" s="632"/>
      <c r="C420" s="632"/>
      <c r="D420" s="632"/>
      <c r="E420" s="632"/>
      <c r="F420" s="632"/>
      <c r="G420" s="632"/>
      <c r="H420" s="632"/>
      <c r="I420" s="632"/>
      <c r="J420" s="632"/>
      <c r="K420" s="632"/>
      <c r="L420" s="632"/>
      <c r="M420" s="632"/>
      <c r="N420" s="632"/>
      <c r="O420" s="632"/>
      <c r="P420" s="632"/>
      <c r="Q420" s="632"/>
      <c r="R420" s="632"/>
      <c r="S420" s="632"/>
      <c r="T420" s="632"/>
      <c r="U420" s="632"/>
      <c r="V420" s="632"/>
      <c r="W420" s="632"/>
      <c r="X420" s="632"/>
      <c r="Y420" s="632"/>
      <c r="Z420" s="632"/>
    </row>
    <row r="421" spans="1:26" ht="12.75" customHeight="1" x14ac:dyDescent="0.3">
      <c r="A421" s="632"/>
      <c r="B421" s="632"/>
      <c r="C421" s="632"/>
      <c r="D421" s="632"/>
      <c r="E421" s="632"/>
      <c r="F421" s="632"/>
      <c r="G421" s="632"/>
      <c r="H421" s="632"/>
      <c r="I421" s="632"/>
      <c r="J421" s="632"/>
      <c r="K421" s="632"/>
      <c r="L421" s="632"/>
      <c r="M421" s="632"/>
      <c r="N421" s="632"/>
      <c r="O421" s="632"/>
      <c r="P421" s="632"/>
      <c r="Q421" s="632"/>
      <c r="R421" s="632"/>
      <c r="S421" s="632"/>
      <c r="T421" s="632"/>
      <c r="U421" s="632"/>
      <c r="V421" s="632"/>
      <c r="W421" s="632"/>
      <c r="X421" s="632"/>
      <c r="Y421" s="632"/>
      <c r="Z421" s="632"/>
    </row>
    <row r="422" spans="1:26" ht="12.75" customHeight="1" x14ac:dyDescent="0.3">
      <c r="A422" s="632"/>
      <c r="B422" s="632"/>
      <c r="C422" s="632"/>
      <c r="D422" s="632"/>
      <c r="E422" s="632"/>
      <c r="F422" s="632"/>
      <c r="G422" s="632"/>
      <c r="H422" s="632"/>
      <c r="I422" s="632"/>
      <c r="J422" s="632"/>
      <c r="K422" s="632"/>
      <c r="L422" s="632"/>
      <c r="M422" s="632"/>
      <c r="N422" s="632"/>
      <c r="O422" s="632"/>
      <c r="P422" s="632"/>
      <c r="Q422" s="632"/>
      <c r="R422" s="632"/>
      <c r="S422" s="632"/>
      <c r="T422" s="632"/>
      <c r="U422" s="632"/>
      <c r="V422" s="632"/>
      <c r="W422" s="632"/>
      <c r="X422" s="632"/>
      <c r="Y422" s="632"/>
      <c r="Z422" s="632"/>
    </row>
    <row r="423" spans="1:26" ht="12.75" customHeight="1" x14ac:dyDescent="0.3">
      <c r="A423" s="632"/>
      <c r="B423" s="632"/>
      <c r="C423" s="632"/>
      <c r="D423" s="632"/>
      <c r="E423" s="632"/>
      <c r="F423" s="632"/>
      <c r="G423" s="632"/>
      <c r="H423" s="632"/>
      <c r="I423" s="632"/>
      <c r="J423" s="632"/>
      <c r="K423" s="632"/>
      <c r="L423" s="632"/>
      <c r="M423" s="632"/>
      <c r="N423" s="632"/>
      <c r="O423" s="632"/>
      <c r="P423" s="632"/>
      <c r="Q423" s="632"/>
      <c r="R423" s="632"/>
      <c r="S423" s="632"/>
      <c r="T423" s="632"/>
      <c r="U423" s="632"/>
      <c r="V423" s="632"/>
      <c r="W423" s="632"/>
      <c r="X423" s="632"/>
      <c r="Y423" s="632"/>
      <c r="Z423" s="632"/>
    </row>
    <row r="424" spans="1:26" ht="12.75" customHeight="1" x14ac:dyDescent="0.3">
      <c r="A424" s="632"/>
      <c r="B424" s="632"/>
      <c r="C424" s="632"/>
      <c r="D424" s="632"/>
      <c r="E424" s="632"/>
      <c r="F424" s="632"/>
      <c r="G424" s="632"/>
      <c r="H424" s="632"/>
      <c r="I424" s="632"/>
      <c r="J424" s="632"/>
      <c r="K424" s="632"/>
      <c r="L424" s="632"/>
      <c r="M424" s="632"/>
      <c r="N424" s="632"/>
      <c r="O424" s="632"/>
      <c r="P424" s="632"/>
      <c r="Q424" s="632"/>
      <c r="R424" s="632"/>
      <c r="S424" s="632"/>
      <c r="T424" s="632"/>
      <c r="U424" s="632"/>
      <c r="V424" s="632"/>
      <c r="W424" s="632"/>
      <c r="X424" s="632"/>
      <c r="Y424" s="632"/>
      <c r="Z424" s="632"/>
    </row>
    <row r="425" spans="1:26" ht="12.75" customHeight="1" x14ac:dyDescent="0.3">
      <c r="A425" s="632"/>
      <c r="B425" s="632"/>
      <c r="C425" s="632"/>
      <c r="D425" s="632"/>
      <c r="E425" s="632"/>
      <c r="F425" s="632"/>
      <c r="G425" s="632"/>
      <c r="H425" s="632"/>
      <c r="I425" s="632"/>
      <c r="J425" s="632"/>
      <c r="K425" s="632"/>
      <c r="L425" s="632"/>
      <c r="M425" s="632"/>
      <c r="N425" s="632"/>
      <c r="O425" s="632"/>
      <c r="P425" s="632"/>
      <c r="Q425" s="632"/>
      <c r="R425" s="632"/>
      <c r="S425" s="632"/>
      <c r="T425" s="632"/>
      <c r="U425" s="632"/>
      <c r="V425" s="632"/>
      <c r="W425" s="632"/>
      <c r="X425" s="632"/>
      <c r="Y425" s="632"/>
      <c r="Z425" s="632"/>
    </row>
    <row r="426" spans="1:26" ht="12.75" customHeight="1" x14ac:dyDescent="0.3">
      <c r="A426" s="632"/>
      <c r="B426" s="632"/>
      <c r="C426" s="632"/>
      <c r="D426" s="632"/>
      <c r="E426" s="632"/>
      <c r="F426" s="632"/>
      <c r="G426" s="632"/>
      <c r="H426" s="632"/>
      <c r="I426" s="632"/>
      <c r="J426" s="632"/>
      <c r="K426" s="632"/>
      <c r="L426" s="632"/>
      <c r="M426" s="632"/>
      <c r="N426" s="632"/>
      <c r="O426" s="632"/>
      <c r="P426" s="632"/>
      <c r="Q426" s="632"/>
      <c r="R426" s="632"/>
      <c r="S426" s="632"/>
      <c r="T426" s="632"/>
      <c r="U426" s="632"/>
      <c r="V426" s="632"/>
      <c r="W426" s="632"/>
      <c r="X426" s="632"/>
      <c r="Y426" s="632"/>
      <c r="Z426" s="632"/>
    </row>
    <row r="427" spans="1:26" ht="12.75" customHeight="1" x14ac:dyDescent="0.3">
      <c r="A427" s="632"/>
      <c r="B427" s="632"/>
      <c r="C427" s="632"/>
      <c r="D427" s="632"/>
      <c r="E427" s="632"/>
      <c r="F427" s="632"/>
      <c r="G427" s="632"/>
      <c r="H427" s="632"/>
      <c r="I427" s="632"/>
      <c r="J427" s="632"/>
      <c r="K427" s="632"/>
      <c r="L427" s="632"/>
      <c r="M427" s="632"/>
      <c r="N427" s="632"/>
      <c r="O427" s="632"/>
      <c r="P427" s="632"/>
      <c r="Q427" s="632"/>
      <c r="R427" s="632"/>
      <c r="S427" s="632"/>
      <c r="T427" s="632"/>
      <c r="U427" s="632"/>
      <c r="V427" s="632"/>
      <c r="W427" s="632"/>
      <c r="X427" s="632"/>
      <c r="Y427" s="632"/>
      <c r="Z427" s="632"/>
    </row>
    <row r="428" spans="1:26" ht="12.75" customHeight="1" x14ac:dyDescent="0.3">
      <c r="A428" s="632"/>
      <c r="B428" s="632"/>
      <c r="C428" s="632"/>
      <c r="D428" s="632"/>
      <c r="E428" s="632"/>
      <c r="F428" s="632"/>
      <c r="G428" s="632"/>
      <c r="H428" s="632"/>
      <c r="I428" s="632"/>
      <c r="J428" s="632"/>
      <c r="K428" s="632"/>
      <c r="L428" s="632"/>
      <c r="M428" s="632"/>
      <c r="N428" s="632"/>
      <c r="O428" s="632"/>
      <c r="P428" s="632"/>
      <c r="Q428" s="632"/>
      <c r="R428" s="632"/>
      <c r="S428" s="632"/>
      <c r="T428" s="632"/>
      <c r="U428" s="632"/>
      <c r="V428" s="632"/>
      <c r="W428" s="632"/>
      <c r="X428" s="632"/>
      <c r="Y428" s="632"/>
      <c r="Z428" s="632"/>
    </row>
    <row r="429" spans="1:26" ht="12.75" customHeight="1" x14ac:dyDescent="0.3">
      <c r="A429" s="632"/>
      <c r="B429" s="632"/>
      <c r="C429" s="632"/>
      <c r="D429" s="632"/>
      <c r="E429" s="632"/>
      <c r="F429" s="632"/>
      <c r="G429" s="632"/>
      <c r="H429" s="632"/>
      <c r="I429" s="632"/>
      <c r="J429" s="632"/>
      <c r="K429" s="632"/>
      <c r="L429" s="632"/>
      <c r="M429" s="632"/>
      <c r="N429" s="632"/>
      <c r="O429" s="632"/>
      <c r="P429" s="632"/>
      <c r="Q429" s="632"/>
      <c r="R429" s="632"/>
      <c r="S429" s="632"/>
      <c r="T429" s="632"/>
      <c r="U429" s="632"/>
      <c r="V429" s="632"/>
      <c r="W429" s="632"/>
      <c r="X429" s="632"/>
      <c r="Y429" s="632"/>
      <c r="Z429" s="632"/>
    </row>
    <row r="430" spans="1:26" ht="12.75" customHeight="1" x14ac:dyDescent="0.3">
      <c r="A430" s="632"/>
      <c r="B430" s="632"/>
      <c r="C430" s="632"/>
      <c r="D430" s="632"/>
      <c r="E430" s="632"/>
      <c r="F430" s="632"/>
      <c r="G430" s="632"/>
      <c r="H430" s="632"/>
      <c r="I430" s="632"/>
      <c r="J430" s="632"/>
      <c r="K430" s="632"/>
      <c r="L430" s="632"/>
      <c r="M430" s="632"/>
      <c r="N430" s="632"/>
      <c r="O430" s="632"/>
      <c r="P430" s="632"/>
      <c r="Q430" s="632"/>
      <c r="R430" s="632"/>
      <c r="S430" s="632"/>
      <c r="T430" s="632"/>
      <c r="U430" s="632"/>
      <c r="V430" s="632"/>
      <c r="W430" s="632"/>
      <c r="X430" s="632"/>
      <c r="Y430" s="632"/>
      <c r="Z430" s="632"/>
    </row>
    <row r="431" spans="1:26" ht="12.75" customHeight="1" x14ac:dyDescent="0.3">
      <c r="A431" s="632"/>
      <c r="B431" s="632"/>
      <c r="C431" s="632"/>
      <c r="D431" s="632"/>
      <c r="E431" s="632"/>
      <c r="F431" s="632"/>
      <c r="G431" s="632"/>
      <c r="H431" s="632"/>
      <c r="I431" s="632"/>
      <c r="J431" s="632"/>
      <c r="K431" s="632"/>
      <c r="L431" s="632"/>
      <c r="M431" s="632"/>
      <c r="N431" s="632"/>
      <c r="O431" s="632"/>
      <c r="P431" s="632"/>
      <c r="Q431" s="632"/>
      <c r="R431" s="632"/>
      <c r="S431" s="632"/>
      <c r="T431" s="632"/>
      <c r="U431" s="632"/>
      <c r="V431" s="632"/>
      <c r="W431" s="632"/>
      <c r="X431" s="632"/>
      <c r="Y431" s="632"/>
      <c r="Z431" s="632"/>
    </row>
    <row r="432" spans="1:26" ht="12.75" customHeight="1" x14ac:dyDescent="0.3">
      <c r="A432" s="632"/>
      <c r="B432" s="632"/>
      <c r="C432" s="632"/>
      <c r="D432" s="632"/>
      <c r="E432" s="632"/>
      <c r="F432" s="632"/>
      <c r="G432" s="632"/>
      <c r="H432" s="632"/>
      <c r="I432" s="632"/>
      <c r="J432" s="632"/>
      <c r="K432" s="632"/>
      <c r="L432" s="632"/>
      <c r="M432" s="632"/>
      <c r="N432" s="632"/>
      <c r="O432" s="632"/>
      <c r="P432" s="632"/>
      <c r="Q432" s="632"/>
      <c r="R432" s="632"/>
      <c r="S432" s="632"/>
      <c r="T432" s="632"/>
      <c r="U432" s="632"/>
      <c r="V432" s="632"/>
      <c r="W432" s="632"/>
      <c r="X432" s="632"/>
      <c r="Y432" s="632"/>
      <c r="Z432" s="632"/>
    </row>
    <row r="433" spans="1:26" ht="12.75" customHeight="1" x14ac:dyDescent="0.3">
      <c r="A433" s="632"/>
      <c r="B433" s="632"/>
      <c r="C433" s="632"/>
      <c r="D433" s="632"/>
      <c r="E433" s="632"/>
      <c r="F433" s="632"/>
      <c r="G433" s="632"/>
      <c r="H433" s="632"/>
      <c r="I433" s="632"/>
      <c r="J433" s="632"/>
      <c r="K433" s="632"/>
      <c r="L433" s="632"/>
      <c r="M433" s="632"/>
      <c r="N433" s="632"/>
      <c r="O433" s="632"/>
      <c r="P433" s="632"/>
      <c r="Q433" s="632"/>
      <c r="R433" s="632"/>
      <c r="S433" s="632"/>
      <c r="T433" s="632"/>
      <c r="U433" s="632"/>
      <c r="V433" s="632"/>
      <c r="W433" s="632"/>
      <c r="X433" s="632"/>
      <c r="Y433" s="632"/>
      <c r="Z433" s="632"/>
    </row>
    <row r="434" spans="1:26" ht="12.75" customHeight="1" x14ac:dyDescent="0.3">
      <c r="A434" s="632"/>
      <c r="B434" s="632"/>
      <c r="C434" s="632"/>
      <c r="D434" s="632"/>
      <c r="E434" s="632"/>
      <c r="F434" s="632"/>
      <c r="G434" s="632"/>
      <c r="H434" s="632"/>
      <c r="I434" s="632"/>
      <c r="J434" s="632"/>
      <c r="K434" s="632"/>
      <c r="L434" s="632"/>
      <c r="M434" s="632"/>
      <c r="N434" s="632"/>
      <c r="O434" s="632"/>
      <c r="P434" s="632"/>
      <c r="Q434" s="632"/>
      <c r="R434" s="632"/>
      <c r="S434" s="632"/>
      <c r="T434" s="632"/>
      <c r="U434" s="632"/>
      <c r="V434" s="632"/>
      <c r="W434" s="632"/>
      <c r="X434" s="632"/>
      <c r="Y434" s="632"/>
      <c r="Z434" s="632"/>
    </row>
    <row r="435" spans="1:26" ht="12.75" customHeight="1" x14ac:dyDescent="0.3">
      <c r="A435" s="632"/>
      <c r="B435" s="632"/>
      <c r="C435" s="632"/>
      <c r="D435" s="632"/>
      <c r="E435" s="632"/>
      <c r="F435" s="632"/>
      <c r="G435" s="632"/>
      <c r="H435" s="632"/>
      <c r="I435" s="632"/>
      <c r="J435" s="632"/>
      <c r="K435" s="632"/>
      <c r="L435" s="632"/>
      <c r="M435" s="632"/>
      <c r="N435" s="632"/>
      <c r="O435" s="632"/>
      <c r="P435" s="632"/>
      <c r="Q435" s="632"/>
      <c r="R435" s="632"/>
      <c r="S435" s="632"/>
      <c r="T435" s="632"/>
      <c r="U435" s="632"/>
      <c r="V435" s="632"/>
      <c r="W435" s="632"/>
      <c r="X435" s="632"/>
      <c r="Y435" s="632"/>
      <c r="Z435" s="632"/>
    </row>
    <row r="436" spans="1:26" ht="12.75" customHeight="1" x14ac:dyDescent="0.3">
      <c r="A436" s="632"/>
      <c r="B436" s="632"/>
      <c r="C436" s="632"/>
      <c r="D436" s="632"/>
      <c r="E436" s="632"/>
      <c r="F436" s="632"/>
      <c r="G436" s="632"/>
      <c r="H436" s="632"/>
      <c r="I436" s="632"/>
      <c r="J436" s="632"/>
      <c r="K436" s="632"/>
      <c r="L436" s="632"/>
      <c r="M436" s="632"/>
      <c r="N436" s="632"/>
      <c r="O436" s="632"/>
      <c r="P436" s="632"/>
      <c r="Q436" s="632"/>
      <c r="R436" s="632"/>
      <c r="S436" s="632"/>
      <c r="T436" s="632"/>
      <c r="U436" s="632"/>
      <c r="V436" s="632"/>
      <c r="W436" s="632"/>
      <c r="X436" s="632"/>
      <c r="Y436" s="632"/>
      <c r="Z436" s="632"/>
    </row>
    <row r="437" spans="1:26" ht="12.75" customHeight="1" x14ac:dyDescent="0.3">
      <c r="A437" s="632"/>
      <c r="B437" s="632"/>
      <c r="C437" s="632"/>
      <c r="D437" s="632"/>
      <c r="E437" s="632"/>
      <c r="F437" s="632"/>
      <c r="G437" s="632"/>
      <c r="H437" s="632"/>
      <c r="I437" s="632"/>
      <c r="J437" s="632"/>
      <c r="K437" s="632"/>
      <c r="L437" s="632"/>
      <c r="M437" s="632"/>
      <c r="N437" s="632"/>
      <c r="O437" s="632"/>
      <c r="P437" s="632"/>
      <c r="Q437" s="632"/>
      <c r="R437" s="632"/>
      <c r="S437" s="632"/>
      <c r="T437" s="632"/>
      <c r="U437" s="632"/>
      <c r="V437" s="632"/>
      <c r="W437" s="632"/>
      <c r="X437" s="632"/>
      <c r="Y437" s="632"/>
      <c r="Z437" s="632"/>
    </row>
    <row r="438" spans="1:26" ht="12.75" customHeight="1" x14ac:dyDescent="0.3">
      <c r="A438" s="632"/>
      <c r="B438" s="632"/>
      <c r="C438" s="632"/>
      <c r="D438" s="632"/>
      <c r="E438" s="632"/>
      <c r="F438" s="632"/>
      <c r="G438" s="632"/>
      <c r="H438" s="632"/>
      <c r="I438" s="632"/>
      <c r="J438" s="632"/>
      <c r="K438" s="632"/>
      <c r="L438" s="632"/>
      <c r="M438" s="632"/>
      <c r="N438" s="632"/>
      <c r="O438" s="632"/>
      <c r="P438" s="632"/>
      <c r="Q438" s="632"/>
      <c r="R438" s="632"/>
      <c r="S438" s="632"/>
      <c r="T438" s="632"/>
      <c r="U438" s="632"/>
      <c r="V438" s="632"/>
      <c r="W438" s="632"/>
      <c r="X438" s="632"/>
      <c r="Y438" s="632"/>
      <c r="Z438" s="632"/>
    </row>
    <row r="439" spans="1:26" ht="12.75" customHeight="1" x14ac:dyDescent="0.3">
      <c r="A439" s="632"/>
      <c r="B439" s="632"/>
      <c r="C439" s="632"/>
      <c r="D439" s="632"/>
      <c r="E439" s="632"/>
      <c r="F439" s="632"/>
      <c r="G439" s="632"/>
      <c r="H439" s="632"/>
      <c r="I439" s="632"/>
      <c r="J439" s="632"/>
      <c r="K439" s="632"/>
      <c r="L439" s="632"/>
      <c r="M439" s="632"/>
      <c r="N439" s="632"/>
      <c r="O439" s="632"/>
      <c r="P439" s="632"/>
      <c r="Q439" s="632"/>
      <c r="R439" s="632"/>
      <c r="S439" s="632"/>
      <c r="T439" s="632"/>
      <c r="U439" s="632"/>
      <c r="V439" s="632"/>
      <c r="W439" s="632"/>
      <c r="X439" s="632"/>
      <c r="Y439" s="632"/>
      <c r="Z439" s="632"/>
    </row>
    <row r="440" spans="1:26" ht="12.75" customHeight="1" x14ac:dyDescent="0.3">
      <c r="A440" s="632"/>
      <c r="B440" s="632"/>
      <c r="C440" s="632"/>
      <c r="D440" s="632"/>
      <c r="E440" s="632"/>
      <c r="F440" s="632"/>
      <c r="G440" s="632"/>
      <c r="H440" s="632"/>
      <c r="I440" s="632"/>
      <c r="J440" s="632"/>
      <c r="K440" s="632"/>
      <c r="L440" s="632"/>
      <c r="M440" s="632"/>
      <c r="N440" s="632"/>
      <c r="O440" s="632"/>
      <c r="P440" s="632"/>
      <c r="Q440" s="632"/>
      <c r="R440" s="632"/>
      <c r="S440" s="632"/>
      <c r="T440" s="632"/>
      <c r="U440" s="632"/>
      <c r="V440" s="632"/>
      <c r="W440" s="632"/>
      <c r="X440" s="632"/>
      <c r="Y440" s="632"/>
      <c r="Z440" s="632"/>
    </row>
    <row r="441" spans="1:26" ht="12.75" customHeight="1" x14ac:dyDescent="0.3">
      <c r="A441" s="632"/>
      <c r="B441" s="632"/>
      <c r="C441" s="632"/>
      <c r="D441" s="632"/>
      <c r="E441" s="632"/>
      <c r="F441" s="632"/>
      <c r="G441" s="632"/>
      <c r="H441" s="632"/>
      <c r="I441" s="632"/>
      <c r="J441" s="632"/>
      <c r="K441" s="632"/>
      <c r="L441" s="632"/>
      <c r="M441" s="632"/>
      <c r="N441" s="632"/>
      <c r="O441" s="632"/>
      <c r="P441" s="632"/>
      <c r="Q441" s="632"/>
      <c r="R441" s="632"/>
      <c r="S441" s="632"/>
      <c r="T441" s="632"/>
      <c r="U441" s="632"/>
      <c r="V441" s="632"/>
      <c r="W441" s="632"/>
      <c r="X441" s="632"/>
      <c r="Y441" s="632"/>
      <c r="Z441" s="632"/>
    </row>
    <row r="442" spans="1:26" ht="12.75" customHeight="1" x14ac:dyDescent="0.3">
      <c r="A442" s="632"/>
      <c r="B442" s="632"/>
      <c r="C442" s="632"/>
      <c r="D442" s="632"/>
      <c r="E442" s="632"/>
      <c r="F442" s="632"/>
      <c r="G442" s="632"/>
      <c r="H442" s="632"/>
      <c r="I442" s="632"/>
      <c r="J442" s="632"/>
      <c r="K442" s="632"/>
      <c r="L442" s="632"/>
      <c r="M442" s="632"/>
      <c r="N442" s="632"/>
      <c r="O442" s="632"/>
      <c r="P442" s="632"/>
      <c r="Q442" s="632"/>
      <c r="R442" s="632"/>
      <c r="S442" s="632"/>
      <c r="T442" s="632"/>
      <c r="U442" s="632"/>
      <c r="V442" s="632"/>
      <c r="W442" s="632"/>
      <c r="X442" s="632"/>
      <c r="Y442" s="632"/>
      <c r="Z442" s="632"/>
    </row>
    <row r="443" spans="1:26" ht="12.75" customHeight="1" x14ac:dyDescent="0.3">
      <c r="A443" s="632"/>
      <c r="B443" s="632"/>
      <c r="C443" s="632"/>
      <c r="D443" s="632"/>
      <c r="E443" s="632"/>
      <c r="F443" s="632"/>
      <c r="G443" s="632"/>
      <c r="H443" s="632"/>
      <c r="I443" s="632"/>
      <c r="J443" s="632"/>
      <c r="K443" s="632"/>
      <c r="L443" s="632"/>
      <c r="M443" s="632"/>
      <c r="N443" s="632"/>
      <c r="O443" s="632"/>
      <c r="P443" s="632"/>
      <c r="Q443" s="632"/>
      <c r="R443" s="632"/>
      <c r="S443" s="632"/>
      <c r="T443" s="632"/>
      <c r="U443" s="632"/>
      <c r="V443" s="632"/>
      <c r="W443" s="632"/>
      <c r="X443" s="632"/>
      <c r="Y443" s="632"/>
      <c r="Z443" s="632"/>
    </row>
    <row r="444" spans="1:26" ht="12.75" customHeight="1" x14ac:dyDescent="0.3">
      <c r="A444" s="632"/>
      <c r="B444" s="632"/>
      <c r="C444" s="632"/>
      <c r="D444" s="632"/>
      <c r="E444" s="632"/>
      <c r="F444" s="632"/>
      <c r="G444" s="632"/>
      <c r="H444" s="632"/>
      <c r="I444" s="632"/>
      <c r="J444" s="632"/>
      <c r="K444" s="632"/>
      <c r="L444" s="632"/>
      <c r="M444" s="632"/>
      <c r="N444" s="632"/>
      <c r="O444" s="632"/>
      <c r="P444" s="632"/>
      <c r="Q444" s="632"/>
      <c r="R444" s="632"/>
      <c r="S444" s="632"/>
      <c r="T444" s="632"/>
      <c r="U444" s="632"/>
      <c r="V444" s="632"/>
      <c r="W444" s="632"/>
      <c r="X444" s="632"/>
      <c r="Y444" s="632"/>
      <c r="Z444" s="632"/>
    </row>
    <row r="445" spans="1:26" ht="12.75" customHeight="1" x14ac:dyDescent="0.3">
      <c r="A445" s="632"/>
      <c r="B445" s="632"/>
      <c r="C445" s="632"/>
      <c r="D445" s="632"/>
      <c r="E445" s="632"/>
      <c r="F445" s="632"/>
      <c r="G445" s="632"/>
      <c r="H445" s="632"/>
      <c r="I445" s="632"/>
      <c r="J445" s="632"/>
      <c r="K445" s="632"/>
      <c r="L445" s="632"/>
      <c r="M445" s="632"/>
      <c r="N445" s="632"/>
      <c r="O445" s="632"/>
      <c r="P445" s="632"/>
      <c r="Q445" s="632"/>
      <c r="R445" s="632"/>
      <c r="S445" s="632"/>
      <c r="T445" s="632"/>
      <c r="U445" s="632"/>
      <c r="V445" s="632"/>
      <c r="W445" s="632"/>
      <c r="X445" s="632"/>
      <c r="Y445" s="632"/>
      <c r="Z445" s="632"/>
    </row>
    <row r="446" spans="1:26" ht="12.75" customHeight="1" x14ac:dyDescent="0.3">
      <c r="A446" s="632"/>
      <c r="B446" s="632"/>
      <c r="C446" s="632"/>
      <c r="D446" s="632"/>
      <c r="E446" s="632"/>
      <c r="F446" s="632"/>
      <c r="G446" s="632"/>
      <c r="H446" s="632"/>
      <c r="I446" s="632"/>
      <c r="J446" s="632"/>
      <c r="K446" s="632"/>
      <c r="L446" s="632"/>
      <c r="M446" s="632"/>
      <c r="N446" s="632"/>
      <c r="O446" s="632"/>
      <c r="P446" s="632"/>
      <c r="Q446" s="632"/>
      <c r="R446" s="632"/>
      <c r="S446" s="632"/>
      <c r="T446" s="632"/>
      <c r="U446" s="632"/>
      <c r="V446" s="632"/>
      <c r="W446" s="632"/>
      <c r="X446" s="632"/>
      <c r="Y446" s="632"/>
      <c r="Z446" s="632"/>
    </row>
    <row r="447" spans="1:26" ht="12.75" customHeight="1" x14ac:dyDescent="0.3">
      <c r="A447" s="632"/>
      <c r="B447" s="632"/>
      <c r="C447" s="632"/>
      <c r="D447" s="632"/>
      <c r="E447" s="632"/>
      <c r="F447" s="632"/>
      <c r="G447" s="632"/>
      <c r="H447" s="632"/>
      <c r="I447" s="632"/>
      <c r="J447" s="632"/>
      <c r="K447" s="632"/>
      <c r="L447" s="632"/>
      <c r="M447" s="632"/>
      <c r="N447" s="632"/>
      <c r="O447" s="632"/>
      <c r="P447" s="632"/>
      <c r="Q447" s="632"/>
      <c r="R447" s="632"/>
      <c r="S447" s="632"/>
      <c r="T447" s="632"/>
      <c r="U447" s="632"/>
      <c r="V447" s="632"/>
      <c r="W447" s="632"/>
      <c r="X447" s="632"/>
      <c r="Y447" s="632"/>
      <c r="Z447" s="632"/>
    </row>
    <row r="448" spans="1:26" ht="12.75" customHeight="1" x14ac:dyDescent="0.3">
      <c r="A448" s="632"/>
      <c r="B448" s="632"/>
      <c r="C448" s="632"/>
      <c r="D448" s="632"/>
      <c r="E448" s="632"/>
      <c r="F448" s="632"/>
      <c r="G448" s="632"/>
      <c r="H448" s="632"/>
      <c r="I448" s="632"/>
      <c r="J448" s="632"/>
      <c r="K448" s="632"/>
      <c r="L448" s="632"/>
      <c r="M448" s="632"/>
      <c r="N448" s="632"/>
      <c r="O448" s="632"/>
      <c r="P448" s="632"/>
      <c r="Q448" s="632"/>
      <c r="R448" s="632"/>
      <c r="S448" s="632"/>
      <c r="T448" s="632"/>
      <c r="U448" s="632"/>
      <c r="V448" s="632"/>
      <c r="W448" s="632"/>
      <c r="X448" s="632"/>
      <c r="Y448" s="632"/>
      <c r="Z448" s="632"/>
    </row>
    <row r="449" spans="1:26" ht="12.75" customHeight="1" x14ac:dyDescent="0.3">
      <c r="A449" s="632"/>
      <c r="B449" s="632"/>
      <c r="C449" s="632"/>
      <c r="D449" s="632"/>
      <c r="E449" s="632"/>
      <c r="F449" s="632"/>
      <c r="G449" s="632"/>
      <c r="H449" s="632"/>
      <c r="I449" s="632"/>
      <c r="J449" s="632"/>
      <c r="K449" s="632"/>
      <c r="L449" s="632"/>
      <c r="M449" s="632"/>
      <c r="N449" s="632"/>
      <c r="O449" s="632"/>
      <c r="P449" s="632"/>
      <c r="Q449" s="632"/>
      <c r="R449" s="632"/>
      <c r="S449" s="632"/>
      <c r="T449" s="632"/>
      <c r="U449" s="632"/>
      <c r="V449" s="632"/>
      <c r="W449" s="632"/>
      <c r="X449" s="632"/>
      <c r="Y449" s="632"/>
      <c r="Z449" s="632"/>
    </row>
    <row r="450" spans="1:26" ht="12.75" customHeight="1" x14ac:dyDescent="0.3">
      <c r="A450" s="632"/>
      <c r="B450" s="632"/>
      <c r="C450" s="632"/>
      <c r="D450" s="632"/>
      <c r="E450" s="632"/>
      <c r="F450" s="632"/>
      <c r="G450" s="632"/>
      <c r="H450" s="632"/>
      <c r="I450" s="632"/>
      <c r="J450" s="632"/>
      <c r="K450" s="632"/>
      <c r="L450" s="632"/>
      <c r="M450" s="632"/>
      <c r="N450" s="632"/>
      <c r="O450" s="632"/>
      <c r="P450" s="632"/>
      <c r="Q450" s="632"/>
      <c r="R450" s="632"/>
      <c r="S450" s="632"/>
      <c r="T450" s="632"/>
      <c r="U450" s="632"/>
      <c r="V450" s="632"/>
      <c r="W450" s="632"/>
      <c r="X450" s="632"/>
      <c r="Y450" s="632"/>
      <c r="Z450" s="632"/>
    </row>
    <row r="451" spans="1:26" ht="12.75" customHeight="1" x14ac:dyDescent="0.3">
      <c r="A451" s="632"/>
      <c r="B451" s="632"/>
      <c r="C451" s="632"/>
      <c r="D451" s="632"/>
      <c r="E451" s="632"/>
      <c r="F451" s="632"/>
      <c r="G451" s="632"/>
      <c r="H451" s="632"/>
      <c r="I451" s="632"/>
      <c r="J451" s="632"/>
      <c r="K451" s="632"/>
      <c r="L451" s="632"/>
      <c r="M451" s="632"/>
      <c r="N451" s="632"/>
      <c r="O451" s="632"/>
      <c r="P451" s="632"/>
      <c r="Q451" s="632"/>
      <c r="R451" s="632"/>
      <c r="S451" s="632"/>
      <c r="T451" s="632"/>
      <c r="U451" s="632"/>
      <c r="V451" s="632"/>
      <c r="W451" s="632"/>
      <c r="X451" s="632"/>
      <c r="Y451" s="632"/>
      <c r="Z451" s="632"/>
    </row>
    <row r="452" spans="1:26" ht="12.75" customHeight="1" x14ac:dyDescent="0.3">
      <c r="A452" s="632"/>
      <c r="B452" s="632"/>
      <c r="C452" s="632"/>
      <c r="D452" s="632"/>
      <c r="E452" s="632"/>
      <c r="F452" s="632"/>
      <c r="G452" s="632"/>
      <c r="H452" s="632"/>
      <c r="I452" s="632"/>
      <c r="J452" s="632"/>
      <c r="K452" s="632"/>
      <c r="L452" s="632"/>
      <c r="M452" s="632"/>
      <c r="N452" s="632"/>
      <c r="O452" s="632"/>
      <c r="P452" s="632"/>
      <c r="Q452" s="632"/>
      <c r="R452" s="632"/>
      <c r="S452" s="632"/>
      <c r="T452" s="632"/>
      <c r="U452" s="632"/>
      <c r="V452" s="632"/>
      <c r="W452" s="632"/>
      <c r="X452" s="632"/>
      <c r="Y452" s="632"/>
      <c r="Z452" s="632"/>
    </row>
    <row r="453" spans="1:26" ht="12.75" customHeight="1" x14ac:dyDescent="0.3">
      <c r="A453" s="632"/>
      <c r="B453" s="632"/>
      <c r="C453" s="632"/>
      <c r="D453" s="632"/>
      <c r="E453" s="632"/>
      <c r="F453" s="632"/>
      <c r="G453" s="632"/>
      <c r="H453" s="632"/>
      <c r="I453" s="632"/>
      <c r="J453" s="632"/>
      <c r="K453" s="632"/>
      <c r="L453" s="632"/>
      <c r="M453" s="632"/>
      <c r="N453" s="632"/>
      <c r="O453" s="632"/>
      <c r="P453" s="632"/>
      <c r="Q453" s="632"/>
      <c r="R453" s="632"/>
      <c r="S453" s="632"/>
      <c r="T453" s="632"/>
      <c r="U453" s="632"/>
      <c r="V453" s="632"/>
      <c r="W453" s="632"/>
      <c r="X453" s="632"/>
      <c r="Y453" s="632"/>
      <c r="Z453" s="632"/>
    </row>
    <row r="454" spans="1:26" ht="12.75" customHeight="1" x14ac:dyDescent="0.3">
      <c r="A454" s="632"/>
      <c r="B454" s="632"/>
      <c r="C454" s="632"/>
      <c r="D454" s="632"/>
      <c r="E454" s="632"/>
      <c r="F454" s="632"/>
      <c r="G454" s="632"/>
      <c r="H454" s="632"/>
      <c r="I454" s="632"/>
      <c r="J454" s="632"/>
      <c r="K454" s="632"/>
      <c r="L454" s="632"/>
      <c r="M454" s="632"/>
      <c r="N454" s="632"/>
      <c r="O454" s="632"/>
      <c r="P454" s="632"/>
      <c r="Q454" s="632"/>
      <c r="R454" s="632"/>
      <c r="S454" s="632"/>
      <c r="T454" s="632"/>
      <c r="U454" s="632"/>
      <c r="V454" s="632"/>
      <c r="W454" s="632"/>
      <c r="X454" s="632"/>
      <c r="Y454" s="632"/>
      <c r="Z454" s="632"/>
    </row>
    <row r="455" spans="1:26" ht="12.75" customHeight="1" x14ac:dyDescent="0.3">
      <c r="A455" s="632"/>
      <c r="B455" s="632"/>
      <c r="C455" s="632"/>
      <c r="D455" s="632"/>
      <c r="E455" s="632"/>
      <c r="F455" s="632"/>
      <c r="G455" s="632"/>
      <c r="H455" s="632"/>
      <c r="I455" s="632"/>
      <c r="J455" s="632"/>
      <c r="K455" s="632"/>
      <c r="L455" s="632"/>
      <c r="M455" s="632"/>
      <c r="N455" s="632"/>
      <c r="O455" s="632"/>
      <c r="P455" s="632"/>
      <c r="Q455" s="632"/>
      <c r="R455" s="632"/>
      <c r="S455" s="632"/>
      <c r="T455" s="632"/>
      <c r="U455" s="632"/>
      <c r="V455" s="632"/>
      <c r="W455" s="632"/>
      <c r="X455" s="632"/>
      <c r="Y455" s="632"/>
      <c r="Z455" s="632"/>
    </row>
    <row r="456" spans="1:26" ht="12.75" customHeight="1" x14ac:dyDescent="0.3">
      <c r="A456" s="632"/>
      <c r="B456" s="632"/>
      <c r="C456" s="632"/>
      <c r="D456" s="632"/>
      <c r="E456" s="632"/>
      <c r="F456" s="632"/>
      <c r="G456" s="632"/>
      <c r="H456" s="632"/>
      <c r="I456" s="632"/>
      <c r="J456" s="632"/>
      <c r="K456" s="632"/>
      <c r="L456" s="632"/>
      <c r="M456" s="632"/>
      <c r="N456" s="632"/>
      <c r="O456" s="632"/>
      <c r="P456" s="632"/>
      <c r="Q456" s="632"/>
      <c r="R456" s="632"/>
      <c r="S456" s="632"/>
      <c r="T456" s="632"/>
      <c r="U456" s="632"/>
      <c r="V456" s="632"/>
      <c r="W456" s="632"/>
      <c r="X456" s="632"/>
      <c r="Y456" s="632"/>
      <c r="Z456" s="632"/>
    </row>
    <row r="457" spans="1:26" ht="12.75" customHeight="1" x14ac:dyDescent="0.3">
      <c r="A457" s="632"/>
      <c r="B457" s="632"/>
      <c r="C457" s="632"/>
      <c r="D457" s="632"/>
      <c r="E457" s="632"/>
      <c r="F457" s="632"/>
      <c r="G457" s="632"/>
      <c r="H457" s="632"/>
      <c r="I457" s="632"/>
      <c r="J457" s="632"/>
      <c r="K457" s="632"/>
      <c r="L457" s="632"/>
      <c r="M457" s="632"/>
      <c r="N457" s="632"/>
      <c r="O457" s="632"/>
      <c r="P457" s="632"/>
      <c r="Q457" s="632"/>
      <c r="R457" s="632"/>
      <c r="S457" s="632"/>
      <c r="T457" s="632"/>
      <c r="U457" s="632"/>
      <c r="V457" s="632"/>
      <c r="W457" s="632"/>
      <c r="X457" s="632"/>
      <c r="Y457" s="632"/>
      <c r="Z457" s="632"/>
    </row>
    <row r="458" spans="1:26" ht="12.75" customHeight="1" x14ac:dyDescent="0.3">
      <c r="A458" s="632"/>
      <c r="B458" s="632"/>
      <c r="C458" s="632"/>
      <c r="D458" s="632"/>
      <c r="E458" s="632"/>
      <c r="F458" s="632"/>
      <c r="G458" s="632"/>
      <c r="H458" s="632"/>
      <c r="I458" s="632"/>
      <c r="J458" s="632"/>
      <c r="K458" s="632"/>
      <c r="L458" s="632"/>
      <c r="M458" s="632"/>
      <c r="N458" s="632"/>
      <c r="O458" s="632"/>
      <c r="P458" s="632"/>
      <c r="Q458" s="632"/>
      <c r="R458" s="632"/>
      <c r="S458" s="632"/>
      <c r="T458" s="632"/>
      <c r="U458" s="632"/>
      <c r="V458" s="632"/>
      <c r="W458" s="632"/>
      <c r="X458" s="632"/>
      <c r="Y458" s="632"/>
      <c r="Z458" s="632"/>
    </row>
    <row r="459" spans="1:26" ht="12.75" customHeight="1" x14ac:dyDescent="0.3">
      <c r="A459" s="632"/>
      <c r="B459" s="632"/>
      <c r="C459" s="632"/>
      <c r="D459" s="632"/>
      <c r="E459" s="632"/>
      <c r="F459" s="632"/>
      <c r="G459" s="632"/>
      <c r="H459" s="632"/>
      <c r="I459" s="632"/>
      <c r="J459" s="632"/>
      <c r="K459" s="632"/>
      <c r="L459" s="632"/>
      <c r="M459" s="632"/>
      <c r="N459" s="632"/>
      <c r="O459" s="632"/>
      <c r="P459" s="632"/>
      <c r="Q459" s="632"/>
      <c r="R459" s="632"/>
      <c r="S459" s="632"/>
      <c r="T459" s="632"/>
      <c r="U459" s="632"/>
      <c r="V459" s="632"/>
      <c r="W459" s="632"/>
      <c r="X459" s="632"/>
      <c r="Y459" s="632"/>
      <c r="Z459" s="632"/>
    </row>
    <row r="460" spans="1:26" ht="12.75" customHeight="1" x14ac:dyDescent="0.3">
      <c r="A460" s="632"/>
      <c r="B460" s="632"/>
      <c r="C460" s="632"/>
      <c r="D460" s="632"/>
      <c r="E460" s="632"/>
      <c r="F460" s="632"/>
      <c r="G460" s="632"/>
      <c r="H460" s="632"/>
      <c r="I460" s="632"/>
      <c r="J460" s="632"/>
      <c r="K460" s="632"/>
      <c r="L460" s="632"/>
      <c r="M460" s="632"/>
      <c r="N460" s="632"/>
      <c r="O460" s="632"/>
      <c r="P460" s="632"/>
      <c r="Q460" s="632"/>
      <c r="R460" s="632"/>
      <c r="S460" s="632"/>
      <c r="T460" s="632"/>
      <c r="U460" s="632"/>
      <c r="V460" s="632"/>
      <c r="W460" s="632"/>
      <c r="X460" s="632"/>
      <c r="Y460" s="632"/>
      <c r="Z460" s="632"/>
    </row>
    <row r="461" spans="1:26" ht="12.75" customHeight="1" x14ac:dyDescent="0.3">
      <c r="A461" s="632"/>
      <c r="B461" s="632"/>
      <c r="C461" s="632"/>
      <c r="D461" s="632"/>
      <c r="E461" s="632"/>
      <c r="F461" s="632"/>
      <c r="G461" s="632"/>
      <c r="H461" s="632"/>
      <c r="I461" s="632"/>
      <c r="J461" s="632"/>
      <c r="K461" s="632"/>
      <c r="L461" s="632"/>
      <c r="M461" s="632"/>
      <c r="N461" s="632"/>
      <c r="O461" s="632"/>
      <c r="P461" s="632"/>
      <c r="Q461" s="632"/>
      <c r="R461" s="632"/>
      <c r="S461" s="632"/>
      <c r="T461" s="632"/>
      <c r="U461" s="632"/>
      <c r="V461" s="632"/>
      <c r="W461" s="632"/>
      <c r="X461" s="632"/>
      <c r="Y461" s="632"/>
      <c r="Z461" s="632"/>
    </row>
    <row r="462" spans="1:26" ht="12.75" customHeight="1" x14ac:dyDescent="0.3">
      <c r="A462" s="632"/>
      <c r="B462" s="632"/>
      <c r="C462" s="632"/>
      <c r="D462" s="632"/>
      <c r="E462" s="632"/>
      <c r="F462" s="632"/>
      <c r="G462" s="632"/>
      <c r="H462" s="632"/>
      <c r="I462" s="632"/>
      <c r="J462" s="632"/>
      <c r="K462" s="632"/>
      <c r="L462" s="632"/>
      <c r="M462" s="632"/>
      <c r="N462" s="632"/>
      <c r="O462" s="632"/>
      <c r="P462" s="632"/>
      <c r="Q462" s="632"/>
      <c r="R462" s="632"/>
      <c r="S462" s="632"/>
      <c r="T462" s="632"/>
      <c r="U462" s="632"/>
      <c r="V462" s="632"/>
      <c r="W462" s="632"/>
      <c r="X462" s="632"/>
      <c r="Y462" s="632"/>
      <c r="Z462" s="632"/>
    </row>
    <row r="463" spans="1:26" ht="12.75" customHeight="1" x14ac:dyDescent="0.3">
      <c r="A463" s="632"/>
      <c r="B463" s="632"/>
      <c r="C463" s="632"/>
      <c r="D463" s="632"/>
      <c r="E463" s="632"/>
      <c r="F463" s="632"/>
      <c r="G463" s="632"/>
      <c r="H463" s="632"/>
      <c r="I463" s="632"/>
      <c r="J463" s="632"/>
      <c r="K463" s="632"/>
      <c r="L463" s="632"/>
      <c r="M463" s="632"/>
      <c r="N463" s="632"/>
      <c r="O463" s="632"/>
      <c r="P463" s="632"/>
      <c r="Q463" s="632"/>
      <c r="R463" s="632"/>
      <c r="S463" s="632"/>
      <c r="T463" s="632"/>
      <c r="U463" s="632"/>
      <c r="V463" s="632"/>
      <c r="W463" s="632"/>
      <c r="X463" s="632"/>
      <c r="Y463" s="632"/>
      <c r="Z463" s="632"/>
    </row>
    <row r="464" spans="1:26" ht="12.75" customHeight="1" x14ac:dyDescent="0.3">
      <c r="A464" s="632"/>
      <c r="B464" s="632"/>
      <c r="C464" s="632"/>
      <c r="D464" s="632"/>
      <c r="E464" s="632"/>
      <c r="F464" s="632"/>
      <c r="G464" s="632"/>
      <c r="H464" s="632"/>
      <c r="I464" s="632"/>
      <c r="J464" s="632"/>
      <c r="K464" s="632"/>
      <c r="L464" s="632"/>
      <c r="M464" s="632"/>
      <c r="N464" s="632"/>
      <c r="O464" s="632"/>
      <c r="P464" s="632"/>
      <c r="Q464" s="632"/>
      <c r="R464" s="632"/>
      <c r="S464" s="632"/>
      <c r="T464" s="632"/>
      <c r="U464" s="632"/>
      <c r="V464" s="632"/>
      <c r="W464" s="632"/>
      <c r="X464" s="632"/>
      <c r="Y464" s="632"/>
      <c r="Z464" s="632"/>
    </row>
    <row r="465" spans="1:26" ht="12.75" customHeight="1" x14ac:dyDescent="0.3">
      <c r="A465" s="632"/>
      <c r="B465" s="632"/>
      <c r="C465" s="632"/>
      <c r="D465" s="632"/>
      <c r="E465" s="632"/>
      <c r="F465" s="632"/>
      <c r="G465" s="632"/>
      <c r="H465" s="632"/>
      <c r="I465" s="632"/>
      <c r="J465" s="632"/>
      <c r="K465" s="632"/>
      <c r="L465" s="632"/>
      <c r="M465" s="632"/>
      <c r="N465" s="632"/>
      <c r="O465" s="632"/>
      <c r="P465" s="632"/>
      <c r="Q465" s="632"/>
      <c r="R465" s="632"/>
      <c r="S465" s="632"/>
      <c r="T465" s="632"/>
      <c r="U465" s="632"/>
      <c r="V465" s="632"/>
      <c r="W465" s="632"/>
      <c r="X465" s="632"/>
      <c r="Y465" s="632"/>
      <c r="Z465" s="632"/>
    </row>
    <row r="466" spans="1:26" ht="12.75" customHeight="1" x14ac:dyDescent="0.3">
      <c r="A466" s="632"/>
      <c r="B466" s="632"/>
      <c r="C466" s="632"/>
      <c r="D466" s="632"/>
      <c r="E466" s="632"/>
      <c r="F466" s="632"/>
      <c r="G466" s="632"/>
      <c r="H466" s="632"/>
      <c r="I466" s="632"/>
      <c r="J466" s="632"/>
      <c r="K466" s="632"/>
      <c r="L466" s="632"/>
      <c r="M466" s="632"/>
      <c r="N466" s="632"/>
      <c r="O466" s="632"/>
      <c r="P466" s="632"/>
      <c r="Q466" s="632"/>
      <c r="R466" s="632"/>
      <c r="S466" s="632"/>
      <c r="T466" s="632"/>
      <c r="U466" s="632"/>
      <c r="V466" s="632"/>
      <c r="W466" s="632"/>
      <c r="X466" s="632"/>
      <c r="Y466" s="632"/>
      <c r="Z466" s="632"/>
    </row>
    <row r="467" spans="1:26" ht="12.75" customHeight="1" x14ac:dyDescent="0.3">
      <c r="A467" s="632"/>
      <c r="B467" s="632"/>
      <c r="C467" s="632"/>
      <c r="D467" s="632"/>
      <c r="E467" s="632"/>
      <c r="F467" s="632"/>
      <c r="G467" s="632"/>
      <c r="H467" s="632"/>
      <c r="I467" s="632"/>
      <c r="J467" s="632"/>
      <c r="K467" s="632"/>
      <c r="L467" s="632"/>
      <c r="M467" s="632"/>
      <c r="N467" s="632"/>
      <c r="O467" s="632"/>
      <c r="P467" s="632"/>
      <c r="Q467" s="632"/>
      <c r="R467" s="632"/>
      <c r="S467" s="632"/>
      <c r="T467" s="632"/>
      <c r="U467" s="632"/>
      <c r="V467" s="632"/>
      <c r="W467" s="632"/>
      <c r="X467" s="632"/>
      <c r="Y467" s="632"/>
      <c r="Z467" s="632"/>
    </row>
    <row r="468" spans="1:26" ht="12.75" customHeight="1" x14ac:dyDescent="0.3">
      <c r="A468" s="632"/>
      <c r="B468" s="632"/>
      <c r="C468" s="632"/>
      <c r="D468" s="632"/>
      <c r="E468" s="632"/>
      <c r="F468" s="632"/>
      <c r="G468" s="632"/>
      <c r="H468" s="632"/>
      <c r="I468" s="632"/>
      <c r="J468" s="632"/>
      <c r="K468" s="632"/>
      <c r="L468" s="632"/>
      <c r="M468" s="632"/>
      <c r="N468" s="632"/>
      <c r="O468" s="632"/>
      <c r="P468" s="632"/>
      <c r="Q468" s="632"/>
      <c r="R468" s="632"/>
      <c r="S468" s="632"/>
      <c r="T468" s="632"/>
      <c r="U468" s="632"/>
      <c r="V468" s="632"/>
      <c r="W468" s="632"/>
      <c r="X468" s="632"/>
      <c r="Y468" s="632"/>
      <c r="Z468" s="632"/>
    </row>
    <row r="469" spans="1:26" ht="12.75" customHeight="1" x14ac:dyDescent="0.3">
      <c r="A469" s="632"/>
      <c r="B469" s="632"/>
      <c r="C469" s="632"/>
      <c r="D469" s="632"/>
      <c r="E469" s="632"/>
      <c r="F469" s="632"/>
      <c r="G469" s="632"/>
      <c r="H469" s="632"/>
      <c r="I469" s="632"/>
      <c r="J469" s="632"/>
      <c r="K469" s="632"/>
      <c r="L469" s="632"/>
      <c r="M469" s="632"/>
      <c r="N469" s="632"/>
      <c r="O469" s="632"/>
      <c r="P469" s="632"/>
      <c r="Q469" s="632"/>
      <c r="R469" s="632"/>
      <c r="S469" s="632"/>
      <c r="T469" s="632"/>
      <c r="U469" s="632"/>
      <c r="V469" s="632"/>
      <c r="W469" s="632"/>
      <c r="X469" s="632"/>
      <c r="Y469" s="632"/>
      <c r="Z469" s="632"/>
    </row>
    <row r="470" spans="1:26" ht="12.75" customHeight="1" x14ac:dyDescent="0.3">
      <c r="A470" s="632"/>
      <c r="B470" s="632"/>
      <c r="C470" s="632"/>
      <c r="D470" s="632"/>
      <c r="E470" s="632"/>
      <c r="F470" s="632"/>
      <c r="G470" s="632"/>
      <c r="H470" s="632"/>
      <c r="I470" s="632"/>
      <c r="J470" s="632"/>
      <c r="K470" s="632"/>
      <c r="L470" s="632"/>
      <c r="M470" s="632"/>
      <c r="N470" s="632"/>
      <c r="O470" s="632"/>
      <c r="P470" s="632"/>
      <c r="Q470" s="632"/>
      <c r="R470" s="632"/>
      <c r="S470" s="632"/>
      <c r="T470" s="632"/>
      <c r="U470" s="632"/>
      <c r="V470" s="632"/>
      <c r="W470" s="632"/>
      <c r="X470" s="632"/>
      <c r="Y470" s="632"/>
      <c r="Z470" s="632"/>
    </row>
    <row r="471" spans="1:26" ht="12.75" customHeight="1" x14ac:dyDescent="0.3">
      <c r="A471" s="632"/>
      <c r="B471" s="632"/>
      <c r="C471" s="632"/>
      <c r="D471" s="632"/>
      <c r="E471" s="632"/>
      <c r="F471" s="632"/>
      <c r="G471" s="632"/>
      <c r="H471" s="632"/>
      <c r="I471" s="632"/>
      <c r="J471" s="632"/>
      <c r="K471" s="632"/>
      <c r="L471" s="632"/>
      <c r="M471" s="632"/>
      <c r="N471" s="632"/>
      <c r="O471" s="632"/>
      <c r="P471" s="632"/>
      <c r="Q471" s="632"/>
      <c r="R471" s="632"/>
      <c r="S471" s="632"/>
      <c r="T471" s="632"/>
      <c r="U471" s="632"/>
      <c r="V471" s="632"/>
      <c r="W471" s="632"/>
      <c r="X471" s="632"/>
      <c r="Y471" s="632"/>
      <c r="Z471" s="632"/>
    </row>
    <row r="472" spans="1:26" ht="12.75" customHeight="1" x14ac:dyDescent="0.3">
      <c r="A472" s="632"/>
      <c r="B472" s="632"/>
      <c r="C472" s="632"/>
      <c r="D472" s="632"/>
      <c r="E472" s="632"/>
      <c r="F472" s="632"/>
      <c r="G472" s="632"/>
      <c r="H472" s="632"/>
      <c r="I472" s="632"/>
      <c r="J472" s="632"/>
      <c r="K472" s="632"/>
      <c r="L472" s="632"/>
      <c r="M472" s="632"/>
      <c r="N472" s="632"/>
      <c r="O472" s="632"/>
      <c r="P472" s="632"/>
      <c r="Q472" s="632"/>
      <c r="R472" s="632"/>
      <c r="S472" s="632"/>
      <c r="T472" s="632"/>
      <c r="U472" s="632"/>
      <c r="V472" s="632"/>
      <c r="W472" s="632"/>
      <c r="X472" s="632"/>
      <c r="Y472" s="632"/>
      <c r="Z472" s="632"/>
    </row>
    <row r="473" spans="1:26" ht="12.75" customHeight="1" x14ac:dyDescent="0.3">
      <c r="A473" s="632"/>
      <c r="B473" s="632"/>
      <c r="C473" s="632"/>
      <c r="D473" s="632"/>
      <c r="E473" s="632"/>
      <c r="F473" s="632"/>
      <c r="G473" s="632"/>
      <c r="H473" s="632"/>
      <c r="I473" s="632"/>
      <c r="J473" s="632"/>
      <c r="K473" s="632"/>
      <c r="L473" s="632"/>
      <c r="M473" s="632"/>
      <c r="N473" s="632"/>
      <c r="O473" s="632"/>
      <c r="P473" s="632"/>
      <c r="Q473" s="632"/>
      <c r="R473" s="632"/>
      <c r="S473" s="632"/>
      <c r="T473" s="632"/>
      <c r="U473" s="632"/>
      <c r="V473" s="632"/>
      <c r="W473" s="632"/>
      <c r="X473" s="632"/>
      <c r="Y473" s="632"/>
      <c r="Z473" s="632"/>
    </row>
    <row r="474" spans="1:26" ht="12.75" customHeight="1" x14ac:dyDescent="0.3">
      <c r="A474" s="632"/>
      <c r="B474" s="632"/>
      <c r="C474" s="632"/>
      <c r="D474" s="632"/>
      <c r="E474" s="632"/>
      <c r="F474" s="632"/>
      <c r="G474" s="632"/>
      <c r="H474" s="632"/>
      <c r="I474" s="632"/>
      <c r="J474" s="632"/>
      <c r="K474" s="632"/>
      <c r="L474" s="632"/>
      <c r="M474" s="632"/>
      <c r="N474" s="632"/>
      <c r="O474" s="632"/>
      <c r="P474" s="632"/>
      <c r="Q474" s="632"/>
      <c r="R474" s="632"/>
      <c r="S474" s="632"/>
      <c r="T474" s="632"/>
      <c r="U474" s="632"/>
      <c r="V474" s="632"/>
      <c r="W474" s="632"/>
      <c r="X474" s="632"/>
      <c r="Y474" s="632"/>
      <c r="Z474" s="632"/>
    </row>
    <row r="475" spans="1:26" ht="12.75" customHeight="1" x14ac:dyDescent="0.3">
      <c r="A475" s="632"/>
      <c r="B475" s="632"/>
      <c r="C475" s="632"/>
      <c r="D475" s="632"/>
      <c r="E475" s="632"/>
      <c r="F475" s="632"/>
      <c r="G475" s="632"/>
      <c r="H475" s="632"/>
      <c r="I475" s="632"/>
      <c r="J475" s="632"/>
      <c r="K475" s="632"/>
      <c r="L475" s="632"/>
      <c r="M475" s="632"/>
      <c r="N475" s="632"/>
      <c r="O475" s="632"/>
      <c r="P475" s="632"/>
      <c r="Q475" s="632"/>
      <c r="R475" s="632"/>
      <c r="S475" s="632"/>
      <c r="T475" s="632"/>
      <c r="U475" s="632"/>
      <c r="V475" s="632"/>
      <c r="W475" s="632"/>
      <c r="X475" s="632"/>
      <c r="Y475" s="632"/>
      <c r="Z475" s="632"/>
    </row>
    <row r="476" spans="1:26" ht="12.75" customHeight="1" x14ac:dyDescent="0.3">
      <c r="A476" s="632"/>
      <c r="B476" s="632"/>
      <c r="C476" s="632"/>
      <c r="D476" s="632"/>
      <c r="E476" s="632"/>
      <c r="F476" s="632"/>
      <c r="G476" s="632"/>
      <c r="H476" s="632"/>
      <c r="I476" s="632"/>
      <c r="J476" s="632"/>
      <c r="K476" s="632"/>
      <c r="L476" s="632"/>
      <c r="M476" s="632"/>
      <c r="N476" s="632"/>
      <c r="O476" s="632"/>
      <c r="P476" s="632"/>
      <c r="Q476" s="632"/>
      <c r="R476" s="632"/>
      <c r="S476" s="632"/>
      <c r="T476" s="632"/>
      <c r="U476" s="632"/>
      <c r="V476" s="632"/>
      <c r="W476" s="632"/>
      <c r="X476" s="632"/>
      <c r="Y476" s="632"/>
      <c r="Z476" s="632"/>
    </row>
    <row r="477" spans="1:26" ht="12.75" customHeight="1" x14ac:dyDescent="0.3">
      <c r="A477" s="632"/>
      <c r="B477" s="632"/>
      <c r="C477" s="632"/>
      <c r="D477" s="632"/>
      <c r="E477" s="632"/>
      <c r="F477" s="632"/>
      <c r="G477" s="632"/>
      <c r="H477" s="632"/>
      <c r="I477" s="632"/>
      <c r="J477" s="632"/>
      <c r="K477" s="632"/>
      <c r="L477" s="632"/>
      <c r="M477" s="632"/>
      <c r="N477" s="632"/>
      <c r="O477" s="632"/>
      <c r="P477" s="632"/>
      <c r="Q477" s="632"/>
      <c r="R477" s="632"/>
      <c r="S477" s="632"/>
      <c r="T477" s="632"/>
      <c r="U477" s="632"/>
      <c r="V477" s="632"/>
      <c r="W477" s="632"/>
      <c r="X477" s="632"/>
      <c r="Y477" s="632"/>
      <c r="Z477" s="632"/>
    </row>
    <row r="478" spans="1:26" ht="12.75" customHeight="1" x14ac:dyDescent="0.3">
      <c r="A478" s="632"/>
      <c r="B478" s="632"/>
      <c r="C478" s="632"/>
      <c r="D478" s="632"/>
      <c r="E478" s="632"/>
      <c r="F478" s="632"/>
      <c r="G478" s="632"/>
      <c r="H478" s="632"/>
      <c r="I478" s="632"/>
      <c r="J478" s="632"/>
      <c r="K478" s="632"/>
      <c r="L478" s="632"/>
      <c r="M478" s="632"/>
      <c r="N478" s="632"/>
      <c r="O478" s="632"/>
      <c r="P478" s="632"/>
      <c r="Q478" s="632"/>
      <c r="R478" s="632"/>
      <c r="S478" s="632"/>
      <c r="T478" s="632"/>
      <c r="U478" s="632"/>
      <c r="V478" s="632"/>
      <c r="W478" s="632"/>
      <c r="X478" s="632"/>
      <c r="Y478" s="632"/>
      <c r="Z478" s="632"/>
    </row>
    <row r="479" spans="1:26" ht="12.75" customHeight="1" x14ac:dyDescent="0.3">
      <c r="A479" s="632"/>
      <c r="B479" s="632"/>
      <c r="C479" s="632"/>
      <c r="D479" s="632"/>
      <c r="E479" s="632"/>
      <c r="F479" s="632"/>
      <c r="G479" s="632"/>
      <c r="H479" s="632"/>
      <c r="I479" s="632"/>
      <c r="J479" s="632"/>
      <c r="K479" s="632"/>
      <c r="L479" s="632"/>
      <c r="M479" s="632"/>
      <c r="N479" s="632"/>
      <c r="O479" s="632"/>
      <c r="P479" s="632"/>
      <c r="Q479" s="632"/>
      <c r="R479" s="632"/>
      <c r="S479" s="632"/>
      <c r="T479" s="632"/>
      <c r="U479" s="632"/>
      <c r="V479" s="632"/>
      <c r="W479" s="632"/>
      <c r="X479" s="632"/>
      <c r="Y479" s="632"/>
      <c r="Z479" s="632"/>
    </row>
    <row r="480" spans="1:26" ht="12.75" customHeight="1" x14ac:dyDescent="0.3">
      <c r="A480" s="632"/>
      <c r="B480" s="632"/>
      <c r="C480" s="632"/>
      <c r="D480" s="632"/>
      <c r="E480" s="632"/>
      <c r="F480" s="632"/>
      <c r="G480" s="632"/>
      <c r="H480" s="632"/>
      <c r="I480" s="632"/>
      <c r="J480" s="632"/>
      <c r="K480" s="632"/>
      <c r="L480" s="632"/>
      <c r="M480" s="632"/>
      <c r="N480" s="632"/>
      <c r="O480" s="632"/>
      <c r="P480" s="632"/>
      <c r="Q480" s="632"/>
      <c r="R480" s="632"/>
      <c r="S480" s="632"/>
      <c r="T480" s="632"/>
      <c r="U480" s="632"/>
      <c r="V480" s="632"/>
      <c r="W480" s="632"/>
      <c r="X480" s="632"/>
      <c r="Y480" s="632"/>
      <c r="Z480" s="632"/>
    </row>
    <row r="481" spans="1:26" ht="12.75" customHeight="1" x14ac:dyDescent="0.3">
      <c r="A481" s="632"/>
      <c r="B481" s="632"/>
      <c r="C481" s="632"/>
      <c r="D481" s="632"/>
      <c r="E481" s="632"/>
      <c r="F481" s="632"/>
      <c r="G481" s="632"/>
      <c r="H481" s="632"/>
      <c r="I481" s="632"/>
      <c r="J481" s="632"/>
      <c r="K481" s="632"/>
      <c r="L481" s="632"/>
      <c r="M481" s="632"/>
      <c r="N481" s="632"/>
      <c r="O481" s="632"/>
      <c r="P481" s="632"/>
      <c r="Q481" s="632"/>
      <c r="R481" s="632"/>
      <c r="S481" s="632"/>
      <c r="T481" s="632"/>
      <c r="U481" s="632"/>
      <c r="V481" s="632"/>
      <c r="W481" s="632"/>
      <c r="X481" s="632"/>
      <c r="Y481" s="632"/>
      <c r="Z481" s="632"/>
    </row>
    <row r="482" spans="1:26" ht="12.75" customHeight="1" x14ac:dyDescent="0.3">
      <c r="A482" s="632"/>
      <c r="B482" s="632"/>
      <c r="C482" s="632"/>
      <c r="D482" s="632"/>
      <c r="E482" s="632"/>
      <c r="F482" s="632"/>
      <c r="G482" s="632"/>
      <c r="H482" s="632"/>
      <c r="I482" s="632"/>
      <c r="J482" s="632"/>
      <c r="K482" s="632"/>
      <c r="L482" s="632"/>
      <c r="M482" s="632"/>
      <c r="N482" s="632"/>
      <c r="O482" s="632"/>
      <c r="P482" s="632"/>
      <c r="Q482" s="632"/>
      <c r="R482" s="632"/>
      <c r="S482" s="632"/>
      <c r="T482" s="632"/>
      <c r="U482" s="632"/>
      <c r="V482" s="632"/>
      <c r="W482" s="632"/>
      <c r="X482" s="632"/>
      <c r="Y482" s="632"/>
      <c r="Z482" s="632"/>
    </row>
    <row r="483" spans="1:26" ht="12.75" customHeight="1" x14ac:dyDescent="0.3">
      <c r="A483" s="632"/>
      <c r="B483" s="632"/>
      <c r="C483" s="632"/>
      <c r="D483" s="632"/>
      <c r="E483" s="632"/>
      <c r="F483" s="632"/>
      <c r="G483" s="632"/>
      <c r="H483" s="632"/>
      <c r="I483" s="632"/>
      <c r="J483" s="632"/>
      <c r="K483" s="632"/>
      <c r="L483" s="632"/>
      <c r="M483" s="632"/>
      <c r="N483" s="632"/>
      <c r="O483" s="632"/>
      <c r="P483" s="632"/>
      <c r="Q483" s="632"/>
      <c r="R483" s="632"/>
      <c r="S483" s="632"/>
      <c r="T483" s="632"/>
      <c r="U483" s="632"/>
      <c r="V483" s="632"/>
      <c r="W483" s="632"/>
      <c r="X483" s="632"/>
      <c r="Y483" s="632"/>
      <c r="Z483" s="632"/>
    </row>
    <row r="484" spans="1:26" ht="12.75" customHeight="1" x14ac:dyDescent="0.3">
      <c r="A484" s="632"/>
      <c r="B484" s="632"/>
      <c r="C484" s="632"/>
      <c r="D484" s="632"/>
      <c r="E484" s="632"/>
      <c r="F484" s="632"/>
      <c r="G484" s="632"/>
      <c r="H484" s="632"/>
      <c r="I484" s="632"/>
      <c r="J484" s="632"/>
      <c r="K484" s="632"/>
      <c r="L484" s="632"/>
      <c r="M484" s="632"/>
      <c r="N484" s="632"/>
      <c r="O484" s="632"/>
      <c r="P484" s="632"/>
      <c r="Q484" s="632"/>
      <c r="R484" s="632"/>
      <c r="S484" s="632"/>
      <c r="T484" s="632"/>
      <c r="U484" s="632"/>
      <c r="V484" s="632"/>
      <c r="W484" s="632"/>
      <c r="X484" s="632"/>
      <c r="Y484" s="632"/>
      <c r="Z484" s="632"/>
    </row>
    <row r="485" spans="1:26" ht="12.75" customHeight="1" x14ac:dyDescent="0.3">
      <c r="A485" s="632"/>
      <c r="B485" s="632"/>
      <c r="C485" s="632"/>
      <c r="D485" s="632"/>
      <c r="E485" s="632"/>
      <c r="F485" s="632"/>
      <c r="G485" s="632"/>
      <c r="H485" s="632"/>
      <c r="I485" s="632"/>
      <c r="J485" s="632"/>
      <c r="K485" s="632"/>
      <c r="L485" s="632"/>
      <c r="M485" s="632"/>
      <c r="N485" s="632"/>
      <c r="O485" s="632"/>
      <c r="P485" s="632"/>
      <c r="Q485" s="632"/>
      <c r="R485" s="632"/>
      <c r="S485" s="632"/>
      <c r="T485" s="632"/>
      <c r="U485" s="632"/>
      <c r="V485" s="632"/>
      <c r="W485" s="632"/>
      <c r="X485" s="632"/>
      <c r="Y485" s="632"/>
      <c r="Z485" s="632"/>
    </row>
    <row r="486" spans="1:26" ht="12.75" customHeight="1" x14ac:dyDescent="0.3">
      <c r="A486" s="632"/>
      <c r="B486" s="632"/>
      <c r="C486" s="632"/>
      <c r="D486" s="632"/>
      <c r="E486" s="632"/>
      <c r="F486" s="632"/>
      <c r="G486" s="632"/>
      <c r="H486" s="632"/>
      <c r="I486" s="632"/>
      <c r="J486" s="632"/>
      <c r="K486" s="632"/>
      <c r="L486" s="632"/>
      <c r="M486" s="632"/>
      <c r="N486" s="632"/>
      <c r="O486" s="632"/>
      <c r="P486" s="632"/>
      <c r="Q486" s="632"/>
      <c r="R486" s="632"/>
      <c r="S486" s="632"/>
      <c r="T486" s="632"/>
      <c r="U486" s="632"/>
      <c r="V486" s="632"/>
      <c r="W486" s="632"/>
      <c r="X486" s="632"/>
      <c r="Y486" s="632"/>
      <c r="Z486" s="632"/>
    </row>
    <row r="487" spans="1:26" ht="12.75" customHeight="1" x14ac:dyDescent="0.3">
      <c r="A487" s="632"/>
      <c r="B487" s="632"/>
      <c r="C487" s="632"/>
      <c r="D487" s="632"/>
      <c r="E487" s="632"/>
      <c r="F487" s="632"/>
      <c r="G487" s="632"/>
      <c r="H487" s="632"/>
      <c r="I487" s="632"/>
      <c r="J487" s="632"/>
      <c r="K487" s="632"/>
      <c r="L487" s="632"/>
      <c r="M487" s="632"/>
      <c r="N487" s="632"/>
      <c r="O487" s="632"/>
      <c r="P487" s="632"/>
      <c r="Q487" s="632"/>
      <c r="R487" s="632"/>
      <c r="S487" s="632"/>
      <c r="T487" s="632"/>
      <c r="U487" s="632"/>
      <c r="V487" s="632"/>
      <c r="W487" s="632"/>
      <c r="X487" s="632"/>
      <c r="Y487" s="632"/>
      <c r="Z487" s="632"/>
    </row>
    <row r="488" spans="1:26" ht="12.75" customHeight="1" x14ac:dyDescent="0.3">
      <c r="A488" s="632"/>
      <c r="B488" s="632"/>
      <c r="C488" s="632"/>
      <c r="D488" s="632"/>
      <c r="E488" s="632"/>
      <c r="F488" s="632"/>
      <c r="G488" s="632"/>
      <c r="H488" s="632"/>
      <c r="I488" s="632"/>
      <c r="J488" s="632"/>
      <c r="K488" s="632"/>
      <c r="L488" s="632"/>
      <c r="M488" s="632"/>
      <c r="N488" s="632"/>
      <c r="O488" s="632"/>
      <c r="P488" s="632"/>
      <c r="Q488" s="632"/>
      <c r="R488" s="632"/>
      <c r="S488" s="632"/>
      <c r="T488" s="632"/>
      <c r="U488" s="632"/>
      <c r="V488" s="632"/>
      <c r="W488" s="632"/>
      <c r="X488" s="632"/>
      <c r="Y488" s="632"/>
      <c r="Z488" s="632"/>
    </row>
    <row r="489" spans="1:26" ht="12.75" customHeight="1" x14ac:dyDescent="0.3">
      <c r="A489" s="632"/>
      <c r="B489" s="632"/>
      <c r="C489" s="632"/>
      <c r="D489" s="632"/>
      <c r="E489" s="632"/>
      <c r="F489" s="632"/>
      <c r="G489" s="632"/>
      <c r="H489" s="632"/>
      <c r="I489" s="632"/>
      <c r="J489" s="632"/>
      <c r="K489" s="632"/>
      <c r="L489" s="632"/>
      <c r="M489" s="632"/>
      <c r="N489" s="632"/>
      <c r="O489" s="632"/>
      <c r="P489" s="632"/>
      <c r="Q489" s="632"/>
      <c r="R489" s="632"/>
      <c r="S489" s="632"/>
      <c r="T489" s="632"/>
      <c r="U489" s="632"/>
      <c r="V489" s="632"/>
      <c r="W489" s="632"/>
      <c r="X489" s="632"/>
      <c r="Y489" s="632"/>
      <c r="Z489" s="632"/>
    </row>
    <row r="490" spans="1:26" ht="12.75" customHeight="1" x14ac:dyDescent="0.3">
      <c r="A490" s="632"/>
      <c r="B490" s="632"/>
      <c r="C490" s="632"/>
      <c r="D490" s="632"/>
      <c r="E490" s="632"/>
      <c r="F490" s="632"/>
      <c r="G490" s="632"/>
      <c r="H490" s="632"/>
      <c r="I490" s="632"/>
      <c r="J490" s="632"/>
      <c r="K490" s="632"/>
      <c r="L490" s="632"/>
      <c r="M490" s="632"/>
      <c r="N490" s="632"/>
      <c r="O490" s="632"/>
      <c r="P490" s="632"/>
      <c r="Q490" s="632"/>
      <c r="R490" s="632"/>
      <c r="S490" s="632"/>
      <c r="T490" s="632"/>
      <c r="U490" s="632"/>
      <c r="V490" s="632"/>
      <c r="W490" s="632"/>
      <c r="X490" s="632"/>
      <c r="Y490" s="632"/>
      <c r="Z490" s="632"/>
    </row>
    <row r="491" spans="1:26" ht="12.75" customHeight="1" x14ac:dyDescent="0.3">
      <c r="A491" s="632"/>
      <c r="B491" s="632"/>
      <c r="C491" s="632"/>
      <c r="D491" s="632"/>
      <c r="E491" s="632"/>
      <c r="F491" s="632"/>
      <c r="G491" s="632"/>
      <c r="H491" s="632"/>
      <c r="I491" s="632"/>
      <c r="J491" s="632"/>
      <c r="K491" s="632"/>
      <c r="L491" s="632"/>
      <c r="M491" s="632"/>
      <c r="N491" s="632"/>
      <c r="O491" s="632"/>
      <c r="P491" s="632"/>
      <c r="Q491" s="632"/>
      <c r="R491" s="632"/>
      <c r="S491" s="632"/>
      <c r="T491" s="632"/>
      <c r="U491" s="632"/>
      <c r="V491" s="632"/>
      <c r="W491" s="632"/>
      <c r="X491" s="632"/>
      <c r="Y491" s="632"/>
      <c r="Z491" s="632"/>
    </row>
    <row r="492" spans="1:26" ht="12.75" customHeight="1" x14ac:dyDescent="0.3">
      <c r="A492" s="632"/>
      <c r="B492" s="632"/>
      <c r="C492" s="632"/>
      <c r="D492" s="632"/>
      <c r="E492" s="632"/>
      <c r="F492" s="632"/>
      <c r="G492" s="632"/>
      <c r="H492" s="632"/>
      <c r="I492" s="632"/>
      <c r="J492" s="632"/>
      <c r="K492" s="632"/>
      <c r="L492" s="632"/>
      <c r="M492" s="632"/>
      <c r="N492" s="632"/>
      <c r="O492" s="632"/>
      <c r="P492" s="632"/>
      <c r="Q492" s="632"/>
      <c r="R492" s="632"/>
      <c r="S492" s="632"/>
      <c r="T492" s="632"/>
      <c r="U492" s="632"/>
      <c r="V492" s="632"/>
      <c r="W492" s="632"/>
      <c r="X492" s="632"/>
      <c r="Y492" s="632"/>
      <c r="Z492" s="632"/>
    </row>
    <row r="493" spans="1:26" ht="12.75" customHeight="1" x14ac:dyDescent="0.3">
      <c r="A493" s="632"/>
      <c r="B493" s="632"/>
      <c r="C493" s="632"/>
      <c r="D493" s="632"/>
      <c r="E493" s="632"/>
      <c r="F493" s="632"/>
      <c r="G493" s="632"/>
      <c r="H493" s="632"/>
      <c r="I493" s="632"/>
      <c r="J493" s="632"/>
      <c r="K493" s="632"/>
      <c r="L493" s="632"/>
      <c r="M493" s="632"/>
      <c r="N493" s="632"/>
      <c r="O493" s="632"/>
      <c r="P493" s="632"/>
      <c r="Q493" s="632"/>
      <c r="R493" s="632"/>
      <c r="S493" s="632"/>
      <c r="T493" s="632"/>
      <c r="U493" s="632"/>
      <c r="V493" s="632"/>
      <c r="W493" s="632"/>
      <c r="X493" s="632"/>
      <c r="Y493" s="632"/>
      <c r="Z493" s="632"/>
    </row>
    <row r="494" spans="1:26" ht="12.75" customHeight="1" x14ac:dyDescent="0.3">
      <c r="A494" s="632"/>
      <c r="B494" s="632"/>
      <c r="C494" s="632"/>
      <c r="D494" s="632"/>
      <c r="E494" s="632"/>
      <c r="F494" s="632"/>
      <c r="G494" s="632"/>
      <c r="H494" s="632"/>
      <c r="I494" s="632"/>
      <c r="J494" s="632"/>
      <c r="K494" s="632"/>
      <c r="L494" s="632"/>
      <c r="M494" s="632"/>
      <c r="N494" s="632"/>
      <c r="O494" s="632"/>
      <c r="P494" s="632"/>
      <c r="Q494" s="632"/>
      <c r="R494" s="632"/>
      <c r="S494" s="632"/>
      <c r="T494" s="632"/>
      <c r="U494" s="632"/>
      <c r="V494" s="632"/>
      <c r="W494" s="632"/>
      <c r="X494" s="632"/>
      <c r="Y494" s="632"/>
      <c r="Z494" s="632"/>
    </row>
    <row r="495" spans="1:26" ht="12.75" customHeight="1" x14ac:dyDescent="0.3">
      <c r="A495" s="632"/>
      <c r="B495" s="632"/>
      <c r="C495" s="632"/>
      <c r="D495" s="632"/>
      <c r="E495" s="632"/>
      <c r="F495" s="632"/>
      <c r="G495" s="632"/>
      <c r="H495" s="632"/>
      <c r="I495" s="632"/>
      <c r="J495" s="632"/>
      <c r="K495" s="632"/>
      <c r="L495" s="632"/>
      <c r="M495" s="632"/>
      <c r="N495" s="632"/>
      <c r="O495" s="632"/>
      <c r="P495" s="632"/>
      <c r="Q495" s="632"/>
      <c r="R495" s="632"/>
      <c r="S495" s="632"/>
      <c r="T495" s="632"/>
      <c r="U495" s="632"/>
      <c r="V495" s="632"/>
      <c r="W495" s="632"/>
      <c r="X495" s="632"/>
      <c r="Y495" s="632"/>
      <c r="Z495" s="632"/>
    </row>
    <row r="496" spans="1:26" ht="12.75" customHeight="1" x14ac:dyDescent="0.3">
      <c r="A496" s="632"/>
      <c r="B496" s="632"/>
      <c r="C496" s="632"/>
      <c r="D496" s="632"/>
      <c r="E496" s="632"/>
      <c r="F496" s="632"/>
      <c r="G496" s="632"/>
      <c r="H496" s="632"/>
      <c r="I496" s="632"/>
      <c r="J496" s="632"/>
      <c r="K496" s="632"/>
      <c r="L496" s="632"/>
      <c r="M496" s="632"/>
      <c r="N496" s="632"/>
      <c r="O496" s="632"/>
      <c r="P496" s="632"/>
      <c r="Q496" s="632"/>
      <c r="R496" s="632"/>
      <c r="S496" s="632"/>
      <c r="T496" s="632"/>
      <c r="U496" s="632"/>
      <c r="V496" s="632"/>
      <c r="W496" s="632"/>
      <c r="X496" s="632"/>
      <c r="Y496" s="632"/>
      <c r="Z496" s="632"/>
    </row>
    <row r="497" spans="1:26" ht="12.75" customHeight="1" x14ac:dyDescent="0.3">
      <c r="A497" s="632"/>
      <c r="B497" s="632"/>
      <c r="C497" s="632"/>
      <c r="D497" s="632"/>
      <c r="E497" s="632"/>
      <c r="F497" s="632"/>
      <c r="G497" s="632"/>
      <c r="H497" s="632"/>
      <c r="I497" s="632"/>
      <c r="J497" s="632"/>
      <c r="K497" s="632"/>
      <c r="L497" s="632"/>
      <c r="M497" s="632"/>
      <c r="N497" s="632"/>
      <c r="O497" s="632"/>
      <c r="P497" s="632"/>
      <c r="Q497" s="632"/>
      <c r="R497" s="632"/>
      <c r="S497" s="632"/>
      <c r="T497" s="632"/>
      <c r="U497" s="632"/>
      <c r="V497" s="632"/>
      <c r="W497" s="632"/>
      <c r="X497" s="632"/>
      <c r="Y497" s="632"/>
      <c r="Z497" s="632"/>
    </row>
    <row r="498" spans="1:26" ht="12.75" customHeight="1" x14ac:dyDescent="0.3">
      <c r="A498" s="632"/>
      <c r="B498" s="632"/>
      <c r="C498" s="632"/>
      <c r="D498" s="632"/>
      <c r="E498" s="632"/>
      <c r="F498" s="632"/>
      <c r="G498" s="632"/>
      <c r="H498" s="632"/>
      <c r="I498" s="632"/>
      <c r="J498" s="632"/>
      <c r="K498" s="632"/>
      <c r="L498" s="632"/>
      <c r="M498" s="632"/>
      <c r="N498" s="632"/>
      <c r="O498" s="632"/>
      <c r="P498" s="632"/>
      <c r="Q498" s="632"/>
      <c r="R498" s="632"/>
      <c r="S498" s="632"/>
      <c r="T498" s="632"/>
      <c r="U498" s="632"/>
      <c r="V498" s="632"/>
      <c r="W498" s="632"/>
      <c r="X498" s="632"/>
      <c r="Y498" s="632"/>
      <c r="Z498" s="632"/>
    </row>
    <row r="499" spans="1:26" ht="12.75" customHeight="1" x14ac:dyDescent="0.3">
      <c r="A499" s="632"/>
      <c r="B499" s="632"/>
      <c r="C499" s="632"/>
      <c r="D499" s="632"/>
      <c r="E499" s="632"/>
      <c r="F499" s="632"/>
      <c r="G499" s="632"/>
      <c r="H499" s="632"/>
      <c r="I499" s="632"/>
      <c r="J499" s="632"/>
      <c r="K499" s="632"/>
      <c r="L499" s="632"/>
      <c r="M499" s="632"/>
      <c r="N499" s="632"/>
      <c r="O499" s="632"/>
      <c r="P499" s="632"/>
      <c r="Q499" s="632"/>
      <c r="R499" s="632"/>
      <c r="S499" s="632"/>
      <c r="T499" s="632"/>
      <c r="U499" s="632"/>
      <c r="V499" s="632"/>
      <c r="W499" s="632"/>
      <c r="X499" s="632"/>
      <c r="Y499" s="632"/>
      <c r="Z499" s="632"/>
    </row>
    <row r="500" spans="1:26" ht="12.75" customHeight="1" x14ac:dyDescent="0.3">
      <c r="A500" s="632"/>
      <c r="B500" s="632"/>
      <c r="C500" s="632"/>
      <c r="D500" s="632"/>
      <c r="E500" s="632"/>
      <c r="F500" s="632"/>
      <c r="G500" s="632"/>
      <c r="H500" s="632"/>
      <c r="I500" s="632"/>
      <c r="J500" s="632"/>
      <c r="K500" s="632"/>
      <c r="L500" s="632"/>
      <c r="M500" s="632"/>
      <c r="N500" s="632"/>
      <c r="O500" s="632"/>
      <c r="P500" s="632"/>
      <c r="Q500" s="632"/>
      <c r="R500" s="632"/>
      <c r="S500" s="632"/>
      <c r="T500" s="632"/>
      <c r="U500" s="632"/>
      <c r="V500" s="632"/>
      <c r="W500" s="632"/>
      <c r="X500" s="632"/>
      <c r="Y500" s="632"/>
      <c r="Z500" s="632"/>
    </row>
    <row r="501" spans="1:26" ht="12.75" customHeight="1" x14ac:dyDescent="0.3">
      <c r="A501" s="632"/>
      <c r="B501" s="632"/>
      <c r="C501" s="632"/>
      <c r="D501" s="632"/>
      <c r="E501" s="632"/>
      <c r="F501" s="632"/>
      <c r="G501" s="632"/>
      <c r="H501" s="632"/>
      <c r="I501" s="632"/>
      <c r="J501" s="632"/>
      <c r="K501" s="632"/>
      <c r="L501" s="632"/>
      <c r="M501" s="632"/>
      <c r="N501" s="632"/>
      <c r="O501" s="632"/>
      <c r="P501" s="632"/>
      <c r="Q501" s="632"/>
      <c r="R501" s="632"/>
      <c r="S501" s="632"/>
      <c r="T501" s="632"/>
      <c r="U501" s="632"/>
      <c r="V501" s="632"/>
      <c r="W501" s="632"/>
      <c r="X501" s="632"/>
      <c r="Y501" s="632"/>
      <c r="Z501" s="632"/>
    </row>
    <row r="502" spans="1:26" ht="12.75" customHeight="1" x14ac:dyDescent="0.3">
      <c r="A502" s="632"/>
      <c r="B502" s="632"/>
      <c r="C502" s="632"/>
      <c r="D502" s="632"/>
      <c r="E502" s="632"/>
      <c r="F502" s="632"/>
      <c r="G502" s="632"/>
      <c r="H502" s="632"/>
      <c r="I502" s="632"/>
      <c r="J502" s="632"/>
      <c r="K502" s="632"/>
      <c r="L502" s="632"/>
      <c r="M502" s="632"/>
      <c r="N502" s="632"/>
      <c r="O502" s="632"/>
      <c r="P502" s="632"/>
      <c r="Q502" s="632"/>
      <c r="R502" s="632"/>
      <c r="S502" s="632"/>
      <c r="T502" s="632"/>
      <c r="U502" s="632"/>
      <c r="V502" s="632"/>
      <c r="W502" s="632"/>
      <c r="X502" s="632"/>
      <c r="Y502" s="632"/>
      <c r="Z502" s="632"/>
    </row>
    <row r="503" spans="1:26" ht="12.75" customHeight="1" x14ac:dyDescent="0.3">
      <c r="A503" s="632"/>
      <c r="B503" s="632"/>
      <c r="C503" s="632"/>
      <c r="D503" s="632"/>
      <c r="E503" s="632"/>
      <c r="F503" s="632"/>
      <c r="G503" s="632"/>
      <c r="H503" s="632"/>
      <c r="I503" s="632"/>
      <c r="J503" s="632"/>
      <c r="K503" s="632"/>
      <c r="L503" s="632"/>
      <c r="M503" s="632"/>
      <c r="N503" s="632"/>
      <c r="O503" s="632"/>
      <c r="P503" s="632"/>
      <c r="Q503" s="632"/>
      <c r="R503" s="632"/>
      <c r="S503" s="632"/>
      <c r="T503" s="632"/>
      <c r="U503" s="632"/>
      <c r="V503" s="632"/>
      <c r="W503" s="632"/>
      <c r="X503" s="632"/>
      <c r="Y503" s="632"/>
      <c r="Z503" s="632"/>
    </row>
    <row r="504" spans="1:26" ht="12.75" customHeight="1" x14ac:dyDescent="0.3">
      <c r="A504" s="632"/>
      <c r="B504" s="632"/>
      <c r="C504" s="632"/>
      <c r="D504" s="632"/>
      <c r="E504" s="632"/>
      <c r="F504" s="632"/>
      <c r="G504" s="632"/>
      <c r="H504" s="632"/>
      <c r="I504" s="632"/>
      <c r="J504" s="632"/>
      <c r="K504" s="632"/>
      <c r="L504" s="632"/>
      <c r="M504" s="632"/>
      <c r="N504" s="632"/>
      <c r="O504" s="632"/>
      <c r="P504" s="632"/>
      <c r="Q504" s="632"/>
      <c r="R504" s="632"/>
      <c r="S504" s="632"/>
      <c r="T504" s="632"/>
      <c r="U504" s="632"/>
      <c r="V504" s="632"/>
      <c r="W504" s="632"/>
      <c r="X504" s="632"/>
      <c r="Y504" s="632"/>
      <c r="Z504" s="632"/>
    </row>
    <row r="505" spans="1:26" ht="12.75" customHeight="1" x14ac:dyDescent="0.3">
      <c r="A505" s="632"/>
      <c r="B505" s="632"/>
      <c r="C505" s="632"/>
      <c r="D505" s="632"/>
      <c r="E505" s="632"/>
      <c r="F505" s="632"/>
      <c r="G505" s="632"/>
      <c r="H505" s="632"/>
      <c r="I505" s="632"/>
      <c r="J505" s="632"/>
      <c r="K505" s="632"/>
      <c r="L505" s="632"/>
      <c r="M505" s="632"/>
      <c r="N505" s="632"/>
      <c r="O505" s="632"/>
      <c r="P505" s="632"/>
      <c r="Q505" s="632"/>
      <c r="R505" s="632"/>
      <c r="S505" s="632"/>
      <c r="T505" s="632"/>
      <c r="U505" s="632"/>
      <c r="V505" s="632"/>
      <c r="W505" s="632"/>
      <c r="X505" s="632"/>
      <c r="Y505" s="632"/>
      <c r="Z505" s="632"/>
    </row>
    <row r="506" spans="1:26" ht="12.75" customHeight="1" x14ac:dyDescent="0.3">
      <c r="A506" s="632"/>
      <c r="B506" s="632"/>
      <c r="C506" s="632"/>
      <c r="D506" s="632"/>
      <c r="E506" s="632"/>
      <c r="F506" s="632"/>
      <c r="G506" s="632"/>
      <c r="H506" s="632"/>
      <c r="I506" s="632"/>
      <c r="J506" s="632"/>
      <c r="K506" s="632"/>
      <c r="L506" s="632"/>
      <c r="M506" s="632"/>
      <c r="N506" s="632"/>
      <c r="O506" s="632"/>
      <c r="P506" s="632"/>
      <c r="Q506" s="632"/>
      <c r="R506" s="632"/>
      <c r="S506" s="632"/>
      <c r="T506" s="632"/>
      <c r="U506" s="632"/>
      <c r="V506" s="632"/>
      <c r="W506" s="632"/>
      <c r="X506" s="632"/>
      <c r="Y506" s="632"/>
      <c r="Z506" s="632"/>
    </row>
    <row r="507" spans="1:26" ht="12.75" customHeight="1" x14ac:dyDescent="0.3">
      <c r="A507" s="632"/>
      <c r="B507" s="632"/>
      <c r="C507" s="632"/>
      <c r="D507" s="632"/>
      <c r="E507" s="632"/>
      <c r="F507" s="632"/>
      <c r="G507" s="632"/>
      <c r="H507" s="632"/>
      <c r="I507" s="632"/>
      <c r="J507" s="632"/>
      <c r="K507" s="632"/>
      <c r="L507" s="632"/>
      <c r="M507" s="632"/>
      <c r="N507" s="632"/>
      <c r="O507" s="632"/>
      <c r="P507" s="632"/>
      <c r="Q507" s="632"/>
      <c r="R507" s="632"/>
      <c r="S507" s="632"/>
      <c r="T507" s="632"/>
      <c r="U507" s="632"/>
      <c r="V507" s="632"/>
      <c r="W507" s="632"/>
      <c r="X507" s="632"/>
      <c r="Y507" s="632"/>
      <c r="Z507" s="632"/>
    </row>
    <row r="508" spans="1:26" ht="12.75" customHeight="1" x14ac:dyDescent="0.3">
      <c r="A508" s="632"/>
      <c r="B508" s="632"/>
      <c r="C508" s="632"/>
      <c r="D508" s="632"/>
      <c r="E508" s="632"/>
      <c r="F508" s="632"/>
      <c r="G508" s="632"/>
      <c r="H508" s="632"/>
      <c r="I508" s="632"/>
      <c r="J508" s="632"/>
      <c r="K508" s="632"/>
      <c r="L508" s="632"/>
      <c r="M508" s="632"/>
      <c r="N508" s="632"/>
      <c r="O508" s="632"/>
      <c r="P508" s="632"/>
      <c r="Q508" s="632"/>
      <c r="R508" s="632"/>
      <c r="S508" s="632"/>
      <c r="T508" s="632"/>
      <c r="U508" s="632"/>
      <c r="V508" s="632"/>
      <c r="W508" s="632"/>
      <c r="X508" s="632"/>
      <c r="Y508" s="632"/>
      <c r="Z508" s="632"/>
    </row>
    <row r="509" spans="1:26" ht="12.75" customHeight="1" x14ac:dyDescent="0.3">
      <c r="A509" s="632"/>
      <c r="B509" s="632"/>
      <c r="C509" s="632"/>
      <c r="D509" s="632"/>
      <c r="E509" s="632"/>
      <c r="F509" s="632"/>
      <c r="G509" s="632"/>
      <c r="H509" s="632"/>
      <c r="I509" s="632"/>
      <c r="J509" s="632"/>
      <c r="K509" s="632"/>
      <c r="L509" s="632"/>
      <c r="M509" s="632"/>
      <c r="N509" s="632"/>
      <c r="O509" s="632"/>
      <c r="P509" s="632"/>
      <c r="Q509" s="632"/>
      <c r="R509" s="632"/>
      <c r="S509" s="632"/>
      <c r="T509" s="632"/>
      <c r="U509" s="632"/>
      <c r="V509" s="632"/>
      <c r="W509" s="632"/>
      <c r="X509" s="632"/>
      <c r="Y509" s="632"/>
      <c r="Z509" s="632"/>
    </row>
    <row r="510" spans="1:26" ht="12.75" customHeight="1" x14ac:dyDescent="0.3">
      <c r="A510" s="632"/>
      <c r="B510" s="632"/>
      <c r="C510" s="632"/>
      <c r="D510" s="632"/>
      <c r="E510" s="632"/>
      <c r="F510" s="632"/>
      <c r="G510" s="632"/>
      <c r="H510" s="632"/>
      <c r="I510" s="632"/>
      <c r="J510" s="632"/>
      <c r="K510" s="632"/>
      <c r="L510" s="632"/>
      <c r="M510" s="632"/>
      <c r="N510" s="632"/>
      <c r="O510" s="632"/>
      <c r="P510" s="632"/>
      <c r="Q510" s="632"/>
      <c r="R510" s="632"/>
      <c r="S510" s="632"/>
      <c r="T510" s="632"/>
      <c r="U510" s="632"/>
      <c r="V510" s="632"/>
      <c r="W510" s="632"/>
      <c r="X510" s="632"/>
      <c r="Y510" s="632"/>
      <c r="Z510" s="632"/>
    </row>
    <row r="511" spans="1:26" ht="12.75" customHeight="1" x14ac:dyDescent="0.3">
      <c r="A511" s="632"/>
      <c r="B511" s="632"/>
      <c r="C511" s="632"/>
      <c r="D511" s="632"/>
      <c r="E511" s="632"/>
      <c r="F511" s="632"/>
      <c r="G511" s="632"/>
      <c r="H511" s="632"/>
      <c r="I511" s="632"/>
      <c r="J511" s="632"/>
      <c r="K511" s="632"/>
      <c r="L511" s="632"/>
      <c r="M511" s="632"/>
      <c r="N511" s="632"/>
      <c r="O511" s="632"/>
      <c r="P511" s="632"/>
      <c r="Q511" s="632"/>
      <c r="R511" s="632"/>
      <c r="S511" s="632"/>
      <c r="T511" s="632"/>
      <c r="U511" s="632"/>
      <c r="V511" s="632"/>
      <c r="W511" s="632"/>
      <c r="X511" s="632"/>
      <c r="Y511" s="632"/>
      <c r="Z511" s="632"/>
    </row>
    <row r="512" spans="1:26" ht="12.75" customHeight="1" x14ac:dyDescent="0.3">
      <c r="A512" s="632"/>
      <c r="B512" s="632"/>
      <c r="C512" s="632"/>
      <c r="D512" s="632"/>
      <c r="E512" s="632"/>
      <c r="F512" s="632"/>
      <c r="G512" s="632"/>
      <c r="H512" s="632"/>
      <c r="I512" s="632"/>
      <c r="J512" s="632"/>
      <c r="K512" s="632"/>
      <c r="L512" s="632"/>
      <c r="M512" s="632"/>
      <c r="N512" s="632"/>
      <c r="O512" s="632"/>
      <c r="P512" s="632"/>
      <c r="Q512" s="632"/>
      <c r="R512" s="632"/>
      <c r="S512" s="632"/>
      <c r="T512" s="632"/>
      <c r="U512" s="632"/>
      <c r="V512" s="632"/>
      <c r="W512" s="632"/>
      <c r="X512" s="632"/>
      <c r="Y512" s="632"/>
      <c r="Z512" s="632"/>
    </row>
    <row r="513" spans="1:26" ht="12.75" customHeight="1" x14ac:dyDescent="0.3">
      <c r="A513" s="632"/>
      <c r="B513" s="632"/>
      <c r="C513" s="632"/>
      <c r="D513" s="632"/>
      <c r="E513" s="632"/>
      <c r="F513" s="632"/>
      <c r="G513" s="632"/>
      <c r="H513" s="632"/>
      <c r="I513" s="632"/>
      <c r="J513" s="632"/>
      <c r="K513" s="632"/>
      <c r="L513" s="632"/>
      <c r="M513" s="632"/>
      <c r="N513" s="632"/>
      <c r="O513" s="632"/>
      <c r="P513" s="632"/>
      <c r="Q513" s="632"/>
      <c r="R513" s="632"/>
      <c r="S513" s="632"/>
      <c r="T513" s="632"/>
      <c r="U513" s="632"/>
      <c r="V513" s="632"/>
      <c r="W513" s="632"/>
      <c r="X513" s="632"/>
      <c r="Y513" s="632"/>
      <c r="Z513" s="632"/>
    </row>
    <row r="514" spans="1:26" ht="12.75" customHeight="1" x14ac:dyDescent="0.3">
      <c r="A514" s="632"/>
      <c r="B514" s="632"/>
      <c r="C514" s="632"/>
      <c r="D514" s="632"/>
      <c r="E514" s="632"/>
      <c r="F514" s="632"/>
      <c r="G514" s="632"/>
      <c r="H514" s="632"/>
      <c r="I514" s="632"/>
      <c r="J514" s="632"/>
      <c r="K514" s="632"/>
      <c r="L514" s="632"/>
      <c r="M514" s="632"/>
      <c r="N514" s="632"/>
      <c r="O514" s="632"/>
      <c r="P514" s="632"/>
      <c r="Q514" s="632"/>
      <c r="R514" s="632"/>
      <c r="S514" s="632"/>
      <c r="T514" s="632"/>
      <c r="U514" s="632"/>
      <c r="V514" s="632"/>
      <c r="W514" s="632"/>
      <c r="X514" s="632"/>
      <c r="Y514" s="632"/>
      <c r="Z514" s="632"/>
    </row>
    <row r="515" spans="1:26" ht="12.75" customHeight="1" x14ac:dyDescent="0.3">
      <c r="A515" s="632"/>
      <c r="B515" s="632"/>
      <c r="C515" s="632"/>
      <c r="D515" s="632"/>
      <c r="E515" s="632"/>
      <c r="F515" s="632"/>
      <c r="G515" s="632"/>
      <c r="H515" s="632"/>
      <c r="I515" s="632"/>
      <c r="J515" s="632"/>
      <c r="K515" s="632"/>
      <c r="L515" s="632"/>
      <c r="M515" s="632"/>
      <c r="N515" s="632"/>
      <c r="O515" s="632"/>
      <c r="P515" s="632"/>
      <c r="Q515" s="632"/>
      <c r="R515" s="632"/>
      <c r="S515" s="632"/>
      <c r="T515" s="632"/>
      <c r="U515" s="632"/>
      <c r="V515" s="632"/>
      <c r="W515" s="632"/>
      <c r="X515" s="632"/>
      <c r="Y515" s="632"/>
      <c r="Z515" s="632"/>
    </row>
    <row r="516" spans="1:26" ht="12.75" customHeight="1" x14ac:dyDescent="0.3">
      <c r="A516" s="632"/>
      <c r="B516" s="632"/>
      <c r="C516" s="632"/>
      <c r="D516" s="632"/>
      <c r="E516" s="632"/>
      <c r="F516" s="632"/>
      <c r="G516" s="632"/>
      <c r="H516" s="632"/>
      <c r="I516" s="632"/>
      <c r="J516" s="632"/>
      <c r="K516" s="632"/>
      <c r="L516" s="632"/>
      <c r="M516" s="632"/>
      <c r="N516" s="632"/>
      <c r="O516" s="632"/>
      <c r="P516" s="632"/>
      <c r="Q516" s="632"/>
      <c r="R516" s="632"/>
      <c r="S516" s="632"/>
      <c r="T516" s="632"/>
      <c r="U516" s="632"/>
      <c r="V516" s="632"/>
      <c r="W516" s="632"/>
      <c r="X516" s="632"/>
      <c r="Y516" s="632"/>
      <c r="Z516" s="632"/>
    </row>
    <row r="517" spans="1:26" ht="12.75" customHeight="1" x14ac:dyDescent="0.3">
      <c r="A517" s="632"/>
      <c r="B517" s="632"/>
      <c r="C517" s="632"/>
      <c r="D517" s="632"/>
      <c r="E517" s="632"/>
      <c r="F517" s="632"/>
      <c r="G517" s="632"/>
      <c r="H517" s="632"/>
      <c r="I517" s="632"/>
      <c r="J517" s="632"/>
      <c r="K517" s="632"/>
      <c r="L517" s="632"/>
      <c r="M517" s="632"/>
      <c r="N517" s="632"/>
      <c r="O517" s="632"/>
      <c r="P517" s="632"/>
      <c r="Q517" s="632"/>
      <c r="R517" s="632"/>
      <c r="S517" s="632"/>
      <c r="T517" s="632"/>
      <c r="U517" s="632"/>
      <c r="V517" s="632"/>
      <c r="W517" s="632"/>
      <c r="X517" s="632"/>
      <c r="Y517" s="632"/>
      <c r="Z517" s="632"/>
    </row>
    <row r="518" spans="1:26" ht="12.75" customHeight="1" x14ac:dyDescent="0.3">
      <c r="A518" s="632"/>
      <c r="B518" s="632"/>
      <c r="C518" s="632"/>
      <c r="D518" s="632"/>
      <c r="E518" s="632"/>
      <c r="F518" s="632"/>
      <c r="G518" s="632"/>
      <c r="H518" s="632"/>
      <c r="I518" s="632"/>
      <c r="J518" s="632"/>
      <c r="K518" s="632"/>
      <c r="L518" s="632"/>
      <c r="M518" s="632"/>
      <c r="N518" s="632"/>
      <c r="O518" s="632"/>
      <c r="P518" s="632"/>
      <c r="Q518" s="632"/>
      <c r="R518" s="632"/>
      <c r="S518" s="632"/>
      <c r="T518" s="632"/>
      <c r="U518" s="632"/>
      <c r="V518" s="632"/>
      <c r="W518" s="632"/>
      <c r="X518" s="632"/>
      <c r="Y518" s="632"/>
      <c r="Z518" s="632"/>
    </row>
    <row r="519" spans="1:26" ht="12.75" customHeight="1" x14ac:dyDescent="0.3">
      <c r="A519" s="632"/>
      <c r="B519" s="632"/>
      <c r="C519" s="632"/>
      <c r="D519" s="632"/>
      <c r="E519" s="632"/>
      <c r="F519" s="632"/>
      <c r="G519" s="632"/>
      <c r="H519" s="632"/>
      <c r="I519" s="632"/>
      <c r="J519" s="632"/>
      <c r="K519" s="632"/>
      <c r="L519" s="632"/>
      <c r="M519" s="632"/>
      <c r="N519" s="632"/>
      <c r="O519" s="632"/>
      <c r="P519" s="632"/>
      <c r="Q519" s="632"/>
      <c r="R519" s="632"/>
      <c r="S519" s="632"/>
      <c r="T519" s="632"/>
      <c r="U519" s="632"/>
      <c r="V519" s="632"/>
      <c r="W519" s="632"/>
      <c r="X519" s="632"/>
      <c r="Y519" s="632"/>
      <c r="Z519" s="632"/>
    </row>
    <row r="520" spans="1:26" ht="12.75" customHeight="1" x14ac:dyDescent="0.3">
      <c r="A520" s="632"/>
      <c r="B520" s="632"/>
      <c r="C520" s="632"/>
      <c r="D520" s="632"/>
      <c r="E520" s="632"/>
      <c r="F520" s="632"/>
      <c r="G520" s="632"/>
      <c r="H520" s="632"/>
      <c r="I520" s="632"/>
      <c r="J520" s="632"/>
      <c r="K520" s="632"/>
      <c r="L520" s="632"/>
      <c r="M520" s="632"/>
      <c r="N520" s="632"/>
      <c r="O520" s="632"/>
      <c r="P520" s="632"/>
      <c r="Q520" s="632"/>
      <c r="R520" s="632"/>
      <c r="S520" s="632"/>
      <c r="T520" s="632"/>
      <c r="U520" s="632"/>
      <c r="V520" s="632"/>
      <c r="W520" s="632"/>
      <c r="X520" s="632"/>
      <c r="Y520" s="632"/>
      <c r="Z520" s="632"/>
    </row>
    <row r="521" spans="1:26" ht="12.75" customHeight="1" x14ac:dyDescent="0.3">
      <c r="A521" s="632"/>
      <c r="B521" s="632"/>
      <c r="C521" s="632"/>
      <c r="D521" s="632"/>
      <c r="E521" s="632"/>
      <c r="F521" s="632"/>
      <c r="G521" s="632"/>
      <c r="H521" s="632"/>
      <c r="I521" s="632"/>
      <c r="J521" s="632"/>
      <c r="K521" s="632"/>
      <c r="L521" s="632"/>
      <c r="M521" s="632"/>
      <c r="N521" s="632"/>
      <c r="O521" s="632"/>
      <c r="P521" s="632"/>
      <c r="Q521" s="632"/>
      <c r="R521" s="632"/>
      <c r="S521" s="632"/>
      <c r="T521" s="632"/>
      <c r="U521" s="632"/>
      <c r="V521" s="632"/>
      <c r="W521" s="632"/>
      <c r="X521" s="632"/>
      <c r="Y521" s="632"/>
      <c r="Z521" s="632"/>
    </row>
    <row r="522" spans="1:26" ht="12.75" customHeight="1" x14ac:dyDescent="0.3">
      <c r="A522" s="632"/>
      <c r="B522" s="632"/>
      <c r="C522" s="632"/>
      <c r="D522" s="632"/>
      <c r="E522" s="632"/>
      <c r="F522" s="632"/>
      <c r="G522" s="632"/>
      <c r="H522" s="632"/>
      <c r="I522" s="632"/>
      <c r="J522" s="632"/>
      <c r="K522" s="632"/>
      <c r="L522" s="632"/>
      <c r="M522" s="632"/>
      <c r="N522" s="632"/>
      <c r="O522" s="632"/>
      <c r="P522" s="632"/>
      <c r="Q522" s="632"/>
      <c r="R522" s="632"/>
      <c r="S522" s="632"/>
      <c r="T522" s="632"/>
      <c r="U522" s="632"/>
      <c r="V522" s="632"/>
      <c r="W522" s="632"/>
      <c r="X522" s="632"/>
      <c r="Y522" s="632"/>
      <c r="Z522" s="632"/>
    </row>
    <row r="523" spans="1:26" ht="12.75" customHeight="1" x14ac:dyDescent="0.3">
      <c r="A523" s="632"/>
      <c r="B523" s="632"/>
      <c r="C523" s="632"/>
      <c r="D523" s="632"/>
      <c r="E523" s="632"/>
      <c r="F523" s="632"/>
      <c r="G523" s="632"/>
      <c r="H523" s="632"/>
      <c r="I523" s="632"/>
      <c r="J523" s="632"/>
      <c r="K523" s="632"/>
      <c r="L523" s="632"/>
      <c r="M523" s="632"/>
      <c r="N523" s="632"/>
      <c r="O523" s="632"/>
      <c r="P523" s="632"/>
      <c r="Q523" s="632"/>
      <c r="R523" s="632"/>
      <c r="S523" s="632"/>
      <c r="T523" s="632"/>
      <c r="U523" s="632"/>
      <c r="V523" s="632"/>
      <c r="W523" s="632"/>
      <c r="X523" s="632"/>
      <c r="Y523" s="632"/>
      <c r="Z523" s="632"/>
    </row>
    <row r="524" spans="1:26" ht="12.75" customHeight="1" x14ac:dyDescent="0.3">
      <c r="A524" s="632"/>
      <c r="B524" s="632"/>
      <c r="C524" s="632"/>
      <c r="D524" s="632"/>
      <c r="E524" s="632"/>
      <c r="F524" s="632"/>
      <c r="G524" s="632"/>
      <c r="H524" s="632"/>
      <c r="I524" s="632"/>
      <c r="J524" s="632"/>
      <c r="K524" s="632"/>
      <c r="L524" s="632"/>
      <c r="M524" s="632"/>
      <c r="N524" s="632"/>
      <c r="O524" s="632"/>
      <c r="P524" s="632"/>
      <c r="Q524" s="632"/>
      <c r="R524" s="632"/>
      <c r="S524" s="632"/>
      <c r="T524" s="632"/>
      <c r="U524" s="632"/>
      <c r="V524" s="632"/>
      <c r="W524" s="632"/>
      <c r="X524" s="632"/>
      <c r="Y524" s="632"/>
      <c r="Z524" s="632"/>
    </row>
    <row r="525" spans="1:26" ht="12.75" customHeight="1" x14ac:dyDescent="0.3">
      <c r="A525" s="632"/>
      <c r="B525" s="632"/>
      <c r="C525" s="632"/>
      <c r="D525" s="632"/>
      <c r="E525" s="632"/>
      <c r="F525" s="632"/>
      <c r="G525" s="632"/>
      <c r="H525" s="632"/>
      <c r="I525" s="632"/>
      <c r="J525" s="632"/>
      <c r="K525" s="632"/>
      <c r="L525" s="632"/>
      <c r="M525" s="632"/>
      <c r="N525" s="632"/>
      <c r="O525" s="632"/>
      <c r="P525" s="632"/>
      <c r="Q525" s="632"/>
      <c r="R525" s="632"/>
      <c r="S525" s="632"/>
      <c r="T525" s="632"/>
      <c r="U525" s="632"/>
      <c r="V525" s="632"/>
      <c r="W525" s="632"/>
      <c r="X525" s="632"/>
      <c r="Y525" s="632"/>
      <c r="Z525" s="632"/>
    </row>
    <row r="526" spans="1:26" ht="12.75" customHeight="1" x14ac:dyDescent="0.3">
      <c r="A526" s="632"/>
      <c r="B526" s="632"/>
      <c r="C526" s="632"/>
      <c r="D526" s="632"/>
      <c r="E526" s="632"/>
      <c r="F526" s="632"/>
      <c r="G526" s="632"/>
      <c r="H526" s="632"/>
      <c r="I526" s="632"/>
      <c r="J526" s="632"/>
      <c r="K526" s="632"/>
      <c r="L526" s="632"/>
      <c r="M526" s="632"/>
      <c r="N526" s="632"/>
      <c r="O526" s="632"/>
      <c r="P526" s="632"/>
      <c r="Q526" s="632"/>
      <c r="R526" s="632"/>
      <c r="S526" s="632"/>
      <c r="T526" s="632"/>
      <c r="U526" s="632"/>
      <c r="V526" s="632"/>
      <c r="W526" s="632"/>
      <c r="X526" s="632"/>
      <c r="Y526" s="632"/>
      <c r="Z526" s="632"/>
    </row>
    <row r="527" spans="1:26" ht="12.75" customHeight="1" x14ac:dyDescent="0.3">
      <c r="A527" s="632"/>
      <c r="B527" s="632"/>
      <c r="C527" s="632"/>
      <c r="D527" s="632"/>
      <c r="E527" s="632"/>
      <c r="F527" s="632"/>
      <c r="G527" s="632"/>
      <c r="H527" s="632"/>
      <c r="I527" s="632"/>
      <c r="J527" s="632"/>
      <c r="K527" s="632"/>
      <c r="L527" s="632"/>
      <c r="M527" s="632"/>
      <c r="N527" s="632"/>
      <c r="O527" s="632"/>
      <c r="P527" s="632"/>
      <c r="Q527" s="632"/>
      <c r="R527" s="632"/>
      <c r="S527" s="632"/>
      <c r="T527" s="632"/>
      <c r="U527" s="632"/>
      <c r="V527" s="632"/>
      <c r="W527" s="632"/>
      <c r="X527" s="632"/>
      <c r="Y527" s="632"/>
      <c r="Z527" s="632"/>
    </row>
    <row r="528" spans="1:26" ht="12.75" customHeight="1" x14ac:dyDescent="0.3">
      <c r="A528" s="632"/>
      <c r="B528" s="632"/>
      <c r="C528" s="632"/>
      <c r="D528" s="632"/>
      <c r="E528" s="632"/>
      <c r="F528" s="632"/>
      <c r="G528" s="632"/>
      <c r="H528" s="632"/>
      <c r="I528" s="632"/>
      <c r="J528" s="632"/>
      <c r="K528" s="632"/>
      <c r="L528" s="632"/>
      <c r="M528" s="632"/>
      <c r="N528" s="632"/>
      <c r="O528" s="632"/>
      <c r="P528" s="632"/>
      <c r="Q528" s="632"/>
      <c r="R528" s="632"/>
      <c r="S528" s="632"/>
      <c r="T528" s="632"/>
      <c r="U528" s="632"/>
      <c r="V528" s="632"/>
      <c r="W528" s="632"/>
      <c r="X528" s="632"/>
      <c r="Y528" s="632"/>
      <c r="Z528" s="632"/>
    </row>
    <row r="529" spans="1:26" ht="12.75" customHeight="1" x14ac:dyDescent="0.3">
      <c r="A529" s="632"/>
      <c r="B529" s="632"/>
      <c r="C529" s="632"/>
      <c r="D529" s="632"/>
      <c r="E529" s="632"/>
      <c r="F529" s="632"/>
      <c r="G529" s="632"/>
      <c r="H529" s="632"/>
      <c r="I529" s="632"/>
      <c r="J529" s="632"/>
      <c r="K529" s="632"/>
      <c r="L529" s="632"/>
      <c r="M529" s="632"/>
      <c r="N529" s="632"/>
      <c r="O529" s="632"/>
      <c r="P529" s="632"/>
      <c r="Q529" s="632"/>
      <c r="R529" s="632"/>
      <c r="S529" s="632"/>
      <c r="T529" s="632"/>
      <c r="U529" s="632"/>
      <c r="V529" s="632"/>
      <c r="W529" s="632"/>
      <c r="X529" s="632"/>
      <c r="Y529" s="632"/>
      <c r="Z529" s="632"/>
    </row>
    <row r="530" spans="1:26" ht="12.75" customHeight="1" x14ac:dyDescent="0.3">
      <c r="A530" s="632"/>
      <c r="B530" s="632"/>
      <c r="C530" s="632"/>
      <c r="D530" s="632"/>
      <c r="E530" s="632"/>
      <c r="F530" s="632"/>
      <c r="G530" s="632"/>
      <c r="H530" s="632"/>
      <c r="I530" s="632"/>
      <c r="J530" s="632"/>
      <c r="K530" s="632"/>
      <c r="L530" s="632"/>
      <c r="M530" s="632"/>
      <c r="N530" s="632"/>
      <c r="O530" s="632"/>
      <c r="P530" s="632"/>
      <c r="Q530" s="632"/>
      <c r="R530" s="632"/>
      <c r="S530" s="632"/>
      <c r="T530" s="632"/>
      <c r="U530" s="632"/>
      <c r="V530" s="632"/>
      <c r="W530" s="632"/>
      <c r="X530" s="632"/>
      <c r="Y530" s="632"/>
      <c r="Z530" s="632"/>
    </row>
    <row r="531" spans="1:26" ht="12.75" customHeight="1" x14ac:dyDescent="0.3">
      <c r="A531" s="632"/>
      <c r="B531" s="632"/>
      <c r="C531" s="632"/>
      <c r="D531" s="632"/>
      <c r="E531" s="632"/>
      <c r="F531" s="632"/>
      <c r="G531" s="632"/>
      <c r="H531" s="632"/>
      <c r="I531" s="632"/>
      <c r="J531" s="632"/>
      <c r="K531" s="632"/>
      <c r="L531" s="632"/>
      <c r="M531" s="632"/>
      <c r="N531" s="632"/>
      <c r="O531" s="632"/>
      <c r="P531" s="632"/>
      <c r="Q531" s="632"/>
      <c r="R531" s="632"/>
      <c r="S531" s="632"/>
      <c r="T531" s="632"/>
      <c r="U531" s="632"/>
      <c r="V531" s="632"/>
      <c r="W531" s="632"/>
      <c r="X531" s="632"/>
      <c r="Y531" s="632"/>
      <c r="Z531" s="632"/>
    </row>
    <row r="532" spans="1:26" ht="12.75" customHeight="1" x14ac:dyDescent="0.3">
      <c r="A532" s="632"/>
      <c r="B532" s="632"/>
      <c r="C532" s="632"/>
      <c r="D532" s="632"/>
      <c r="E532" s="632"/>
      <c r="F532" s="632"/>
      <c r="G532" s="632"/>
      <c r="H532" s="632"/>
      <c r="I532" s="632"/>
      <c r="J532" s="632"/>
      <c r="K532" s="632"/>
      <c r="L532" s="632"/>
      <c r="M532" s="632"/>
      <c r="N532" s="632"/>
      <c r="O532" s="632"/>
      <c r="P532" s="632"/>
      <c r="Q532" s="632"/>
      <c r="R532" s="632"/>
      <c r="S532" s="632"/>
      <c r="T532" s="632"/>
      <c r="U532" s="632"/>
      <c r="V532" s="632"/>
      <c r="W532" s="632"/>
      <c r="X532" s="632"/>
      <c r="Y532" s="632"/>
      <c r="Z532" s="632"/>
    </row>
    <row r="533" spans="1:26" ht="12.75" customHeight="1" x14ac:dyDescent="0.3">
      <c r="A533" s="632"/>
      <c r="B533" s="632"/>
      <c r="C533" s="632"/>
      <c r="D533" s="632"/>
      <c r="E533" s="632"/>
      <c r="F533" s="632"/>
      <c r="G533" s="632"/>
      <c r="H533" s="632"/>
      <c r="I533" s="632"/>
      <c r="J533" s="632"/>
      <c r="K533" s="632"/>
      <c r="L533" s="632"/>
      <c r="M533" s="632"/>
      <c r="N533" s="632"/>
      <c r="O533" s="632"/>
      <c r="P533" s="632"/>
      <c r="Q533" s="632"/>
      <c r="R533" s="632"/>
      <c r="S533" s="632"/>
      <c r="T533" s="632"/>
      <c r="U533" s="632"/>
      <c r="V533" s="632"/>
      <c r="W533" s="632"/>
      <c r="X533" s="632"/>
      <c r="Y533" s="632"/>
      <c r="Z533" s="632"/>
    </row>
    <row r="534" spans="1:26" ht="12.75" customHeight="1" x14ac:dyDescent="0.3">
      <c r="A534" s="632"/>
      <c r="B534" s="632"/>
      <c r="C534" s="632"/>
      <c r="D534" s="632"/>
      <c r="E534" s="632"/>
      <c r="F534" s="632"/>
      <c r="G534" s="632"/>
      <c r="H534" s="632"/>
      <c r="I534" s="632"/>
      <c r="J534" s="632"/>
      <c r="K534" s="632"/>
      <c r="L534" s="632"/>
      <c r="M534" s="632"/>
      <c r="N534" s="632"/>
      <c r="O534" s="632"/>
      <c r="P534" s="632"/>
      <c r="Q534" s="632"/>
      <c r="R534" s="632"/>
      <c r="S534" s="632"/>
      <c r="T534" s="632"/>
      <c r="U534" s="632"/>
      <c r="V534" s="632"/>
      <c r="W534" s="632"/>
      <c r="X534" s="632"/>
      <c r="Y534" s="632"/>
      <c r="Z534" s="632"/>
    </row>
    <row r="535" spans="1:26" ht="12.75" customHeight="1" x14ac:dyDescent="0.3">
      <c r="A535" s="632"/>
      <c r="B535" s="632"/>
      <c r="C535" s="632"/>
      <c r="D535" s="632"/>
      <c r="E535" s="632"/>
      <c r="F535" s="632"/>
      <c r="G535" s="632"/>
      <c r="H535" s="632"/>
      <c r="I535" s="632"/>
      <c r="J535" s="632"/>
      <c r="K535" s="632"/>
      <c r="L535" s="632"/>
      <c r="M535" s="632"/>
      <c r="N535" s="632"/>
      <c r="O535" s="632"/>
      <c r="P535" s="632"/>
      <c r="Q535" s="632"/>
      <c r="R535" s="632"/>
      <c r="S535" s="632"/>
      <c r="T535" s="632"/>
      <c r="U535" s="632"/>
      <c r="V535" s="632"/>
      <c r="W535" s="632"/>
      <c r="X535" s="632"/>
      <c r="Y535" s="632"/>
      <c r="Z535" s="632"/>
    </row>
    <row r="536" spans="1:26" ht="12.75" customHeight="1" x14ac:dyDescent="0.3">
      <c r="A536" s="632"/>
      <c r="B536" s="632"/>
      <c r="C536" s="632"/>
      <c r="D536" s="632"/>
      <c r="E536" s="632"/>
      <c r="F536" s="632"/>
      <c r="G536" s="632"/>
      <c r="H536" s="632"/>
      <c r="I536" s="632"/>
      <c r="J536" s="632"/>
      <c r="K536" s="632"/>
      <c r="L536" s="632"/>
      <c r="M536" s="632"/>
      <c r="N536" s="632"/>
      <c r="O536" s="632"/>
      <c r="P536" s="632"/>
      <c r="Q536" s="632"/>
      <c r="R536" s="632"/>
      <c r="S536" s="632"/>
      <c r="T536" s="632"/>
      <c r="U536" s="632"/>
      <c r="V536" s="632"/>
      <c r="W536" s="632"/>
      <c r="X536" s="632"/>
      <c r="Y536" s="632"/>
      <c r="Z536" s="632"/>
    </row>
    <row r="537" spans="1:26" ht="12.75" customHeight="1" x14ac:dyDescent="0.3">
      <c r="A537" s="632"/>
      <c r="B537" s="632"/>
      <c r="C537" s="632"/>
      <c r="D537" s="632"/>
      <c r="E537" s="632"/>
      <c r="F537" s="632"/>
      <c r="G537" s="632"/>
      <c r="H537" s="632"/>
      <c r="I537" s="632"/>
      <c r="J537" s="632"/>
      <c r="K537" s="632"/>
      <c r="L537" s="632"/>
      <c r="M537" s="632"/>
      <c r="N537" s="632"/>
      <c r="O537" s="632"/>
      <c r="P537" s="632"/>
      <c r="Q537" s="632"/>
      <c r="R537" s="632"/>
      <c r="S537" s="632"/>
      <c r="T537" s="632"/>
      <c r="U537" s="632"/>
      <c r="V537" s="632"/>
      <c r="W537" s="632"/>
      <c r="X537" s="632"/>
      <c r="Y537" s="632"/>
      <c r="Z537" s="632"/>
    </row>
    <row r="538" spans="1:26" ht="12.75" customHeight="1" x14ac:dyDescent="0.3">
      <c r="A538" s="632"/>
      <c r="B538" s="632"/>
      <c r="C538" s="632"/>
      <c r="D538" s="632"/>
      <c r="E538" s="632"/>
      <c r="F538" s="632"/>
      <c r="G538" s="632"/>
      <c r="H538" s="632"/>
      <c r="I538" s="632"/>
      <c r="J538" s="632"/>
      <c r="K538" s="632"/>
      <c r="L538" s="632"/>
      <c r="M538" s="632"/>
      <c r="N538" s="632"/>
      <c r="O538" s="632"/>
      <c r="P538" s="632"/>
      <c r="Q538" s="632"/>
      <c r="R538" s="632"/>
      <c r="S538" s="632"/>
      <c r="T538" s="632"/>
      <c r="U538" s="632"/>
      <c r="V538" s="632"/>
      <c r="W538" s="632"/>
      <c r="X538" s="632"/>
      <c r="Y538" s="632"/>
      <c r="Z538" s="632"/>
    </row>
    <row r="539" spans="1:26" ht="12.75" customHeight="1" x14ac:dyDescent="0.3">
      <c r="A539" s="632"/>
      <c r="B539" s="632"/>
      <c r="C539" s="632"/>
      <c r="D539" s="632"/>
      <c r="E539" s="632"/>
      <c r="F539" s="632"/>
      <c r="G539" s="632"/>
      <c r="H539" s="632"/>
      <c r="I539" s="632"/>
      <c r="J539" s="632"/>
      <c r="K539" s="632"/>
      <c r="L539" s="632"/>
      <c r="M539" s="632"/>
      <c r="N539" s="632"/>
      <c r="O539" s="632"/>
      <c r="P539" s="632"/>
      <c r="Q539" s="632"/>
      <c r="R539" s="632"/>
      <c r="S539" s="632"/>
      <c r="T539" s="632"/>
      <c r="U539" s="632"/>
      <c r="V539" s="632"/>
      <c r="W539" s="632"/>
      <c r="X539" s="632"/>
      <c r="Y539" s="632"/>
      <c r="Z539" s="632"/>
    </row>
    <row r="540" spans="1:26" ht="12.75" customHeight="1" x14ac:dyDescent="0.3">
      <c r="A540" s="632"/>
      <c r="B540" s="632"/>
      <c r="C540" s="632"/>
      <c r="D540" s="632"/>
      <c r="E540" s="632"/>
      <c r="F540" s="632"/>
      <c r="G540" s="632"/>
      <c r="H540" s="632"/>
      <c r="I540" s="632"/>
      <c r="J540" s="632"/>
      <c r="K540" s="632"/>
      <c r="L540" s="632"/>
      <c r="M540" s="632"/>
      <c r="N540" s="632"/>
      <c r="O540" s="632"/>
      <c r="P540" s="632"/>
      <c r="Q540" s="632"/>
      <c r="R540" s="632"/>
      <c r="S540" s="632"/>
      <c r="T540" s="632"/>
      <c r="U540" s="632"/>
      <c r="V540" s="632"/>
      <c r="W540" s="632"/>
      <c r="X540" s="632"/>
      <c r="Y540" s="632"/>
      <c r="Z540" s="632"/>
    </row>
    <row r="541" spans="1:26" ht="12.75" customHeight="1" x14ac:dyDescent="0.3">
      <c r="A541" s="632"/>
      <c r="B541" s="632"/>
      <c r="C541" s="632"/>
      <c r="D541" s="632"/>
      <c r="E541" s="632"/>
      <c r="F541" s="632"/>
      <c r="G541" s="632"/>
      <c r="H541" s="632"/>
      <c r="I541" s="632"/>
      <c r="J541" s="632"/>
      <c r="K541" s="632"/>
      <c r="L541" s="632"/>
      <c r="M541" s="632"/>
      <c r="N541" s="632"/>
      <c r="O541" s="632"/>
      <c r="P541" s="632"/>
      <c r="Q541" s="632"/>
      <c r="R541" s="632"/>
      <c r="S541" s="632"/>
      <c r="T541" s="632"/>
      <c r="U541" s="632"/>
      <c r="V541" s="632"/>
      <c r="W541" s="632"/>
      <c r="X541" s="632"/>
      <c r="Y541" s="632"/>
      <c r="Z541" s="632"/>
    </row>
    <row r="542" spans="1:26" ht="12.75" customHeight="1" x14ac:dyDescent="0.3">
      <c r="A542" s="632"/>
      <c r="B542" s="632"/>
      <c r="C542" s="632"/>
      <c r="D542" s="632"/>
      <c r="E542" s="632"/>
      <c r="F542" s="632"/>
      <c r="G542" s="632"/>
      <c r="H542" s="632"/>
      <c r="I542" s="632"/>
      <c r="J542" s="632"/>
      <c r="K542" s="632"/>
      <c r="L542" s="632"/>
      <c r="M542" s="632"/>
      <c r="N542" s="632"/>
      <c r="O542" s="632"/>
      <c r="P542" s="632"/>
      <c r="Q542" s="632"/>
      <c r="R542" s="632"/>
      <c r="S542" s="632"/>
      <c r="T542" s="632"/>
      <c r="U542" s="632"/>
      <c r="V542" s="632"/>
      <c r="W542" s="632"/>
      <c r="X542" s="632"/>
      <c r="Y542" s="632"/>
      <c r="Z542" s="632"/>
    </row>
    <row r="543" spans="1:26" ht="12.75" customHeight="1" x14ac:dyDescent="0.3">
      <c r="A543" s="632"/>
      <c r="B543" s="632"/>
      <c r="C543" s="632"/>
      <c r="D543" s="632"/>
      <c r="E543" s="632"/>
      <c r="F543" s="632"/>
      <c r="G543" s="632"/>
      <c r="H543" s="632"/>
      <c r="I543" s="632"/>
      <c r="J543" s="632"/>
      <c r="K543" s="632"/>
      <c r="L543" s="632"/>
      <c r="M543" s="632"/>
      <c r="N543" s="632"/>
      <c r="O543" s="632"/>
      <c r="P543" s="632"/>
      <c r="Q543" s="632"/>
      <c r="R543" s="632"/>
      <c r="S543" s="632"/>
      <c r="T543" s="632"/>
      <c r="U543" s="632"/>
      <c r="V543" s="632"/>
      <c r="W543" s="632"/>
      <c r="X543" s="632"/>
      <c r="Y543" s="632"/>
      <c r="Z543" s="632"/>
    </row>
    <row r="544" spans="1:26" ht="12.75" customHeight="1" x14ac:dyDescent="0.3">
      <c r="A544" s="632"/>
      <c r="B544" s="632"/>
      <c r="C544" s="632"/>
      <c r="D544" s="632"/>
      <c r="E544" s="632"/>
      <c r="F544" s="632"/>
      <c r="G544" s="632"/>
      <c r="H544" s="632"/>
      <c r="I544" s="632"/>
      <c r="J544" s="632"/>
      <c r="K544" s="632"/>
      <c r="L544" s="632"/>
      <c r="M544" s="632"/>
      <c r="N544" s="632"/>
      <c r="O544" s="632"/>
      <c r="P544" s="632"/>
      <c r="Q544" s="632"/>
      <c r="R544" s="632"/>
      <c r="S544" s="632"/>
      <c r="T544" s="632"/>
      <c r="U544" s="632"/>
      <c r="V544" s="632"/>
      <c r="W544" s="632"/>
      <c r="X544" s="632"/>
      <c r="Y544" s="632"/>
      <c r="Z544" s="632"/>
    </row>
    <row r="545" spans="1:26" ht="12.75" customHeight="1" x14ac:dyDescent="0.3">
      <c r="A545" s="632"/>
      <c r="B545" s="632"/>
      <c r="C545" s="632"/>
      <c r="D545" s="632"/>
      <c r="E545" s="632"/>
      <c r="F545" s="632"/>
      <c r="G545" s="632"/>
      <c r="H545" s="632"/>
      <c r="I545" s="632"/>
      <c r="J545" s="632"/>
      <c r="K545" s="632"/>
      <c r="L545" s="632"/>
      <c r="M545" s="632"/>
      <c r="N545" s="632"/>
      <c r="O545" s="632"/>
      <c r="P545" s="632"/>
      <c r="Q545" s="632"/>
      <c r="R545" s="632"/>
      <c r="S545" s="632"/>
      <c r="T545" s="632"/>
      <c r="U545" s="632"/>
      <c r="V545" s="632"/>
      <c r="W545" s="632"/>
      <c r="X545" s="632"/>
      <c r="Y545" s="632"/>
      <c r="Z545" s="632"/>
    </row>
    <row r="546" spans="1:26" ht="12.75" customHeight="1" x14ac:dyDescent="0.3">
      <c r="A546" s="632"/>
      <c r="B546" s="632"/>
      <c r="C546" s="632"/>
      <c r="D546" s="632"/>
      <c r="E546" s="632"/>
      <c r="F546" s="632"/>
      <c r="G546" s="632"/>
      <c r="H546" s="632"/>
      <c r="I546" s="632"/>
      <c r="J546" s="632"/>
      <c r="K546" s="632"/>
      <c r="L546" s="632"/>
      <c r="M546" s="632"/>
      <c r="N546" s="632"/>
      <c r="O546" s="632"/>
      <c r="P546" s="632"/>
      <c r="Q546" s="632"/>
      <c r="R546" s="632"/>
      <c r="S546" s="632"/>
      <c r="T546" s="632"/>
      <c r="U546" s="632"/>
      <c r="V546" s="632"/>
      <c r="W546" s="632"/>
      <c r="X546" s="632"/>
      <c r="Y546" s="632"/>
      <c r="Z546" s="632"/>
    </row>
    <row r="547" spans="1:26" ht="12.75" customHeight="1" x14ac:dyDescent="0.3">
      <c r="A547" s="632"/>
      <c r="B547" s="632"/>
      <c r="C547" s="632"/>
      <c r="D547" s="632"/>
      <c r="E547" s="632"/>
      <c r="F547" s="632"/>
      <c r="G547" s="632"/>
      <c r="H547" s="632"/>
      <c r="I547" s="632"/>
      <c r="J547" s="632"/>
      <c r="K547" s="632"/>
      <c r="L547" s="632"/>
      <c r="M547" s="632"/>
      <c r="N547" s="632"/>
      <c r="O547" s="632"/>
      <c r="P547" s="632"/>
      <c r="Q547" s="632"/>
      <c r="R547" s="632"/>
      <c r="S547" s="632"/>
      <c r="T547" s="632"/>
      <c r="U547" s="632"/>
      <c r="V547" s="632"/>
      <c r="W547" s="632"/>
      <c r="X547" s="632"/>
      <c r="Y547" s="632"/>
      <c r="Z547" s="632"/>
    </row>
    <row r="548" spans="1:26" ht="12.75" customHeight="1" x14ac:dyDescent="0.3">
      <c r="A548" s="632"/>
      <c r="B548" s="632"/>
      <c r="C548" s="632"/>
      <c r="D548" s="632"/>
      <c r="E548" s="632"/>
      <c r="F548" s="632"/>
      <c r="G548" s="632"/>
      <c r="H548" s="632"/>
      <c r="I548" s="632"/>
      <c r="J548" s="632"/>
      <c r="K548" s="632"/>
      <c r="L548" s="632"/>
      <c r="M548" s="632"/>
      <c r="N548" s="632"/>
      <c r="O548" s="632"/>
      <c r="P548" s="632"/>
      <c r="Q548" s="632"/>
      <c r="R548" s="632"/>
      <c r="S548" s="632"/>
      <c r="T548" s="632"/>
      <c r="U548" s="632"/>
      <c r="V548" s="632"/>
      <c r="W548" s="632"/>
      <c r="X548" s="632"/>
      <c r="Y548" s="632"/>
      <c r="Z548" s="632"/>
    </row>
    <row r="549" spans="1:26" ht="12.75" customHeight="1" x14ac:dyDescent="0.3">
      <c r="A549" s="632"/>
      <c r="B549" s="632"/>
      <c r="C549" s="632"/>
      <c r="D549" s="632"/>
      <c r="E549" s="632"/>
      <c r="F549" s="632"/>
      <c r="G549" s="632"/>
      <c r="H549" s="632"/>
      <c r="I549" s="632"/>
      <c r="J549" s="632"/>
      <c r="K549" s="632"/>
      <c r="L549" s="632"/>
      <c r="M549" s="632"/>
      <c r="N549" s="632"/>
      <c r="O549" s="632"/>
      <c r="P549" s="632"/>
      <c r="Q549" s="632"/>
      <c r="R549" s="632"/>
      <c r="S549" s="632"/>
      <c r="T549" s="632"/>
      <c r="U549" s="632"/>
      <c r="V549" s="632"/>
      <c r="W549" s="632"/>
      <c r="X549" s="632"/>
      <c r="Y549" s="632"/>
      <c r="Z549" s="632"/>
    </row>
    <row r="550" spans="1:26" ht="12.75" customHeight="1" x14ac:dyDescent="0.3">
      <c r="A550" s="632"/>
      <c r="B550" s="632"/>
      <c r="C550" s="632"/>
      <c r="D550" s="632"/>
      <c r="E550" s="632"/>
      <c r="F550" s="632"/>
      <c r="G550" s="632"/>
      <c r="H550" s="632"/>
      <c r="I550" s="632"/>
      <c r="J550" s="632"/>
      <c r="K550" s="632"/>
      <c r="L550" s="632"/>
      <c r="M550" s="632"/>
      <c r="N550" s="632"/>
      <c r="O550" s="632"/>
      <c r="P550" s="632"/>
      <c r="Q550" s="632"/>
      <c r="R550" s="632"/>
      <c r="S550" s="632"/>
      <c r="T550" s="632"/>
      <c r="U550" s="632"/>
      <c r="V550" s="632"/>
      <c r="W550" s="632"/>
      <c r="X550" s="632"/>
      <c r="Y550" s="632"/>
      <c r="Z550" s="632"/>
    </row>
    <row r="551" spans="1:26" ht="12.75" customHeight="1" x14ac:dyDescent="0.3">
      <c r="A551" s="632"/>
      <c r="B551" s="632"/>
      <c r="C551" s="632"/>
      <c r="D551" s="632"/>
      <c r="E551" s="632"/>
      <c r="F551" s="632"/>
      <c r="G551" s="632"/>
      <c r="H551" s="632"/>
      <c r="I551" s="632"/>
      <c r="J551" s="632"/>
      <c r="K551" s="632"/>
      <c r="L551" s="632"/>
      <c r="M551" s="632"/>
      <c r="N551" s="632"/>
      <c r="O551" s="632"/>
      <c r="P551" s="632"/>
      <c r="Q551" s="632"/>
      <c r="R551" s="632"/>
      <c r="S551" s="632"/>
      <c r="T551" s="632"/>
      <c r="U551" s="632"/>
      <c r="V551" s="632"/>
      <c r="W551" s="632"/>
      <c r="X551" s="632"/>
      <c r="Y551" s="632"/>
      <c r="Z551" s="632"/>
    </row>
    <row r="552" spans="1:26" ht="12.75" customHeight="1" x14ac:dyDescent="0.3">
      <c r="A552" s="632"/>
      <c r="B552" s="632"/>
      <c r="C552" s="632"/>
      <c r="D552" s="632"/>
      <c r="E552" s="632"/>
      <c r="F552" s="632"/>
      <c r="G552" s="632"/>
      <c r="H552" s="632"/>
      <c r="I552" s="632"/>
      <c r="J552" s="632"/>
      <c r="K552" s="632"/>
      <c r="L552" s="632"/>
      <c r="M552" s="632"/>
      <c r="N552" s="632"/>
      <c r="O552" s="632"/>
      <c r="P552" s="632"/>
      <c r="Q552" s="632"/>
      <c r="R552" s="632"/>
      <c r="S552" s="632"/>
      <c r="T552" s="632"/>
      <c r="U552" s="632"/>
      <c r="V552" s="632"/>
      <c r="W552" s="632"/>
      <c r="X552" s="632"/>
      <c r="Y552" s="632"/>
      <c r="Z552" s="632"/>
    </row>
    <row r="553" spans="1:26" ht="12.75" customHeight="1" x14ac:dyDescent="0.3">
      <c r="A553" s="632"/>
      <c r="B553" s="632"/>
      <c r="C553" s="632"/>
      <c r="D553" s="632"/>
      <c r="E553" s="632"/>
      <c r="F553" s="632"/>
      <c r="G553" s="632"/>
      <c r="H553" s="632"/>
      <c r="I553" s="632"/>
      <c r="J553" s="632"/>
      <c r="K553" s="632"/>
      <c r="L553" s="632"/>
      <c r="M553" s="632"/>
      <c r="N553" s="632"/>
      <c r="O553" s="632"/>
      <c r="P553" s="632"/>
      <c r="Q553" s="632"/>
      <c r="R553" s="632"/>
      <c r="S553" s="632"/>
      <c r="T553" s="632"/>
      <c r="U553" s="632"/>
      <c r="V553" s="632"/>
      <c r="W553" s="632"/>
      <c r="X553" s="632"/>
      <c r="Y553" s="632"/>
      <c r="Z553" s="632"/>
    </row>
    <row r="554" spans="1:26" ht="12.75" customHeight="1" x14ac:dyDescent="0.3">
      <c r="A554" s="632"/>
      <c r="B554" s="632"/>
      <c r="C554" s="632"/>
      <c r="D554" s="632"/>
      <c r="E554" s="632"/>
      <c r="F554" s="632"/>
      <c r="G554" s="632"/>
      <c r="H554" s="632"/>
      <c r="I554" s="632"/>
      <c r="J554" s="632"/>
      <c r="K554" s="632"/>
      <c r="L554" s="632"/>
      <c r="M554" s="632"/>
      <c r="N554" s="632"/>
      <c r="O554" s="632"/>
      <c r="P554" s="632"/>
      <c r="Q554" s="632"/>
      <c r="R554" s="632"/>
      <c r="S554" s="632"/>
      <c r="T554" s="632"/>
      <c r="U554" s="632"/>
      <c r="V554" s="632"/>
      <c r="W554" s="632"/>
      <c r="X554" s="632"/>
      <c r="Y554" s="632"/>
      <c r="Z554" s="632"/>
    </row>
    <row r="555" spans="1:26" ht="12.75" customHeight="1" x14ac:dyDescent="0.3">
      <c r="A555" s="632"/>
      <c r="B555" s="632"/>
      <c r="C555" s="632"/>
      <c r="D555" s="632"/>
      <c r="E555" s="632"/>
      <c r="F555" s="632"/>
      <c r="G555" s="632"/>
      <c r="H555" s="632"/>
      <c r="I555" s="632"/>
      <c r="J555" s="632"/>
      <c r="K555" s="632"/>
      <c r="L555" s="632"/>
      <c r="M555" s="632"/>
      <c r="N555" s="632"/>
      <c r="O555" s="632"/>
      <c r="P555" s="632"/>
      <c r="Q555" s="632"/>
      <c r="R555" s="632"/>
      <c r="S555" s="632"/>
      <c r="T555" s="632"/>
      <c r="U555" s="632"/>
      <c r="V555" s="632"/>
      <c r="W555" s="632"/>
      <c r="X555" s="632"/>
      <c r="Y555" s="632"/>
      <c r="Z555" s="632"/>
    </row>
    <row r="556" spans="1:26" ht="12.75" customHeight="1" x14ac:dyDescent="0.3">
      <c r="A556" s="632"/>
      <c r="B556" s="632"/>
      <c r="C556" s="632"/>
      <c r="D556" s="632"/>
      <c r="E556" s="632"/>
      <c r="F556" s="632"/>
      <c r="G556" s="632"/>
      <c r="H556" s="632"/>
      <c r="I556" s="632"/>
      <c r="J556" s="632"/>
      <c r="K556" s="632"/>
      <c r="L556" s="632"/>
      <c r="M556" s="632"/>
      <c r="N556" s="632"/>
      <c r="O556" s="632"/>
      <c r="P556" s="632"/>
      <c r="Q556" s="632"/>
      <c r="R556" s="632"/>
      <c r="S556" s="632"/>
      <c r="T556" s="632"/>
      <c r="U556" s="632"/>
      <c r="V556" s="632"/>
      <c r="W556" s="632"/>
      <c r="X556" s="632"/>
      <c r="Y556" s="632"/>
      <c r="Z556" s="632"/>
    </row>
    <row r="557" spans="1:26" ht="12.75" customHeight="1" x14ac:dyDescent="0.3">
      <c r="A557" s="632"/>
      <c r="B557" s="632"/>
      <c r="C557" s="632"/>
      <c r="D557" s="632"/>
      <c r="E557" s="632"/>
      <c r="F557" s="632"/>
      <c r="G557" s="632"/>
      <c r="H557" s="632"/>
      <c r="I557" s="632"/>
      <c r="J557" s="632"/>
      <c r="K557" s="632"/>
      <c r="L557" s="632"/>
      <c r="M557" s="632"/>
      <c r="N557" s="632"/>
      <c r="O557" s="632"/>
      <c r="P557" s="632"/>
      <c r="Q557" s="632"/>
      <c r="R557" s="632"/>
      <c r="S557" s="632"/>
      <c r="T557" s="632"/>
      <c r="U557" s="632"/>
      <c r="V557" s="632"/>
      <c r="W557" s="632"/>
      <c r="X557" s="632"/>
      <c r="Y557" s="632"/>
      <c r="Z557" s="632"/>
    </row>
    <row r="558" spans="1:26" ht="12.75" customHeight="1" x14ac:dyDescent="0.3">
      <c r="A558" s="632"/>
      <c r="B558" s="632"/>
      <c r="C558" s="632"/>
      <c r="D558" s="632"/>
      <c r="E558" s="632"/>
      <c r="F558" s="632"/>
      <c r="G558" s="632"/>
      <c r="H558" s="632"/>
      <c r="I558" s="632"/>
      <c r="J558" s="632"/>
      <c r="K558" s="632"/>
      <c r="L558" s="632"/>
      <c r="M558" s="632"/>
      <c r="N558" s="632"/>
      <c r="O558" s="632"/>
      <c r="P558" s="632"/>
      <c r="Q558" s="632"/>
      <c r="R558" s="632"/>
      <c r="S558" s="632"/>
      <c r="T558" s="632"/>
      <c r="U558" s="632"/>
      <c r="V558" s="632"/>
      <c r="W558" s="632"/>
      <c r="X558" s="632"/>
      <c r="Y558" s="632"/>
      <c r="Z558" s="632"/>
    </row>
    <row r="559" spans="1:26" ht="12.75" customHeight="1" x14ac:dyDescent="0.3">
      <c r="A559" s="632"/>
      <c r="B559" s="632"/>
      <c r="C559" s="632"/>
      <c r="D559" s="632"/>
      <c r="E559" s="632"/>
      <c r="F559" s="632"/>
      <c r="G559" s="632"/>
      <c r="H559" s="632"/>
      <c r="I559" s="632"/>
      <c r="J559" s="632"/>
      <c r="K559" s="632"/>
      <c r="L559" s="632"/>
      <c r="M559" s="632"/>
      <c r="N559" s="632"/>
      <c r="O559" s="632"/>
      <c r="P559" s="632"/>
      <c r="Q559" s="632"/>
      <c r="R559" s="632"/>
      <c r="S559" s="632"/>
      <c r="T559" s="632"/>
      <c r="U559" s="632"/>
      <c r="V559" s="632"/>
      <c r="W559" s="632"/>
      <c r="X559" s="632"/>
      <c r="Y559" s="632"/>
      <c r="Z559" s="632"/>
    </row>
    <row r="560" spans="1:26" ht="12.75" customHeight="1" x14ac:dyDescent="0.3">
      <c r="A560" s="632"/>
      <c r="B560" s="632"/>
      <c r="C560" s="632"/>
      <c r="D560" s="632"/>
      <c r="E560" s="632"/>
      <c r="F560" s="632"/>
      <c r="G560" s="632"/>
      <c r="H560" s="632"/>
      <c r="I560" s="632"/>
      <c r="J560" s="632"/>
      <c r="K560" s="632"/>
      <c r="L560" s="632"/>
      <c r="M560" s="632"/>
      <c r="N560" s="632"/>
      <c r="O560" s="632"/>
      <c r="P560" s="632"/>
      <c r="Q560" s="632"/>
      <c r="R560" s="632"/>
      <c r="S560" s="632"/>
      <c r="T560" s="632"/>
      <c r="U560" s="632"/>
      <c r="V560" s="632"/>
      <c r="W560" s="632"/>
      <c r="X560" s="632"/>
      <c r="Y560" s="632"/>
      <c r="Z560" s="632"/>
    </row>
    <row r="561" spans="1:26" ht="12.75" customHeight="1" x14ac:dyDescent="0.3">
      <c r="A561" s="632"/>
      <c r="B561" s="632"/>
      <c r="C561" s="632"/>
      <c r="D561" s="632"/>
      <c r="E561" s="632"/>
      <c r="F561" s="632"/>
      <c r="G561" s="632"/>
      <c r="H561" s="632"/>
      <c r="I561" s="632"/>
      <c r="J561" s="632"/>
      <c r="K561" s="632"/>
      <c r="L561" s="632"/>
      <c r="M561" s="632"/>
      <c r="N561" s="632"/>
      <c r="O561" s="632"/>
      <c r="P561" s="632"/>
      <c r="Q561" s="632"/>
      <c r="R561" s="632"/>
      <c r="S561" s="632"/>
      <c r="T561" s="632"/>
      <c r="U561" s="632"/>
      <c r="V561" s="632"/>
      <c r="W561" s="632"/>
      <c r="X561" s="632"/>
      <c r="Y561" s="632"/>
      <c r="Z561" s="632"/>
    </row>
    <row r="562" spans="1:26" ht="12.75" customHeight="1" x14ac:dyDescent="0.3">
      <c r="A562" s="632"/>
      <c r="B562" s="632"/>
      <c r="C562" s="632"/>
      <c r="D562" s="632"/>
      <c r="E562" s="632"/>
      <c r="F562" s="632"/>
      <c r="G562" s="632"/>
      <c r="H562" s="632"/>
      <c r="I562" s="632"/>
      <c r="J562" s="632"/>
      <c r="K562" s="632"/>
      <c r="L562" s="632"/>
      <c r="M562" s="632"/>
      <c r="N562" s="632"/>
      <c r="O562" s="632"/>
      <c r="P562" s="632"/>
      <c r="Q562" s="632"/>
      <c r="R562" s="632"/>
      <c r="S562" s="632"/>
      <c r="T562" s="632"/>
      <c r="U562" s="632"/>
      <c r="V562" s="632"/>
      <c r="W562" s="632"/>
      <c r="X562" s="632"/>
      <c r="Y562" s="632"/>
      <c r="Z562" s="632"/>
    </row>
    <row r="563" spans="1:26" ht="12.75" customHeight="1" x14ac:dyDescent="0.3">
      <c r="A563" s="632"/>
      <c r="B563" s="632"/>
      <c r="C563" s="632"/>
      <c r="D563" s="632"/>
      <c r="E563" s="632"/>
      <c r="F563" s="632"/>
      <c r="G563" s="632"/>
      <c r="H563" s="632"/>
      <c r="I563" s="632"/>
      <c r="J563" s="632"/>
      <c r="K563" s="632"/>
      <c r="L563" s="632"/>
      <c r="M563" s="632"/>
      <c r="N563" s="632"/>
      <c r="O563" s="632"/>
      <c r="P563" s="632"/>
      <c r="Q563" s="632"/>
      <c r="R563" s="632"/>
      <c r="S563" s="632"/>
      <c r="T563" s="632"/>
      <c r="U563" s="632"/>
      <c r="V563" s="632"/>
      <c r="W563" s="632"/>
      <c r="X563" s="632"/>
      <c r="Y563" s="632"/>
      <c r="Z563" s="632"/>
    </row>
    <row r="564" spans="1:26" ht="12.75" customHeight="1" x14ac:dyDescent="0.3">
      <c r="A564" s="632"/>
      <c r="B564" s="632"/>
      <c r="C564" s="632"/>
      <c r="D564" s="632"/>
      <c r="E564" s="632"/>
      <c r="F564" s="632"/>
      <c r="G564" s="632"/>
      <c r="H564" s="632"/>
      <c r="I564" s="632"/>
      <c r="J564" s="632"/>
      <c r="K564" s="632"/>
      <c r="L564" s="632"/>
      <c r="M564" s="632"/>
      <c r="N564" s="632"/>
      <c r="O564" s="632"/>
      <c r="P564" s="632"/>
      <c r="Q564" s="632"/>
      <c r="R564" s="632"/>
      <c r="S564" s="632"/>
      <c r="T564" s="632"/>
      <c r="U564" s="632"/>
      <c r="V564" s="632"/>
      <c r="W564" s="632"/>
      <c r="X564" s="632"/>
      <c r="Y564" s="632"/>
      <c r="Z564" s="632"/>
    </row>
    <row r="565" spans="1:26" ht="12.75" customHeight="1" x14ac:dyDescent="0.3">
      <c r="A565" s="632"/>
      <c r="B565" s="632"/>
      <c r="C565" s="632"/>
      <c r="D565" s="632"/>
      <c r="E565" s="632"/>
      <c r="F565" s="632"/>
      <c r="G565" s="632"/>
      <c r="H565" s="632"/>
      <c r="I565" s="632"/>
      <c r="J565" s="632"/>
      <c r="K565" s="632"/>
      <c r="L565" s="632"/>
      <c r="M565" s="632"/>
      <c r="N565" s="632"/>
      <c r="O565" s="632"/>
      <c r="P565" s="632"/>
      <c r="Q565" s="632"/>
      <c r="R565" s="632"/>
      <c r="S565" s="632"/>
      <c r="T565" s="632"/>
      <c r="U565" s="632"/>
      <c r="V565" s="632"/>
      <c r="W565" s="632"/>
      <c r="X565" s="632"/>
      <c r="Y565" s="632"/>
      <c r="Z565" s="632"/>
    </row>
    <row r="566" spans="1:26" ht="12.75" customHeight="1" x14ac:dyDescent="0.3">
      <c r="A566" s="632"/>
      <c r="B566" s="632"/>
      <c r="C566" s="632"/>
      <c r="D566" s="632"/>
      <c r="E566" s="632"/>
      <c r="F566" s="632"/>
      <c r="G566" s="632"/>
      <c r="H566" s="632"/>
      <c r="I566" s="632"/>
      <c r="J566" s="632"/>
      <c r="K566" s="632"/>
      <c r="L566" s="632"/>
      <c r="M566" s="632"/>
      <c r="N566" s="632"/>
      <c r="O566" s="632"/>
      <c r="P566" s="632"/>
      <c r="Q566" s="632"/>
      <c r="R566" s="632"/>
      <c r="S566" s="632"/>
      <c r="T566" s="632"/>
      <c r="U566" s="632"/>
      <c r="V566" s="632"/>
      <c r="W566" s="632"/>
      <c r="X566" s="632"/>
      <c r="Y566" s="632"/>
      <c r="Z566" s="632"/>
    </row>
    <row r="567" spans="1:26" ht="12.75" customHeight="1" x14ac:dyDescent="0.3">
      <c r="A567" s="632"/>
      <c r="B567" s="632"/>
      <c r="C567" s="632"/>
      <c r="D567" s="632"/>
      <c r="E567" s="632"/>
      <c r="F567" s="632"/>
      <c r="G567" s="632"/>
      <c r="H567" s="632"/>
      <c r="I567" s="632"/>
      <c r="J567" s="632"/>
      <c r="K567" s="632"/>
      <c r="L567" s="632"/>
      <c r="M567" s="632"/>
      <c r="N567" s="632"/>
      <c r="O567" s="632"/>
      <c r="P567" s="632"/>
      <c r="Q567" s="632"/>
      <c r="R567" s="632"/>
      <c r="S567" s="632"/>
      <c r="T567" s="632"/>
      <c r="U567" s="632"/>
      <c r="V567" s="632"/>
      <c r="W567" s="632"/>
      <c r="X567" s="632"/>
      <c r="Y567" s="632"/>
      <c r="Z567" s="632"/>
    </row>
    <row r="568" spans="1:26" ht="12.75" customHeight="1" x14ac:dyDescent="0.3">
      <c r="A568" s="632"/>
      <c r="B568" s="632"/>
      <c r="C568" s="632"/>
      <c r="D568" s="632"/>
      <c r="E568" s="632"/>
      <c r="F568" s="632"/>
      <c r="G568" s="632"/>
      <c r="H568" s="632"/>
      <c r="I568" s="632"/>
      <c r="J568" s="632"/>
      <c r="K568" s="632"/>
      <c r="L568" s="632"/>
      <c r="M568" s="632"/>
      <c r="N568" s="632"/>
      <c r="O568" s="632"/>
      <c r="P568" s="632"/>
      <c r="Q568" s="632"/>
      <c r="R568" s="632"/>
      <c r="S568" s="632"/>
      <c r="T568" s="632"/>
      <c r="U568" s="632"/>
      <c r="V568" s="632"/>
      <c r="W568" s="632"/>
      <c r="X568" s="632"/>
      <c r="Y568" s="632"/>
      <c r="Z568" s="632"/>
    </row>
    <row r="569" spans="1:26" ht="12.75" customHeight="1" x14ac:dyDescent="0.3">
      <c r="A569" s="632"/>
      <c r="B569" s="632"/>
      <c r="C569" s="632"/>
      <c r="D569" s="632"/>
      <c r="E569" s="632"/>
      <c r="F569" s="632"/>
      <c r="G569" s="632"/>
      <c r="H569" s="632"/>
      <c r="I569" s="632"/>
      <c r="J569" s="632"/>
      <c r="K569" s="632"/>
      <c r="L569" s="632"/>
      <c r="M569" s="632"/>
      <c r="N569" s="632"/>
      <c r="O569" s="632"/>
      <c r="P569" s="632"/>
      <c r="Q569" s="632"/>
      <c r="R569" s="632"/>
      <c r="S569" s="632"/>
      <c r="T569" s="632"/>
      <c r="U569" s="632"/>
      <c r="V569" s="632"/>
      <c r="W569" s="632"/>
      <c r="X569" s="632"/>
      <c r="Y569" s="632"/>
      <c r="Z569" s="632"/>
    </row>
    <row r="570" spans="1:26" ht="12.75" customHeight="1" x14ac:dyDescent="0.3">
      <c r="A570" s="632"/>
      <c r="B570" s="632"/>
      <c r="C570" s="632"/>
      <c r="D570" s="632"/>
      <c r="E570" s="632"/>
      <c r="F570" s="632"/>
      <c r="G570" s="632"/>
      <c r="H570" s="632"/>
      <c r="I570" s="632"/>
      <c r="J570" s="632"/>
      <c r="K570" s="632"/>
      <c r="L570" s="632"/>
      <c r="M570" s="632"/>
      <c r="N570" s="632"/>
      <c r="O570" s="632"/>
      <c r="P570" s="632"/>
      <c r="Q570" s="632"/>
      <c r="R570" s="632"/>
      <c r="S570" s="632"/>
      <c r="T570" s="632"/>
      <c r="U570" s="632"/>
      <c r="V570" s="632"/>
      <c r="W570" s="632"/>
      <c r="X570" s="632"/>
      <c r="Y570" s="632"/>
      <c r="Z570" s="632"/>
    </row>
    <row r="571" spans="1:26" ht="12.75" customHeight="1" x14ac:dyDescent="0.3">
      <c r="A571" s="632"/>
      <c r="B571" s="632"/>
      <c r="C571" s="632"/>
      <c r="D571" s="632"/>
      <c r="E571" s="632"/>
      <c r="F571" s="632"/>
      <c r="G571" s="632"/>
      <c r="H571" s="632"/>
      <c r="I571" s="632"/>
      <c r="J571" s="632"/>
      <c r="K571" s="632"/>
      <c r="L571" s="632"/>
      <c r="M571" s="632"/>
      <c r="N571" s="632"/>
      <c r="O571" s="632"/>
      <c r="P571" s="632"/>
      <c r="Q571" s="632"/>
      <c r="R571" s="632"/>
      <c r="S571" s="632"/>
      <c r="T571" s="632"/>
      <c r="U571" s="632"/>
      <c r="V571" s="632"/>
      <c r="W571" s="632"/>
      <c r="X571" s="632"/>
      <c r="Y571" s="632"/>
      <c r="Z571" s="632"/>
    </row>
    <row r="572" spans="1:26" ht="12.75" customHeight="1" x14ac:dyDescent="0.3">
      <c r="A572" s="632"/>
      <c r="B572" s="632"/>
      <c r="C572" s="632"/>
      <c r="D572" s="632"/>
      <c r="E572" s="632"/>
      <c r="F572" s="632"/>
      <c r="G572" s="632"/>
      <c r="H572" s="632"/>
      <c r="I572" s="632"/>
      <c r="J572" s="632"/>
      <c r="K572" s="632"/>
      <c r="L572" s="632"/>
      <c r="M572" s="632"/>
      <c r="N572" s="632"/>
      <c r="O572" s="632"/>
      <c r="P572" s="632"/>
      <c r="Q572" s="632"/>
      <c r="R572" s="632"/>
      <c r="S572" s="632"/>
      <c r="T572" s="632"/>
      <c r="U572" s="632"/>
      <c r="V572" s="632"/>
      <c r="W572" s="632"/>
      <c r="X572" s="632"/>
      <c r="Y572" s="632"/>
      <c r="Z572" s="632"/>
    </row>
    <row r="573" spans="1:26" ht="12.75" customHeight="1" x14ac:dyDescent="0.3">
      <c r="A573" s="632"/>
      <c r="B573" s="632"/>
      <c r="C573" s="632"/>
      <c r="D573" s="632"/>
      <c r="E573" s="632"/>
      <c r="F573" s="632"/>
      <c r="G573" s="632"/>
      <c r="H573" s="632"/>
      <c r="I573" s="632"/>
      <c r="J573" s="632"/>
      <c r="K573" s="632"/>
      <c r="L573" s="632"/>
      <c r="M573" s="632"/>
      <c r="N573" s="632"/>
      <c r="O573" s="632"/>
      <c r="P573" s="632"/>
      <c r="Q573" s="632"/>
      <c r="R573" s="632"/>
      <c r="S573" s="632"/>
      <c r="T573" s="632"/>
      <c r="U573" s="632"/>
      <c r="V573" s="632"/>
      <c r="W573" s="632"/>
      <c r="X573" s="632"/>
      <c r="Y573" s="632"/>
      <c r="Z573" s="632"/>
    </row>
    <row r="574" spans="1:26" ht="12.75" customHeight="1" x14ac:dyDescent="0.3">
      <c r="A574" s="632"/>
      <c r="B574" s="632"/>
      <c r="C574" s="632"/>
      <c r="D574" s="632"/>
      <c r="E574" s="632"/>
      <c r="F574" s="632"/>
      <c r="G574" s="632"/>
      <c r="H574" s="632"/>
      <c r="I574" s="632"/>
      <c r="J574" s="632"/>
      <c r="K574" s="632"/>
      <c r="L574" s="632"/>
      <c r="M574" s="632"/>
      <c r="N574" s="632"/>
      <c r="O574" s="632"/>
      <c r="P574" s="632"/>
      <c r="Q574" s="632"/>
      <c r="R574" s="632"/>
      <c r="S574" s="632"/>
      <c r="T574" s="632"/>
      <c r="U574" s="632"/>
      <c r="V574" s="632"/>
      <c r="W574" s="632"/>
      <c r="X574" s="632"/>
      <c r="Y574" s="632"/>
      <c r="Z574" s="632"/>
    </row>
    <row r="575" spans="1:26" ht="12.75" customHeight="1" x14ac:dyDescent="0.3">
      <c r="A575" s="632"/>
      <c r="B575" s="632"/>
      <c r="C575" s="632"/>
      <c r="D575" s="632"/>
      <c r="E575" s="632"/>
      <c r="F575" s="632"/>
      <c r="G575" s="632"/>
      <c r="H575" s="632"/>
      <c r="I575" s="632"/>
      <c r="J575" s="632"/>
      <c r="K575" s="632"/>
      <c r="L575" s="632"/>
      <c r="M575" s="632"/>
      <c r="N575" s="632"/>
      <c r="O575" s="632"/>
      <c r="P575" s="632"/>
      <c r="Q575" s="632"/>
      <c r="R575" s="632"/>
      <c r="S575" s="632"/>
      <c r="T575" s="632"/>
      <c r="U575" s="632"/>
      <c r="V575" s="632"/>
      <c r="W575" s="632"/>
      <c r="X575" s="632"/>
      <c r="Y575" s="632"/>
      <c r="Z575" s="632"/>
    </row>
    <row r="576" spans="1:26" ht="12.75" customHeight="1" x14ac:dyDescent="0.3">
      <c r="A576" s="632"/>
      <c r="B576" s="632"/>
      <c r="C576" s="632"/>
      <c r="D576" s="632"/>
      <c r="E576" s="632"/>
      <c r="F576" s="632"/>
      <c r="G576" s="632"/>
      <c r="H576" s="632"/>
      <c r="I576" s="632"/>
      <c r="J576" s="632"/>
      <c r="K576" s="632"/>
      <c r="L576" s="632"/>
      <c r="M576" s="632"/>
      <c r="N576" s="632"/>
      <c r="O576" s="632"/>
      <c r="P576" s="632"/>
      <c r="Q576" s="632"/>
      <c r="R576" s="632"/>
      <c r="S576" s="632"/>
      <c r="T576" s="632"/>
      <c r="U576" s="632"/>
      <c r="V576" s="632"/>
      <c r="W576" s="632"/>
      <c r="X576" s="632"/>
      <c r="Y576" s="632"/>
      <c r="Z576" s="632"/>
    </row>
    <row r="577" spans="1:26" ht="12.75" customHeight="1" x14ac:dyDescent="0.3">
      <c r="A577" s="632"/>
      <c r="B577" s="632"/>
      <c r="C577" s="632"/>
      <c r="D577" s="632"/>
      <c r="E577" s="632"/>
      <c r="F577" s="632"/>
      <c r="G577" s="632"/>
      <c r="H577" s="632"/>
      <c r="I577" s="632"/>
      <c r="J577" s="632"/>
      <c r="K577" s="632"/>
      <c r="L577" s="632"/>
      <c r="M577" s="632"/>
      <c r="N577" s="632"/>
      <c r="O577" s="632"/>
      <c r="P577" s="632"/>
      <c r="Q577" s="632"/>
      <c r="R577" s="632"/>
      <c r="S577" s="632"/>
      <c r="T577" s="632"/>
      <c r="U577" s="632"/>
      <c r="V577" s="632"/>
      <c r="W577" s="632"/>
      <c r="X577" s="632"/>
      <c r="Y577" s="632"/>
      <c r="Z577" s="632"/>
    </row>
    <row r="578" spans="1:26" ht="12.75" customHeight="1" x14ac:dyDescent="0.3">
      <c r="A578" s="632"/>
      <c r="B578" s="632"/>
      <c r="C578" s="632"/>
      <c r="D578" s="632"/>
      <c r="E578" s="632"/>
      <c r="F578" s="632"/>
      <c r="G578" s="632"/>
      <c r="H578" s="632"/>
      <c r="I578" s="632"/>
      <c r="J578" s="632"/>
      <c r="K578" s="632"/>
      <c r="L578" s="632"/>
      <c r="M578" s="632"/>
      <c r="N578" s="632"/>
      <c r="O578" s="632"/>
      <c r="P578" s="632"/>
      <c r="Q578" s="632"/>
      <c r="R578" s="632"/>
      <c r="S578" s="632"/>
      <c r="T578" s="632"/>
      <c r="U578" s="632"/>
      <c r="V578" s="632"/>
      <c r="W578" s="632"/>
      <c r="X578" s="632"/>
      <c r="Y578" s="632"/>
      <c r="Z578" s="632"/>
    </row>
    <row r="579" spans="1:26" ht="12.75" customHeight="1" x14ac:dyDescent="0.3">
      <c r="A579" s="632"/>
      <c r="B579" s="632"/>
      <c r="C579" s="632"/>
      <c r="D579" s="632"/>
      <c r="E579" s="632"/>
      <c r="F579" s="632"/>
      <c r="G579" s="632"/>
      <c r="H579" s="632"/>
      <c r="I579" s="632"/>
      <c r="J579" s="632"/>
      <c r="K579" s="632"/>
      <c r="L579" s="632"/>
      <c r="M579" s="632"/>
      <c r="N579" s="632"/>
      <c r="O579" s="632"/>
      <c r="P579" s="632"/>
      <c r="Q579" s="632"/>
      <c r="R579" s="632"/>
      <c r="S579" s="632"/>
      <c r="T579" s="632"/>
      <c r="U579" s="632"/>
      <c r="V579" s="632"/>
      <c r="W579" s="632"/>
      <c r="X579" s="632"/>
      <c r="Y579" s="632"/>
      <c r="Z579" s="632"/>
    </row>
    <row r="580" spans="1:26" ht="12.75" customHeight="1" x14ac:dyDescent="0.3">
      <c r="A580" s="632"/>
      <c r="B580" s="632"/>
      <c r="C580" s="632"/>
      <c r="D580" s="632"/>
      <c r="E580" s="632"/>
      <c r="F580" s="632"/>
      <c r="G580" s="632"/>
      <c r="H580" s="632"/>
      <c r="I580" s="632"/>
      <c r="J580" s="632"/>
      <c r="K580" s="632"/>
      <c r="L580" s="632"/>
      <c r="M580" s="632"/>
      <c r="N580" s="632"/>
      <c r="O580" s="632"/>
      <c r="P580" s="632"/>
      <c r="Q580" s="632"/>
      <c r="R580" s="632"/>
      <c r="S580" s="632"/>
      <c r="T580" s="632"/>
      <c r="U580" s="632"/>
      <c r="V580" s="632"/>
      <c r="W580" s="632"/>
      <c r="X580" s="632"/>
      <c r="Y580" s="632"/>
      <c r="Z580" s="632"/>
    </row>
    <row r="581" spans="1:26" ht="12.75" customHeight="1" x14ac:dyDescent="0.3">
      <c r="A581" s="632"/>
      <c r="B581" s="632"/>
      <c r="C581" s="632"/>
      <c r="D581" s="632"/>
      <c r="E581" s="632"/>
      <c r="F581" s="632"/>
      <c r="G581" s="632"/>
      <c r="H581" s="632"/>
      <c r="I581" s="632"/>
      <c r="J581" s="632"/>
      <c r="K581" s="632"/>
      <c r="L581" s="632"/>
      <c r="M581" s="632"/>
      <c r="N581" s="632"/>
      <c r="O581" s="632"/>
      <c r="P581" s="632"/>
      <c r="Q581" s="632"/>
      <c r="R581" s="632"/>
      <c r="S581" s="632"/>
      <c r="T581" s="632"/>
      <c r="U581" s="632"/>
      <c r="V581" s="632"/>
      <c r="W581" s="632"/>
      <c r="X581" s="632"/>
      <c r="Y581" s="632"/>
      <c r="Z581" s="632"/>
    </row>
    <row r="582" spans="1:26" ht="12.75" customHeight="1" x14ac:dyDescent="0.3">
      <c r="A582" s="632"/>
      <c r="B582" s="632"/>
      <c r="C582" s="632"/>
      <c r="D582" s="632"/>
      <c r="E582" s="632"/>
      <c r="F582" s="632"/>
      <c r="G582" s="632"/>
      <c r="H582" s="632"/>
      <c r="I582" s="632"/>
      <c r="J582" s="632"/>
      <c r="K582" s="632"/>
      <c r="L582" s="632"/>
      <c r="M582" s="632"/>
      <c r="N582" s="632"/>
      <c r="O582" s="632"/>
      <c r="P582" s="632"/>
      <c r="Q582" s="632"/>
      <c r="R582" s="632"/>
      <c r="S582" s="632"/>
      <c r="T582" s="632"/>
      <c r="U582" s="632"/>
      <c r="V582" s="632"/>
      <c r="W582" s="632"/>
      <c r="X582" s="632"/>
      <c r="Y582" s="632"/>
      <c r="Z582" s="632"/>
    </row>
    <row r="583" spans="1:26" ht="12.75" customHeight="1" x14ac:dyDescent="0.3">
      <c r="A583" s="632"/>
      <c r="B583" s="632"/>
      <c r="C583" s="632"/>
      <c r="D583" s="632"/>
      <c r="E583" s="632"/>
      <c r="F583" s="632"/>
      <c r="G583" s="632"/>
      <c r="H583" s="632"/>
      <c r="I583" s="632"/>
      <c r="J583" s="632"/>
      <c r="K583" s="632"/>
      <c r="L583" s="632"/>
      <c r="M583" s="632"/>
      <c r="N583" s="632"/>
      <c r="O583" s="632"/>
      <c r="P583" s="632"/>
      <c r="Q583" s="632"/>
      <c r="R583" s="632"/>
      <c r="S583" s="632"/>
      <c r="T583" s="632"/>
      <c r="U583" s="632"/>
      <c r="V583" s="632"/>
      <c r="W583" s="632"/>
      <c r="X583" s="632"/>
      <c r="Y583" s="632"/>
      <c r="Z583" s="632"/>
    </row>
    <row r="584" spans="1:26" ht="12.75" customHeight="1" x14ac:dyDescent="0.3">
      <c r="A584" s="632"/>
      <c r="B584" s="632"/>
      <c r="C584" s="632"/>
      <c r="D584" s="632"/>
      <c r="E584" s="632"/>
      <c r="F584" s="632"/>
      <c r="G584" s="632"/>
      <c r="H584" s="632"/>
      <c r="I584" s="632"/>
      <c r="J584" s="632"/>
      <c r="K584" s="632"/>
      <c r="L584" s="632"/>
      <c r="M584" s="632"/>
      <c r="N584" s="632"/>
      <c r="O584" s="632"/>
      <c r="P584" s="632"/>
      <c r="Q584" s="632"/>
      <c r="R584" s="632"/>
      <c r="S584" s="632"/>
      <c r="T584" s="632"/>
      <c r="U584" s="632"/>
      <c r="V584" s="632"/>
      <c r="W584" s="632"/>
      <c r="X584" s="632"/>
      <c r="Y584" s="632"/>
      <c r="Z584" s="632"/>
    </row>
    <row r="585" spans="1:26" ht="12.75" customHeight="1" x14ac:dyDescent="0.3">
      <c r="A585" s="632"/>
      <c r="B585" s="632"/>
      <c r="C585" s="632"/>
      <c r="D585" s="632"/>
      <c r="E585" s="632"/>
      <c r="F585" s="632"/>
      <c r="G585" s="632"/>
      <c r="H585" s="632"/>
      <c r="I585" s="632"/>
      <c r="J585" s="632"/>
      <c r="K585" s="632"/>
      <c r="L585" s="632"/>
      <c r="M585" s="632"/>
      <c r="N585" s="632"/>
      <c r="O585" s="632"/>
      <c r="P585" s="632"/>
      <c r="Q585" s="632"/>
      <c r="R585" s="632"/>
      <c r="S585" s="632"/>
      <c r="T585" s="632"/>
      <c r="U585" s="632"/>
      <c r="V585" s="632"/>
      <c r="W585" s="632"/>
      <c r="X585" s="632"/>
      <c r="Y585" s="632"/>
      <c r="Z585" s="632"/>
    </row>
    <row r="586" spans="1:26" ht="12.75" customHeight="1" x14ac:dyDescent="0.3">
      <c r="A586" s="632"/>
      <c r="B586" s="632"/>
      <c r="C586" s="632"/>
      <c r="D586" s="632"/>
      <c r="E586" s="632"/>
      <c r="F586" s="632"/>
      <c r="G586" s="632"/>
      <c r="H586" s="632"/>
      <c r="I586" s="632"/>
      <c r="J586" s="632"/>
      <c r="K586" s="632"/>
      <c r="L586" s="632"/>
      <c r="M586" s="632"/>
      <c r="N586" s="632"/>
      <c r="O586" s="632"/>
      <c r="P586" s="632"/>
      <c r="Q586" s="632"/>
      <c r="R586" s="632"/>
      <c r="S586" s="632"/>
      <c r="T586" s="632"/>
      <c r="U586" s="632"/>
      <c r="V586" s="632"/>
      <c r="W586" s="632"/>
      <c r="X586" s="632"/>
      <c r="Y586" s="632"/>
      <c r="Z586" s="632"/>
    </row>
    <row r="587" spans="1:26" ht="12.75" customHeight="1" x14ac:dyDescent="0.3">
      <c r="A587" s="632"/>
      <c r="B587" s="632"/>
      <c r="C587" s="632"/>
      <c r="D587" s="632"/>
      <c r="E587" s="632"/>
      <c r="F587" s="632"/>
      <c r="G587" s="632"/>
      <c r="H587" s="632"/>
      <c r="I587" s="632"/>
      <c r="J587" s="632"/>
      <c r="K587" s="632"/>
      <c r="L587" s="632"/>
      <c r="M587" s="632"/>
      <c r="N587" s="632"/>
      <c r="O587" s="632"/>
      <c r="P587" s="632"/>
      <c r="Q587" s="632"/>
      <c r="R587" s="632"/>
      <c r="S587" s="632"/>
      <c r="T587" s="632"/>
      <c r="U587" s="632"/>
      <c r="V587" s="632"/>
      <c r="W587" s="632"/>
      <c r="X587" s="632"/>
      <c r="Y587" s="632"/>
      <c r="Z587" s="632"/>
    </row>
    <row r="588" spans="1:26" ht="12.75" customHeight="1" x14ac:dyDescent="0.3">
      <c r="A588" s="632"/>
      <c r="B588" s="632"/>
      <c r="C588" s="632"/>
      <c r="D588" s="632"/>
      <c r="E588" s="632"/>
      <c r="F588" s="632"/>
      <c r="G588" s="632"/>
      <c r="H588" s="632"/>
      <c r="I588" s="632"/>
      <c r="J588" s="632"/>
      <c r="K588" s="632"/>
      <c r="L588" s="632"/>
      <c r="M588" s="632"/>
      <c r="N588" s="632"/>
      <c r="O588" s="632"/>
      <c r="P588" s="632"/>
      <c r="Q588" s="632"/>
      <c r="R588" s="632"/>
      <c r="S588" s="632"/>
      <c r="T588" s="632"/>
      <c r="U588" s="632"/>
      <c r="V588" s="632"/>
      <c r="W588" s="632"/>
      <c r="X588" s="632"/>
      <c r="Y588" s="632"/>
      <c r="Z588" s="632"/>
    </row>
    <row r="589" spans="1:26" ht="12.75" customHeight="1" x14ac:dyDescent="0.3">
      <c r="A589" s="632"/>
      <c r="B589" s="632"/>
      <c r="C589" s="632"/>
      <c r="D589" s="632"/>
      <c r="E589" s="632"/>
      <c r="F589" s="632"/>
      <c r="G589" s="632"/>
      <c r="H589" s="632"/>
      <c r="I589" s="632"/>
      <c r="J589" s="632"/>
      <c r="K589" s="632"/>
      <c r="L589" s="632"/>
      <c r="M589" s="632"/>
      <c r="N589" s="632"/>
      <c r="O589" s="632"/>
      <c r="P589" s="632"/>
      <c r="Q589" s="632"/>
      <c r="R589" s="632"/>
      <c r="S589" s="632"/>
      <c r="T589" s="632"/>
      <c r="U589" s="632"/>
      <c r="V589" s="632"/>
      <c r="W589" s="632"/>
      <c r="X589" s="632"/>
      <c r="Y589" s="632"/>
      <c r="Z589" s="632"/>
    </row>
    <row r="590" spans="1:26" ht="12.75" customHeight="1" x14ac:dyDescent="0.3">
      <c r="A590" s="632"/>
      <c r="B590" s="632"/>
      <c r="C590" s="632"/>
      <c r="D590" s="632"/>
      <c r="E590" s="632"/>
      <c r="F590" s="632"/>
      <c r="G590" s="632"/>
      <c r="H590" s="632"/>
      <c r="I590" s="632"/>
      <c r="J590" s="632"/>
      <c r="K590" s="632"/>
      <c r="L590" s="632"/>
      <c r="M590" s="632"/>
      <c r="N590" s="632"/>
      <c r="O590" s="632"/>
      <c r="P590" s="632"/>
      <c r="Q590" s="632"/>
      <c r="R590" s="632"/>
      <c r="S590" s="632"/>
      <c r="T590" s="632"/>
      <c r="U590" s="632"/>
      <c r="V590" s="632"/>
      <c r="W590" s="632"/>
      <c r="X590" s="632"/>
      <c r="Y590" s="632"/>
      <c r="Z590" s="632"/>
    </row>
    <row r="591" spans="1:26" ht="12.75" customHeight="1" x14ac:dyDescent="0.3">
      <c r="A591" s="632"/>
      <c r="B591" s="632"/>
      <c r="C591" s="632"/>
      <c r="D591" s="632"/>
      <c r="E591" s="632"/>
      <c r="F591" s="632"/>
      <c r="G591" s="632"/>
      <c r="H591" s="632"/>
      <c r="I591" s="632"/>
      <c r="J591" s="632"/>
      <c r="K591" s="632"/>
      <c r="L591" s="632"/>
      <c r="M591" s="632"/>
      <c r="N591" s="632"/>
      <c r="O591" s="632"/>
      <c r="P591" s="632"/>
      <c r="Q591" s="632"/>
      <c r="R591" s="632"/>
      <c r="S591" s="632"/>
      <c r="T591" s="632"/>
      <c r="U591" s="632"/>
      <c r="V591" s="632"/>
      <c r="W591" s="632"/>
      <c r="X591" s="632"/>
      <c r="Y591" s="632"/>
      <c r="Z591" s="632"/>
    </row>
    <row r="592" spans="1:26" ht="12.75" customHeight="1" x14ac:dyDescent="0.3">
      <c r="A592" s="632"/>
      <c r="B592" s="632"/>
      <c r="C592" s="632"/>
      <c r="D592" s="632"/>
      <c r="E592" s="632"/>
      <c r="F592" s="632"/>
      <c r="G592" s="632"/>
      <c r="H592" s="632"/>
      <c r="I592" s="632"/>
      <c r="J592" s="632"/>
      <c r="K592" s="632"/>
      <c r="L592" s="632"/>
      <c r="M592" s="632"/>
      <c r="N592" s="632"/>
      <c r="O592" s="632"/>
      <c r="P592" s="632"/>
      <c r="Q592" s="632"/>
      <c r="R592" s="632"/>
      <c r="S592" s="632"/>
      <c r="T592" s="632"/>
      <c r="U592" s="632"/>
      <c r="V592" s="632"/>
      <c r="W592" s="632"/>
      <c r="X592" s="632"/>
      <c r="Y592" s="632"/>
      <c r="Z592" s="632"/>
    </row>
    <row r="593" spans="1:26" ht="12.75" customHeight="1" x14ac:dyDescent="0.3">
      <c r="A593" s="632"/>
      <c r="B593" s="632"/>
      <c r="C593" s="632"/>
      <c r="D593" s="632"/>
      <c r="E593" s="632"/>
      <c r="F593" s="632"/>
      <c r="G593" s="632"/>
      <c r="H593" s="632"/>
      <c r="I593" s="632"/>
      <c r="J593" s="632"/>
      <c r="K593" s="632"/>
      <c r="L593" s="632"/>
      <c r="M593" s="632"/>
      <c r="N593" s="632"/>
      <c r="O593" s="632"/>
      <c r="P593" s="632"/>
      <c r="Q593" s="632"/>
      <c r="R593" s="632"/>
      <c r="S593" s="632"/>
      <c r="T593" s="632"/>
      <c r="U593" s="632"/>
      <c r="V593" s="632"/>
      <c r="W593" s="632"/>
      <c r="X593" s="632"/>
      <c r="Y593" s="632"/>
      <c r="Z593" s="632"/>
    </row>
    <row r="594" spans="1:26" ht="12.75" customHeight="1" x14ac:dyDescent="0.3">
      <c r="A594" s="632"/>
      <c r="B594" s="632"/>
      <c r="C594" s="632"/>
      <c r="D594" s="632"/>
      <c r="E594" s="632"/>
      <c r="F594" s="632"/>
      <c r="G594" s="632"/>
      <c r="H594" s="632"/>
      <c r="I594" s="632"/>
      <c r="J594" s="632"/>
      <c r="K594" s="632"/>
      <c r="L594" s="632"/>
      <c r="M594" s="632"/>
      <c r="N594" s="632"/>
      <c r="O594" s="632"/>
      <c r="P594" s="632"/>
      <c r="Q594" s="632"/>
      <c r="R594" s="632"/>
      <c r="S594" s="632"/>
      <c r="T594" s="632"/>
      <c r="U594" s="632"/>
      <c r="V594" s="632"/>
      <c r="W594" s="632"/>
      <c r="X594" s="632"/>
      <c r="Y594" s="632"/>
      <c r="Z594" s="632"/>
    </row>
    <row r="595" spans="1:26" ht="12.75" customHeight="1" x14ac:dyDescent="0.3">
      <c r="A595" s="632"/>
      <c r="B595" s="632"/>
      <c r="C595" s="632"/>
      <c r="D595" s="632"/>
      <c r="E595" s="632"/>
      <c r="F595" s="632"/>
      <c r="G595" s="632"/>
      <c r="H595" s="632"/>
      <c r="I595" s="632"/>
      <c r="J595" s="632"/>
      <c r="K595" s="632"/>
      <c r="L595" s="632"/>
      <c r="M595" s="632"/>
      <c r="N595" s="632"/>
      <c r="O595" s="632"/>
      <c r="P595" s="632"/>
      <c r="Q595" s="632"/>
      <c r="R595" s="632"/>
      <c r="S595" s="632"/>
      <c r="T595" s="632"/>
      <c r="U595" s="632"/>
      <c r="V595" s="632"/>
      <c r="W595" s="632"/>
      <c r="X595" s="632"/>
      <c r="Y595" s="632"/>
      <c r="Z595" s="632"/>
    </row>
    <row r="596" spans="1:26" ht="12.75" customHeight="1" x14ac:dyDescent="0.3">
      <c r="A596" s="632"/>
      <c r="B596" s="632"/>
      <c r="C596" s="632"/>
      <c r="D596" s="632"/>
      <c r="E596" s="632"/>
      <c r="F596" s="632"/>
      <c r="G596" s="632"/>
      <c r="H596" s="632"/>
      <c r="I596" s="632"/>
      <c r="J596" s="632"/>
      <c r="K596" s="632"/>
      <c r="L596" s="632"/>
      <c r="M596" s="632"/>
      <c r="N596" s="632"/>
      <c r="O596" s="632"/>
      <c r="P596" s="632"/>
      <c r="Q596" s="632"/>
      <c r="R596" s="632"/>
      <c r="S596" s="632"/>
      <c r="T596" s="632"/>
      <c r="U596" s="632"/>
      <c r="V596" s="632"/>
      <c r="W596" s="632"/>
      <c r="X596" s="632"/>
      <c r="Y596" s="632"/>
      <c r="Z596" s="632"/>
    </row>
    <row r="597" spans="1:26" ht="12.75" customHeight="1" x14ac:dyDescent="0.3">
      <c r="A597" s="632"/>
      <c r="B597" s="632"/>
      <c r="C597" s="632"/>
      <c r="D597" s="632"/>
      <c r="E597" s="632"/>
      <c r="F597" s="632"/>
      <c r="G597" s="632"/>
      <c r="H597" s="632"/>
      <c r="I597" s="632"/>
      <c r="J597" s="632"/>
      <c r="K597" s="632"/>
      <c r="L597" s="632"/>
      <c r="M597" s="632"/>
      <c r="N597" s="632"/>
      <c r="O597" s="632"/>
      <c r="P597" s="632"/>
      <c r="Q597" s="632"/>
      <c r="R597" s="632"/>
      <c r="S597" s="632"/>
      <c r="T597" s="632"/>
      <c r="U597" s="632"/>
      <c r="V597" s="632"/>
      <c r="W597" s="632"/>
      <c r="X597" s="632"/>
      <c r="Y597" s="632"/>
      <c r="Z597" s="632"/>
    </row>
    <row r="598" spans="1:26" ht="12.75" customHeight="1" x14ac:dyDescent="0.3">
      <c r="A598" s="632"/>
      <c r="B598" s="632"/>
      <c r="C598" s="632"/>
      <c r="D598" s="632"/>
      <c r="E598" s="632"/>
      <c r="F598" s="632"/>
      <c r="G598" s="632"/>
      <c r="H598" s="632"/>
      <c r="I598" s="632"/>
      <c r="J598" s="632"/>
      <c r="K598" s="632"/>
      <c r="L598" s="632"/>
      <c r="M598" s="632"/>
      <c r="N598" s="632"/>
      <c r="O598" s="632"/>
      <c r="P598" s="632"/>
      <c r="Q598" s="632"/>
      <c r="R598" s="632"/>
      <c r="S598" s="632"/>
      <c r="T598" s="632"/>
      <c r="U598" s="632"/>
      <c r="V598" s="632"/>
      <c r="W598" s="632"/>
      <c r="X598" s="632"/>
      <c r="Y598" s="632"/>
      <c r="Z598" s="632"/>
    </row>
    <row r="599" spans="1:26" ht="12.75" customHeight="1" x14ac:dyDescent="0.3">
      <c r="A599" s="632"/>
      <c r="B599" s="632"/>
      <c r="C599" s="632"/>
      <c r="D599" s="632"/>
      <c r="E599" s="632"/>
      <c r="F599" s="632"/>
      <c r="G599" s="632"/>
      <c r="H599" s="632"/>
      <c r="I599" s="632"/>
      <c r="J599" s="632"/>
      <c r="K599" s="632"/>
      <c r="L599" s="632"/>
      <c r="M599" s="632"/>
      <c r="N599" s="632"/>
      <c r="O599" s="632"/>
      <c r="P599" s="632"/>
      <c r="Q599" s="632"/>
      <c r="R599" s="632"/>
      <c r="S599" s="632"/>
      <c r="T599" s="632"/>
      <c r="U599" s="632"/>
      <c r="V599" s="632"/>
      <c r="W599" s="632"/>
      <c r="X599" s="632"/>
      <c r="Y599" s="632"/>
      <c r="Z599" s="632"/>
    </row>
    <row r="600" spans="1:26" ht="12.75" customHeight="1" x14ac:dyDescent="0.3">
      <c r="A600" s="632"/>
      <c r="B600" s="632"/>
      <c r="C600" s="632"/>
      <c r="D600" s="632"/>
      <c r="E600" s="632"/>
      <c r="F600" s="632"/>
      <c r="G600" s="632"/>
      <c r="H600" s="632"/>
      <c r="I600" s="632"/>
      <c r="J600" s="632"/>
      <c r="K600" s="632"/>
      <c r="L600" s="632"/>
      <c r="M600" s="632"/>
      <c r="N600" s="632"/>
      <c r="O600" s="632"/>
      <c r="P600" s="632"/>
      <c r="Q600" s="632"/>
      <c r="R600" s="632"/>
      <c r="S600" s="632"/>
      <c r="T600" s="632"/>
      <c r="U600" s="632"/>
      <c r="V600" s="632"/>
      <c r="W600" s="632"/>
      <c r="X600" s="632"/>
      <c r="Y600" s="632"/>
      <c r="Z600" s="632"/>
    </row>
    <row r="601" spans="1:26" ht="12.75" customHeight="1" x14ac:dyDescent="0.3">
      <c r="A601" s="632"/>
      <c r="B601" s="632"/>
      <c r="C601" s="632"/>
      <c r="D601" s="632"/>
      <c r="E601" s="632"/>
      <c r="F601" s="632"/>
      <c r="G601" s="632"/>
      <c r="H601" s="632"/>
      <c r="I601" s="632"/>
      <c r="J601" s="632"/>
      <c r="K601" s="632"/>
      <c r="L601" s="632"/>
      <c r="M601" s="632"/>
      <c r="N601" s="632"/>
      <c r="O601" s="632"/>
      <c r="P601" s="632"/>
      <c r="Q601" s="632"/>
      <c r="R601" s="632"/>
      <c r="S601" s="632"/>
      <c r="T601" s="632"/>
      <c r="U601" s="632"/>
      <c r="V601" s="632"/>
      <c r="W601" s="632"/>
      <c r="X601" s="632"/>
      <c r="Y601" s="632"/>
      <c r="Z601" s="632"/>
    </row>
    <row r="602" spans="1:26" ht="12.75" customHeight="1" x14ac:dyDescent="0.3">
      <c r="A602" s="632"/>
      <c r="B602" s="632"/>
      <c r="C602" s="632"/>
      <c r="D602" s="632"/>
      <c r="E602" s="632"/>
      <c r="F602" s="632"/>
      <c r="G602" s="632"/>
      <c r="H602" s="632"/>
      <c r="I602" s="632"/>
      <c r="J602" s="632"/>
      <c r="K602" s="632"/>
      <c r="L602" s="632"/>
      <c r="M602" s="632"/>
      <c r="N602" s="632"/>
      <c r="O602" s="632"/>
      <c r="P602" s="632"/>
      <c r="Q602" s="632"/>
      <c r="R602" s="632"/>
      <c r="S602" s="632"/>
      <c r="T602" s="632"/>
      <c r="U602" s="632"/>
      <c r="V602" s="632"/>
      <c r="W602" s="632"/>
      <c r="X602" s="632"/>
      <c r="Y602" s="632"/>
      <c r="Z602" s="632"/>
    </row>
    <row r="603" spans="1:26" ht="12.75" customHeight="1" x14ac:dyDescent="0.3">
      <c r="A603" s="632"/>
      <c r="B603" s="632"/>
      <c r="C603" s="632"/>
      <c r="D603" s="632"/>
      <c r="E603" s="632"/>
      <c r="F603" s="632"/>
      <c r="G603" s="632"/>
      <c r="H603" s="632"/>
      <c r="I603" s="632"/>
      <c r="J603" s="632"/>
      <c r="K603" s="632"/>
      <c r="L603" s="632"/>
      <c r="M603" s="632"/>
      <c r="N603" s="632"/>
      <c r="O603" s="632"/>
      <c r="P603" s="632"/>
      <c r="Q603" s="632"/>
      <c r="R603" s="632"/>
      <c r="S603" s="632"/>
      <c r="T603" s="632"/>
      <c r="U603" s="632"/>
      <c r="V603" s="632"/>
      <c r="W603" s="632"/>
      <c r="X603" s="632"/>
      <c r="Y603" s="632"/>
      <c r="Z603" s="632"/>
    </row>
    <row r="604" spans="1:26" ht="12.75" customHeight="1" x14ac:dyDescent="0.3">
      <c r="A604" s="632"/>
      <c r="B604" s="632"/>
      <c r="C604" s="632"/>
      <c r="D604" s="632"/>
      <c r="E604" s="632"/>
      <c r="F604" s="632"/>
      <c r="G604" s="632"/>
      <c r="H604" s="632"/>
      <c r="I604" s="632"/>
      <c r="J604" s="632"/>
      <c r="K604" s="632"/>
      <c r="L604" s="632"/>
      <c r="M604" s="632"/>
      <c r="N604" s="632"/>
      <c r="O604" s="632"/>
      <c r="P604" s="632"/>
      <c r="Q604" s="632"/>
      <c r="R604" s="632"/>
      <c r="S604" s="632"/>
      <c r="T604" s="632"/>
      <c r="U604" s="632"/>
      <c r="V604" s="632"/>
      <c r="W604" s="632"/>
      <c r="X604" s="632"/>
      <c r="Y604" s="632"/>
      <c r="Z604" s="632"/>
    </row>
    <row r="605" spans="1:26" ht="12.75" customHeight="1" x14ac:dyDescent="0.3">
      <c r="A605" s="632"/>
      <c r="B605" s="632"/>
      <c r="C605" s="632"/>
      <c r="D605" s="632"/>
      <c r="E605" s="632"/>
      <c r="F605" s="632"/>
      <c r="G605" s="632"/>
      <c r="H605" s="632"/>
      <c r="I605" s="632"/>
      <c r="J605" s="632"/>
      <c r="K605" s="632"/>
      <c r="L605" s="632"/>
      <c r="M605" s="632"/>
      <c r="N605" s="632"/>
      <c r="O605" s="632"/>
      <c r="P605" s="632"/>
      <c r="Q605" s="632"/>
      <c r="R605" s="632"/>
      <c r="S605" s="632"/>
      <c r="T605" s="632"/>
      <c r="U605" s="632"/>
      <c r="V605" s="632"/>
      <c r="W605" s="632"/>
      <c r="X605" s="632"/>
      <c r="Y605" s="632"/>
      <c r="Z605" s="632"/>
    </row>
    <row r="606" spans="1:26" ht="12.75" customHeight="1" x14ac:dyDescent="0.3">
      <c r="A606" s="632"/>
      <c r="B606" s="632"/>
      <c r="C606" s="632"/>
      <c r="D606" s="632"/>
      <c r="E606" s="632"/>
      <c r="F606" s="632"/>
      <c r="G606" s="632"/>
      <c r="H606" s="632"/>
      <c r="I606" s="632"/>
      <c r="J606" s="632"/>
      <c r="K606" s="632"/>
      <c r="L606" s="632"/>
      <c r="M606" s="632"/>
      <c r="N606" s="632"/>
      <c r="O606" s="632"/>
      <c r="P606" s="632"/>
      <c r="Q606" s="632"/>
      <c r="R606" s="632"/>
      <c r="S606" s="632"/>
      <c r="T606" s="632"/>
      <c r="U606" s="632"/>
      <c r="V606" s="632"/>
      <c r="W606" s="632"/>
      <c r="X606" s="632"/>
      <c r="Y606" s="632"/>
      <c r="Z606" s="632"/>
    </row>
    <row r="607" spans="1:26" ht="12.75" customHeight="1" x14ac:dyDescent="0.3">
      <c r="A607" s="632"/>
      <c r="B607" s="632"/>
      <c r="C607" s="632"/>
      <c r="D607" s="632"/>
      <c r="E607" s="632"/>
      <c r="F607" s="632"/>
      <c r="G607" s="632"/>
      <c r="H607" s="632"/>
      <c r="I607" s="632"/>
      <c r="J607" s="632"/>
      <c r="K607" s="632"/>
      <c r="L607" s="632"/>
      <c r="M607" s="632"/>
      <c r="N607" s="632"/>
      <c r="O607" s="632"/>
      <c r="P607" s="632"/>
      <c r="Q607" s="632"/>
      <c r="R607" s="632"/>
      <c r="S607" s="632"/>
      <c r="T607" s="632"/>
      <c r="U607" s="632"/>
      <c r="V607" s="632"/>
      <c r="W607" s="632"/>
      <c r="X607" s="632"/>
      <c r="Y607" s="632"/>
      <c r="Z607" s="632"/>
    </row>
    <row r="608" spans="1:26" ht="12.75" customHeight="1" x14ac:dyDescent="0.3">
      <c r="A608" s="632"/>
      <c r="B608" s="632"/>
      <c r="C608" s="632"/>
      <c r="D608" s="632"/>
      <c r="E608" s="632"/>
      <c r="F608" s="632"/>
      <c r="G608" s="632"/>
      <c r="H608" s="632"/>
      <c r="I608" s="632"/>
      <c r="J608" s="632"/>
      <c r="K608" s="632"/>
      <c r="L608" s="632"/>
      <c r="M608" s="632"/>
      <c r="N608" s="632"/>
      <c r="O608" s="632"/>
      <c r="P608" s="632"/>
      <c r="Q608" s="632"/>
      <c r="R608" s="632"/>
      <c r="S608" s="632"/>
      <c r="T608" s="632"/>
      <c r="U608" s="632"/>
      <c r="V608" s="632"/>
      <c r="W608" s="632"/>
      <c r="X608" s="632"/>
      <c r="Y608" s="632"/>
      <c r="Z608" s="632"/>
    </row>
    <row r="609" spans="1:26" ht="12.75" customHeight="1" x14ac:dyDescent="0.3">
      <c r="A609" s="632"/>
      <c r="B609" s="632"/>
      <c r="C609" s="632"/>
      <c r="D609" s="632"/>
      <c r="E609" s="632"/>
      <c r="F609" s="632"/>
      <c r="G609" s="632"/>
      <c r="H609" s="632"/>
      <c r="I609" s="632"/>
      <c r="J609" s="632"/>
      <c r="K609" s="632"/>
      <c r="L609" s="632"/>
      <c r="M609" s="632"/>
      <c r="N609" s="632"/>
      <c r="O609" s="632"/>
      <c r="P609" s="632"/>
      <c r="Q609" s="632"/>
      <c r="R609" s="632"/>
      <c r="S609" s="632"/>
      <c r="T609" s="632"/>
      <c r="U609" s="632"/>
      <c r="V609" s="632"/>
      <c r="W609" s="632"/>
      <c r="X609" s="632"/>
      <c r="Y609" s="632"/>
      <c r="Z609" s="632"/>
    </row>
    <row r="610" spans="1:26" ht="12.75" customHeight="1" x14ac:dyDescent="0.3">
      <c r="A610" s="632"/>
      <c r="B610" s="632"/>
      <c r="C610" s="632"/>
      <c r="D610" s="632"/>
      <c r="E610" s="632"/>
      <c r="F610" s="632"/>
      <c r="G610" s="632"/>
      <c r="H610" s="632"/>
      <c r="I610" s="632"/>
      <c r="J610" s="632"/>
      <c r="K610" s="632"/>
      <c r="L610" s="632"/>
      <c r="M610" s="632"/>
      <c r="N610" s="632"/>
      <c r="O610" s="632"/>
      <c r="P610" s="632"/>
      <c r="Q610" s="632"/>
      <c r="R610" s="632"/>
      <c r="S610" s="632"/>
      <c r="T610" s="632"/>
      <c r="U610" s="632"/>
      <c r="V610" s="632"/>
      <c r="W610" s="632"/>
      <c r="X610" s="632"/>
      <c r="Y610" s="632"/>
      <c r="Z610" s="632"/>
    </row>
    <row r="611" spans="1:26" ht="12.75" customHeight="1" x14ac:dyDescent="0.3">
      <c r="A611" s="632"/>
      <c r="B611" s="632"/>
      <c r="C611" s="632"/>
      <c r="D611" s="632"/>
      <c r="E611" s="632"/>
      <c r="F611" s="632"/>
      <c r="G611" s="632"/>
      <c r="H611" s="632"/>
      <c r="I611" s="632"/>
      <c r="J611" s="632"/>
      <c r="K611" s="632"/>
      <c r="L611" s="632"/>
      <c r="M611" s="632"/>
      <c r="N611" s="632"/>
      <c r="O611" s="632"/>
      <c r="P611" s="632"/>
      <c r="Q611" s="632"/>
      <c r="R611" s="632"/>
      <c r="S611" s="632"/>
      <c r="T611" s="632"/>
      <c r="U611" s="632"/>
      <c r="V611" s="632"/>
      <c r="W611" s="632"/>
      <c r="X611" s="632"/>
      <c r="Y611" s="632"/>
      <c r="Z611" s="632"/>
    </row>
    <row r="612" spans="1:26" ht="12.75" customHeight="1" x14ac:dyDescent="0.3">
      <c r="A612" s="632"/>
      <c r="B612" s="632"/>
      <c r="C612" s="632"/>
      <c r="D612" s="632"/>
      <c r="E612" s="632"/>
      <c r="F612" s="632"/>
      <c r="G612" s="632"/>
      <c r="H612" s="632"/>
      <c r="I612" s="632"/>
      <c r="J612" s="632"/>
      <c r="K612" s="632"/>
      <c r="L612" s="632"/>
      <c r="M612" s="632"/>
      <c r="N612" s="632"/>
      <c r="O612" s="632"/>
      <c r="P612" s="632"/>
      <c r="Q612" s="632"/>
      <c r="R612" s="632"/>
      <c r="S612" s="632"/>
      <c r="T612" s="632"/>
      <c r="U612" s="632"/>
      <c r="V612" s="632"/>
      <c r="W612" s="632"/>
      <c r="X612" s="632"/>
      <c r="Y612" s="632"/>
      <c r="Z612" s="632"/>
    </row>
    <row r="613" spans="1:26" ht="12.75" customHeight="1" x14ac:dyDescent="0.3">
      <c r="A613" s="632"/>
      <c r="B613" s="632"/>
      <c r="C613" s="632"/>
      <c r="D613" s="632"/>
      <c r="E613" s="632"/>
      <c r="F613" s="632"/>
      <c r="G613" s="632"/>
      <c r="H613" s="632"/>
      <c r="I613" s="632"/>
      <c r="J613" s="632"/>
      <c r="K613" s="632"/>
      <c r="L613" s="632"/>
      <c r="M613" s="632"/>
      <c r="N613" s="632"/>
      <c r="O613" s="632"/>
      <c r="P613" s="632"/>
      <c r="Q613" s="632"/>
      <c r="R613" s="632"/>
      <c r="S613" s="632"/>
      <c r="T613" s="632"/>
      <c r="U613" s="632"/>
      <c r="V613" s="632"/>
      <c r="W613" s="632"/>
      <c r="X613" s="632"/>
      <c r="Y613" s="632"/>
      <c r="Z613" s="632"/>
    </row>
    <row r="614" spans="1:26" ht="12.75" customHeight="1" x14ac:dyDescent="0.3">
      <c r="A614" s="632"/>
      <c r="B614" s="632"/>
      <c r="C614" s="632"/>
      <c r="D614" s="632"/>
      <c r="E614" s="632"/>
      <c r="F614" s="632"/>
      <c r="G614" s="632"/>
      <c r="H614" s="632"/>
      <c r="I614" s="632"/>
      <c r="J614" s="632"/>
      <c r="K614" s="632"/>
      <c r="L614" s="632"/>
      <c r="M614" s="632"/>
      <c r="N614" s="632"/>
      <c r="O614" s="632"/>
      <c r="P614" s="632"/>
      <c r="Q614" s="632"/>
      <c r="R614" s="632"/>
      <c r="S614" s="632"/>
      <c r="T614" s="632"/>
      <c r="U614" s="632"/>
      <c r="V614" s="632"/>
      <c r="W614" s="632"/>
      <c r="X614" s="632"/>
      <c r="Y614" s="632"/>
      <c r="Z614" s="632"/>
    </row>
    <row r="615" spans="1:26" ht="12.75" customHeight="1" x14ac:dyDescent="0.3">
      <c r="A615" s="632"/>
      <c r="B615" s="632"/>
      <c r="C615" s="632"/>
      <c r="D615" s="632"/>
      <c r="E615" s="632"/>
      <c r="F615" s="632"/>
      <c r="G615" s="632"/>
      <c r="H615" s="632"/>
      <c r="I615" s="632"/>
      <c r="J615" s="632"/>
      <c r="K615" s="632"/>
      <c r="L615" s="632"/>
      <c r="M615" s="632"/>
      <c r="N615" s="632"/>
      <c r="O615" s="632"/>
      <c r="P615" s="632"/>
      <c r="Q615" s="632"/>
      <c r="R615" s="632"/>
      <c r="S615" s="632"/>
      <c r="T615" s="632"/>
      <c r="U615" s="632"/>
      <c r="V615" s="632"/>
      <c r="W615" s="632"/>
      <c r="X615" s="632"/>
      <c r="Y615" s="632"/>
      <c r="Z615" s="632"/>
    </row>
    <row r="616" spans="1:26" ht="12.75" customHeight="1" x14ac:dyDescent="0.3">
      <c r="A616" s="632"/>
      <c r="B616" s="632"/>
      <c r="C616" s="632"/>
      <c r="D616" s="632"/>
      <c r="E616" s="632"/>
      <c r="F616" s="632"/>
      <c r="G616" s="632"/>
      <c r="H616" s="632"/>
      <c r="I616" s="632"/>
      <c r="J616" s="632"/>
      <c r="K616" s="632"/>
      <c r="L616" s="632"/>
      <c r="M616" s="632"/>
      <c r="N616" s="632"/>
      <c r="O616" s="632"/>
      <c r="P616" s="632"/>
      <c r="Q616" s="632"/>
      <c r="R616" s="632"/>
      <c r="S616" s="632"/>
      <c r="T616" s="632"/>
      <c r="U616" s="632"/>
      <c r="V616" s="632"/>
      <c r="W616" s="632"/>
      <c r="X616" s="632"/>
      <c r="Y616" s="632"/>
      <c r="Z616" s="632"/>
    </row>
    <row r="617" spans="1:26" ht="12.75" customHeight="1" x14ac:dyDescent="0.3">
      <c r="A617" s="632"/>
      <c r="B617" s="632"/>
      <c r="C617" s="632"/>
      <c r="D617" s="632"/>
      <c r="E617" s="632"/>
      <c r="F617" s="632"/>
      <c r="G617" s="632"/>
      <c r="H617" s="632"/>
      <c r="I617" s="632"/>
      <c r="J617" s="632"/>
      <c r="K617" s="632"/>
      <c r="L617" s="632"/>
      <c r="M617" s="632"/>
      <c r="N617" s="632"/>
      <c r="O617" s="632"/>
      <c r="P617" s="632"/>
      <c r="Q617" s="632"/>
      <c r="R617" s="632"/>
      <c r="S617" s="632"/>
      <c r="T617" s="632"/>
      <c r="U617" s="632"/>
      <c r="V617" s="632"/>
      <c r="W617" s="632"/>
      <c r="X617" s="632"/>
      <c r="Y617" s="632"/>
      <c r="Z617" s="632"/>
    </row>
    <row r="618" spans="1:26" ht="12.75" customHeight="1" x14ac:dyDescent="0.3">
      <c r="A618" s="632"/>
      <c r="B618" s="632"/>
      <c r="C618" s="632"/>
      <c r="D618" s="632"/>
      <c r="E618" s="632"/>
      <c r="F618" s="632"/>
      <c r="G618" s="632"/>
      <c r="H618" s="632"/>
      <c r="I618" s="632"/>
      <c r="J618" s="632"/>
      <c r="K618" s="632"/>
      <c r="L618" s="632"/>
      <c r="M618" s="632"/>
      <c r="N618" s="632"/>
      <c r="O618" s="632"/>
      <c r="P618" s="632"/>
      <c r="Q618" s="632"/>
      <c r="R618" s="632"/>
      <c r="S618" s="632"/>
      <c r="T618" s="632"/>
      <c r="U618" s="632"/>
      <c r="V618" s="632"/>
      <c r="W618" s="632"/>
      <c r="X618" s="632"/>
      <c r="Y618" s="632"/>
      <c r="Z618" s="632"/>
    </row>
    <row r="619" spans="1:26" ht="12.75" customHeight="1" x14ac:dyDescent="0.3">
      <c r="A619" s="632"/>
      <c r="B619" s="632"/>
      <c r="C619" s="632"/>
      <c r="D619" s="632"/>
      <c r="E619" s="632"/>
      <c r="F619" s="632"/>
      <c r="G619" s="632"/>
      <c r="H619" s="632"/>
      <c r="I619" s="632"/>
      <c r="J619" s="632"/>
      <c r="K619" s="632"/>
      <c r="L619" s="632"/>
      <c r="M619" s="632"/>
      <c r="N619" s="632"/>
      <c r="O619" s="632"/>
      <c r="P619" s="632"/>
      <c r="Q619" s="632"/>
      <c r="R619" s="632"/>
      <c r="S619" s="632"/>
      <c r="T619" s="632"/>
      <c r="U619" s="632"/>
      <c r="V619" s="632"/>
      <c r="W619" s="632"/>
      <c r="X619" s="632"/>
      <c r="Y619" s="632"/>
      <c r="Z619" s="632"/>
    </row>
    <row r="620" spans="1:26" ht="12.75" customHeight="1" x14ac:dyDescent="0.3">
      <c r="A620" s="632"/>
      <c r="B620" s="632"/>
      <c r="C620" s="632"/>
      <c r="D620" s="632"/>
      <c r="E620" s="632"/>
      <c r="F620" s="632"/>
      <c r="G620" s="632"/>
      <c r="H620" s="632"/>
      <c r="I620" s="632"/>
      <c r="J620" s="632"/>
      <c r="K620" s="632"/>
      <c r="L620" s="632"/>
      <c r="M620" s="632"/>
      <c r="N620" s="632"/>
      <c r="O620" s="632"/>
      <c r="P620" s="632"/>
      <c r="Q620" s="632"/>
      <c r="R620" s="632"/>
      <c r="S620" s="632"/>
      <c r="T620" s="632"/>
      <c r="U620" s="632"/>
      <c r="V620" s="632"/>
      <c r="W620" s="632"/>
      <c r="X620" s="632"/>
      <c r="Y620" s="632"/>
      <c r="Z620" s="632"/>
    </row>
    <row r="621" spans="1:26" ht="12.75" customHeight="1" x14ac:dyDescent="0.3">
      <c r="A621" s="632"/>
      <c r="B621" s="632"/>
      <c r="C621" s="632"/>
      <c r="D621" s="632"/>
      <c r="E621" s="632"/>
      <c r="F621" s="632"/>
      <c r="G621" s="632"/>
      <c r="H621" s="632"/>
      <c r="I621" s="632"/>
      <c r="J621" s="632"/>
      <c r="K621" s="632"/>
      <c r="L621" s="632"/>
      <c r="M621" s="632"/>
      <c r="N621" s="632"/>
      <c r="O621" s="632"/>
      <c r="P621" s="632"/>
      <c r="Q621" s="632"/>
      <c r="R621" s="632"/>
      <c r="S621" s="632"/>
      <c r="T621" s="632"/>
      <c r="U621" s="632"/>
      <c r="V621" s="632"/>
      <c r="W621" s="632"/>
      <c r="X621" s="632"/>
      <c r="Y621" s="632"/>
      <c r="Z621" s="632"/>
    </row>
    <row r="622" spans="1:26" ht="12.75" customHeight="1" x14ac:dyDescent="0.3">
      <c r="A622" s="632"/>
      <c r="B622" s="632"/>
      <c r="C622" s="632"/>
      <c r="D622" s="632"/>
      <c r="E622" s="632"/>
      <c r="F622" s="632"/>
      <c r="G622" s="632"/>
      <c r="H622" s="632"/>
      <c r="I622" s="632"/>
      <c r="J622" s="632"/>
      <c r="K622" s="632"/>
      <c r="L622" s="632"/>
      <c r="M622" s="632"/>
      <c r="N622" s="632"/>
      <c r="O622" s="632"/>
      <c r="P622" s="632"/>
      <c r="Q622" s="632"/>
      <c r="R622" s="632"/>
      <c r="S622" s="632"/>
      <c r="T622" s="632"/>
      <c r="U622" s="632"/>
      <c r="V622" s="632"/>
      <c r="W622" s="632"/>
      <c r="X622" s="632"/>
      <c r="Y622" s="632"/>
      <c r="Z622" s="632"/>
    </row>
    <row r="623" spans="1:26" ht="12.75" customHeight="1" x14ac:dyDescent="0.3">
      <c r="A623" s="632"/>
      <c r="B623" s="632"/>
      <c r="C623" s="632"/>
      <c r="D623" s="632"/>
      <c r="E623" s="632"/>
      <c r="F623" s="632"/>
      <c r="G623" s="632"/>
      <c r="H623" s="632"/>
      <c r="I623" s="632"/>
      <c r="J623" s="632"/>
      <c r="K623" s="632"/>
      <c r="L623" s="632"/>
      <c r="M623" s="632"/>
      <c r="N623" s="632"/>
      <c r="O623" s="632"/>
      <c r="P623" s="632"/>
      <c r="Q623" s="632"/>
      <c r="R623" s="632"/>
      <c r="S623" s="632"/>
      <c r="T623" s="632"/>
      <c r="U623" s="632"/>
      <c r="V623" s="632"/>
      <c r="W623" s="632"/>
      <c r="X623" s="632"/>
      <c r="Y623" s="632"/>
      <c r="Z623" s="632"/>
    </row>
    <row r="624" spans="1:26" ht="12.75" customHeight="1" x14ac:dyDescent="0.3">
      <c r="A624" s="632"/>
      <c r="B624" s="632"/>
      <c r="C624" s="632"/>
      <c r="D624" s="632"/>
      <c r="E624" s="632"/>
      <c r="F624" s="632"/>
      <c r="G624" s="632"/>
      <c r="H624" s="632"/>
      <c r="I624" s="632"/>
      <c r="J624" s="632"/>
      <c r="K624" s="632"/>
      <c r="L624" s="632"/>
      <c r="M624" s="632"/>
      <c r="N624" s="632"/>
      <c r="O624" s="632"/>
      <c r="P624" s="632"/>
      <c r="Q624" s="632"/>
      <c r="R624" s="632"/>
      <c r="S624" s="632"/>
      <c r="T624" s="632"/>
      <c r="U624" s="632"/>
      <c r="V624" s="632"/>
      <c r="W624" s="632"/>
      <c r="X624" s="632"/>
      <c r="Y624" s="632"/>
      <c r="Z624" s="632"/>
    </row>
    <row r="625" spans="1:26" ht="12.75" customHeight="1" x14ac:dyDescent="0.3">
      <c r="A625" s="632"/>
      <c r="B625" s="632"/>
      <c r="C625" s="632"/>
      <c r="D625" s="632"/>
      <c r="E625" s="632"/>
      <c r="F625" s="632"/>
      <c r="G625" s="632"/>
      <c r="H625" s="632"/>
      <c r="I625" s="632"/>
      <c r="J625" s="632"/>
      <c r="K625" s="632"/>
      <c r="L625" s="632"/>
      <c r="M625" s="632"/>
      <c r="N625" s="632"/>
      <c r="O625" s="632"/>
      <c r="P625" s="632"/>
      <c r="Q625" s="632"/>
      <c r="R625" s="632"/>
      <c r="S625" s="632"/>
      <c r="T625" s="632"/>
      <c r="U625" s="632"/>
      <c r="V625" s="632"/>
      <c r="W625" s="632"/>
      <c r="X625" s="632"/>
      <c r="Y625" s="632"/>
      <c r="Z625" s="632"/>
    </row>
    <row r="626" spans="1:26" ht="12.75" customHeight="1" x14ac:dyDescent="0.3">
      <c r="A626" s="632"/>
      <c r="B626" s="632"/>
      <c r="C626" s="632"/>
      <c r="D626" s="632"/>
      <c r="E626" s="632"/>
      <c r="F626" s="632"/>
      <c r="G626" s="632"/>
      <c r="H626" s="632"/>
      <c r="I626" s="632"/>
      <c r="J626" s="632"/>
      <c r="K626" s="632"/>
      <c r="L626" s="632"/>
      <c r="M626" s="632"/>
      <c r="N626" s="632"/>
      <c r="O626" s="632"/>
      <c r="P626" s="632"/>
      <c r="Q626" s="632"/>
      <c r="R626" s="632"/>
      <c r="S626" s="632"/>
      <c r="T626" s="632"/>
      <c r="U626" s="632"/>
      <c r="V626" s="632"/>
      <c r="W626" s="632"/>
      <c r="X626" s="632"/>
      <c r="Y626" s="632"/>
      <c r="Z626" s="632"/>
    </row>
    <row r="627" spans="1:26" ht="12.75" customHeight="1" x14ac:dyDescent="0.3">
      <c r="A627" s="632"/>
      <c r="B627" s="632"/>
      <c r="C627" s="632"/>
      <c r="D627" s="632"/>
      <c r="E627" s="632"/>
      <c r="F627" s="632"/>
      <c r="G627" s="632"/>
      <c r="H627" s="632"/>
      <c r="I627" s="632"/>
      <c r="J627" s="632"/>
      <c r="K627" s="632"/>
      <c r="L627" s="632"/>
      <c r="M627" s="632"/>
      <c r="N627" s="632"/>
      <c r="O627" s="632"/>
      <c r="P627" s="632"/>
      <c r="Q627" s="632"/>
      <c r="R627" s="632"/>
      <c r="S627" s="632"/>
      <c r="T627" s="632"/>
      <c r="U627" s="632"/>
      <c r="V627" s="632"/>
      <c r="W627" s="632"/>
      <c r="X627" s="632"/>
      <c r="Y627" s="632"/>
      <c r="Z627" s="632"/>
    </row>
    <row r="628" spans="1:26" ht="12.75" customHeight="1" x14ac:dyDescent="0.3">
      <c r="A628" s="632"/>
      <c r="B628" s="632"/>
      <c r="C628" s="632"/>
      <c r="D628" s="632"/>
      <c r="E628" s="632"/>
      <c r="F628" s="632"/>
      <c r="G628" s="632"/>
      <c r="H628" s="632"/>
      <c r="I628" s="632"/>
      <c r="J628" s="632"/>
      <c r="K628" s="632"/>
      <c r="L628" s="632"/>
      <c r="M628" s="632"/>
      <c r="N628" s="632"/>
      <c r="O628" s="632"/>
      <c r="P628" s="632"/>
      <c r="Q628" s="632"/>
      <c r="R628" s="632"/>
      <c r="S628" s="632"/>
      <c r="T628" s="632"/>
      <c r="U628" s="632"/>
      <c r="V628" s="632"/>
      <c r="W628" s="632"/>
      <c r="X628" s="632"/>
      <c r="Y628" s="632"/>
      <c r="Z628" s="632"/>
    </row>
    <row r="629" spans="1:26" ht="12.75" customHeight="1" x14ac:dyDescent="0.3">
      <c r="A629" s="632"/>
      <c r="B629" s="632"/>
      <c r="C629" s="632"/>
      <c r="D629" s="632"/>
      <c r="E629" s="632"/>
      <c r="F629" s="632"/>
      <c r="G629" s="632"/>
      <c r="H629" s="632"/>
      <c r="I629" s="632"/>
      <c r="J629" s="632"/>
      <c r="K629" s="632"/>
      <c r="L629" s="632"/>
      <c r="M629" s="632"/>
      <c r="N629" s="632"/>
      <c r="O629" s="632"/>
      <c r="P629" s="632"/>
      <c r="Q629" s="632"/>
      <c r="R629" s="632"/>
      <c r="S629" s="632"/>
      <c r="T629" s="632"/>
      <c r="U629" s="632"/>
      <c r="V629" s="632"/>
      <c r="W629" s="632"/>
      <c r="X629" s="632"/>
      <c r="Y629" s="632"/>
      <c r="Z629" s="632"/>
    </row>
    <row r="630" spans="1:26" ht="12.75" customHeight="1" x14ac:dyDescent="0.3">
      <c r="A630" s="632"/>
      <c r="B630" s="632"/>
      <c r="C630" s="632"/>
      <c r="D630" s="632"/>
      <c r="E630" s="632"/>
      <c r="F630" s="632"/>
      <c r="G630" s="632"/>
      <c r="H630" s="632"/>
      <c r="I630" s="632"/>
      <c r="J630" s="632"/>
      <c r="K630" s="632"/>
      <c r="L630" s="632"/>
      <c r="M630" s="632"/>
      <c r="N630" s="632"/>
      <c r="O630" s="632"/>
      <c r="P630" s="632"/>
      <c r="Q630" s="632"/>
      <c r="R630" s="632"/>
      <c r="S630" s="632"/>
      <c r="T630" s="632"/>
      <c r="U630" s="632"/>
      <c r="V630" s="632"/>
      <c r="W630" s="632"/>
      <c r="X630" s="632"/>
      <c r="Y630" s="632"/>
      <c r="Z630" s="632"/>
    </row>
    <row r="631" spans="1:26" ht="12.75" customHeight="1" x14ac:dyDescent="0.3">
      <c r="A631" s="632"/>
      <c r="B631" s="632"/>
      <c r="C631" s="632"/>
      <c r="D631" s="632"/>
      <c r="E631" s="632"/>
      <c r="F631" s="632"/>
      <c r="G631" s="632"/>
      <c r="H631" s="632"/>
      <c r="I631" s="632"/>
      <c r="J631" s="632"/>
      <c r="K631" s="632"/>
      <c r="L631" s="632"/>
      <c r="M631" s="632"/>
      <c r="N631" s="632"/>
      <c r="O631" s="632"/>
      <c r="P631" s="632"/>
      <c r="Q631" s="632"/>
      <c r="R631" s="632"/>
      <c r="S631" s="632"/>
      <c r="T631" s="632"/>
      <c r="U631" s="632"/>
      <c r="V631" s="632"/>
      <c r="W631" s="632"/>
      <c r="X631" s="632"/>
      <c r="Y631" s="632"/>
      <c r="Z631" s="632"/>
    </row>
    <row r="632" spans="1:26" ht="12.75" customHeight="1" x14ac:dyDescent="0.3">
      <c r="A632" s="632"/>
      <c r="B632" s="632"/>
      <c r="C632" s="632"/>
      <c r="D632" s="632"/>
      <c r="E632" s="632"/>
      <c r="F632" s="632"/>
      <c r="G632" s="632"/>
      <c r="H632" s="632"/>
      <c r="I632" s="632"/>
      <c r="J632" s="632"/>
      <c r="K632" s="632"/>
      <c r="L632" s="632"/>
      <c r="M632" s="632"/>
      <c r="N632" s="632"/>
      <c r="O632" s="632"/>
      <c r="P632" s="632"/>
      <c r="Q632" s="632"/>
      <c r="R632" s="632"/>
      <c r="S632" s="632"/>
      <c r="T632" s="632"/>
      <c r="U632" s="632"/>
      <c r="V632" s="632"/>
      <c r="W632" s="632"/>
      <c r="X632" s="632"/>
      <c r="Y632" s="632"/>
      <c r="Z632" s="632"/>
    </row>
    <row r="633" spans="1:26" ht="12.75" customHeight="1" x14ac:dyDescent="0.3">
      <c r="A633" s="632"/>
      <c r="B633" s="632"/>
      <c r="C633" s="632"/>
      <c r="D633" s="632"/>
      <c r="E633" s="632"/>
      <c r="F633" s="632"/>
      <c r="G633" s="632"/>
      <c r="H633" s="632"/>
      <c r="I633" s="632"/>
      <c r="J633" s="632"/>
      <c r="K633" s="632"/>
      <c r="L633" s="632"/>
      <c r="M633" s="632"/>
      <c r="N633" s="632"/>
      <c r="O633" s="632"/>
      <c r="P633" s="632"/>
      <c r="Q633" s="632"/>
      <c r="R633" s="632"/>
      <c r="S633" s="632"/>
      <c r="T633" s="632"/>
      <c r="U633" s="632"/>
      <c r="V633" s="632"/>
      <c r="W633" s="632"/>
      <c r="X633" s="632"/>
      <c r="Y633" s="632"/>
      <c r="Z633" s="632"/>
    </row>
    <row r="634" spans="1:26" ht="12.75" customHeight="1" x14ac:dyDescent="0.3">
      <c r="A634" s="632"/>
      <c r="B634" s="632"/>
      <c r="C634" s="632"/>
      <c r="D634" s="632"/>
      <c r="E634" s="632"/>
      <c r="F634" s="632"/>
      <c r="G634" s="632"/>
      <c r="H634" s="632"/>
      <c r="I634" s="632"/>
      <c r="J634" s="632"/>
      <c r="K634" s="632"/>
      <c r="L634" s="632"/>
      <c r="M634" s="632"/>
      <c r="N634" s="632"/>
      <c r="O634" s="632"/>
      <c r="P634" s="632"/>
      <c r="Q634" s="632"/>
      <c r="R634" s="632"/>
      <c r="S634" s="632"/>
      <c r="T634" s="632"/>
      <c r="U634" s="632"/>
      <c r="V634" s="632"/>
      <c r="W634" s="632"/>
      <c r="X634" s="632"/>
      <c r="Y634" s="632"/>
      <c r="Z634" s="632"/>
    </row>
    <row r="635" spans="1:26" ht="12.75" customHeight="1" x14ac:dyDescent="0.3">
      <c r="A635" s="632"/>
      <c r="B635" s="632"/>
      <c r="C635" s="632"/>
      <c r="D635" s="632"/>
      <c r="E635" s="632"/>
      <c r="F635" s="632"/>
      <c r="G635" s="632"/>
      <c r="H635" s="632"/>
      <c r="I635" s="632"/>
      <c r="J635" s="632"/>
      <c r="K635" s="632"/>
      <c r="L635" s="632"/>
      <c r="M635" s="632"/>
      <c r="N635" s="632"/>
      <c r="O635" s="632"/>
      <c r="P635" s="632"/>
      <c r="Q635" s="632"/>
      <c r="R635" s="632"/>
      <c r="S635" s="632"/>
      <c r="T635" s="632"/>
      <c r="U635" s="632"/>
      <c r="V635" s="632"/>
      <c r="W635" s="632"/>
      <c r="X635" s="632"/>
      <c r="Y635" s="632"/>
      <c r="Z635" s="632"/>
    </row>
    <row r="636" spans="1:26" ht="12.75" customHeight="1" x14ac:dyDescent="0.3">
      <c r="A636" s="632"/>
      <c r="B636" s="632"/>
      <c r="C636" s="632"/>
      <c r="D636" s="632"/>
      <c r="E636" s="632"/>
      <c r="F636" s="632"/>
      <c r="G636" s="632"/>
      <c r="H636" s="632"/>
      <c r="I636" s="632"/>
      <c r="J636" s="632"/>
      <c r="K636" s="632"/>
      <c r="L636" s="632"/>
      <c r="M636" s="632"/>
      <c r="N636" s="632"/>
      <c r="O636" s="632"/>
      <c r="P636" s="632"/>
      <c r="Q636" s="632"/>
      <c r="R636" s="632"/>
      <c r="S636" s="632"/>
      <c r="T636" s="632"/>
      <c r="U636" s="632"/>
      <c r="V636" s="632"/>
      <c r="W636" s="632"/>
      <c r="X636" s="632"/>
      <c r="Y636" s="632"/>
      <c r="Z636" s="632"/>
    </row>
    <row r="637" spans="1:26" ht="12.75" customHeight="1" x14ac:dyDescent="0.3">
      <c r="A637" s="632"/>
      <c r="B637" s="632"/>
      <c r="C637" s="632"/>
      <c r="D637" s="632"/>
      <c r="E637" s="632"/>
      <c r="F637" s="632"/>
      <c r="G637" s="632"/>
      <c r="H637" s="632"/>
      <c r="I637" s="632"/>
      <c r="J637" s="632"/>
      <c r="K637" s="632"/>
      <c r="L637" s="632"/>
      <c r="M637" s="632"/>
      <c r="N637" s="632"/>
      <c r="O637" s="632"/>
      <c r="P637" s="632"/>
      <c r="Q637" s="632"/>
      <c r="R637" s="632"/>
      <c r="S637" s="632"/>
      <c r="T637" s="632"/>
      <c r="U637" s="632"/>
      <c r="V637" s="632"/>
      <c r="W637" s="632"/>
      <c r="X637" s="632"/>
      <c r="Y637" s="632"/>
      <c r="Z637" s="632"/>
    </row>
    <row r="638" spans="1:26" ht="12.75" customHeight="1" x14ac:dyDescent="0.3">
      <c r="A638" s="632"/>
      <c r="B638" s="632"/>
      <c r="C638" s="632"/>
      <c r="D638" s="632"/>
      <c r="E638" s="632"/>
      <c r="F638" s="632"/>
      <c r="G638" s="632"/>
      <c r="H638" s="632"/>
      <c r="I638" s="632"/>
      <c r="J638" s="632"/>
      <c r="K638" s="632"/>
      <c r="L638" s="632"/>
      <c r="M638" s="632"/>
      <c r="N638" s="632"/>
      <c r="O638" s="632"/>
      <c r="P638" s="632"/>
      <c r="Q638" s="632"/>
      <c r="R638" s="632"/>
      <c r="S638" s="632"/>
      <c r="T638" s="632"/>
      <c r="U638" s="632"/>
      <c r="V638" s="632"/>
      <c r="W638" s="632"/>
      <c r="X638" s="632"/>
      <c r="Y638" s="632"/>
      <c r="Z638" s="632"/>
    </row>
    <row r="639" spans="1:26" ht="12.75" customHeight="1" x14ac:dyDescent="0.3">
      <c r="A639" s="632"/>
      <c r="B639" s="632"/>
      <c r="C639" s="632"/>
      <c r="D639" s="632"/>
      <c r="E639" s="632"/>
      <c r="F639" s="632"/>
      <c r="G639" s="632"/>
      <c r="H639" s="632"/>
      <c r="I639" s="632"/>
      <c r="J639" s="632"/>
      <c r="K639" s="632"/>
      <c r="L639" s="632"/>
      <c r="M639" s="632"/>
      <c r="N639" s="632"/>
      <c r="O639" s="632"/>
      <c r="P639" s="632"/>
      <c r="Q639" s="632"/>
      <c r="R639" s="632"/>
      <c r="S639" s="632"/>
      <c r="T639" s="632"/>
      <c r="U639" s="632"/>
      <c r="V639" s="632"/>
      <c r="W639" s="632"/>
      <c r="X639" s="632"/>
      <c r="Y639" s="632"/>
      <c r="Z639" s="632"/>
    </row>
    <row r="640" spans="1:26" ht="12.75" customHeight="1" x14ac:dyDescent="0.3">
      <c r="A640" s="632"/>
      <c r="B640" s="632"/>
      <c r="C640" s="632"/>
      <c r="D640" s="632"/>
      <c r="E640" s="632"/>
      <c r="F640" s="632"/>
      <c r="G640" s="632"/>
      <c r="H640" s="632"/>
      <c r="I640" s="632"/>
      <c r="J640" s="632"/>
      <c r="K640" s="632"/>
      <c r="L640" s="632"/>
      <c r="M640" s="632"/>
      <c r="N640" s="632"/>
      <c r="O640" s="632"/>
      <c r="P640" s="632"/>
      <c r="Q640" s="632"/>
      <c r="R640" s="632"/>
      <c r="S640" s="632"/>
      <c r="T640" s="632"/>
      <c r="U640" s="632"/>
      <c r="V640" s="632"/>
      <c r="W640" s="632"/>
      <c r="X640" s="632"/>
      <c r="Y640" s="632"/>
      <c r="Z640" s="632"/>
    </row>
    <row r="641" spans="1:26" ht="12.75" customHeight="1" x14ac:dyDescent="0.3">
      <c r="A641" s="632"/>
      <c r="B641" s="632"/>
      <c r="C641" s="632"/>
      <c r="D641" s="632"/>
      <c r="E641" s="632"/>
      <c r="F641" s="632"/>
      <c r="G641" s="632"/>
      <c r="H641" s="632"/>
      <c r="I641" s="632"/>
      <c r="J641" s="632"/>
      <c r="K641" s="632"/>
      <c r="L641" s="632"/>
      <c r="M641" s="632"/>
      <c r="N641" s="632"/>
      <c r="O641" s="632"/>
      <c r="P641" s="632"/>
      <c r="Q641" s="632"/>
      <c r="R641" s="632"/>
      <c r="S641" s="632"/>
      <c r="T641" s="632"/>
      <c r="U641" s="632"/>
      <c r="V641" s="632"/>
      <c r="W641" s="632"/>
      <c r="X641" s="632"/>
      <c r="Y641" s="632"/>
      <c r="Z641" s="632"/>
    </row>
    <row r="642" spans="1:26" ht="12.75" customHeight="1" x14ac:dyDescent="0.3">
      <c r="A642" s="632"/>
      <c r="B642" s="632"/>
      <c r="C642" s="632"/>
      <c r="D642" s="632"/>
      <c r="E642" s="632"/>
      <c r="F642" s="632"/>
      <c r="G642" s="632"/>
      <c r="H642" s="632"/>
      <c r="I642" s="632"/>
      <c r="J642" s="632"/>
      <c r="K642" s="632"/>
      <c r="L642" s="632"/>
      <c r="M642" s="632"/>
      <c r="N642" s="632"/>
      <c r="O642" s="632"/>
      <c r="P642" s="632"/>
      <c r="Q642" s="632"/>
      <c r="R642" s="632"/>
      <c r="S642" s="632"/>
      <c r="T642" s="632"/>
      <c r="U642" s="632"/>
      <c r="V642" s="632"/>
      <c r="W642" s="632"/>
      <c r="X642" s="632"/>
      <c r="Y642" s="632"/>
      <c r="Z642" s="632"/>
    </row>
    <row r="643" spans="1:26" ht="12.75" customHeight="1" x14ac:dyDescent="0.3">
      <c r="A643" s="632"/>
      <c r="B643" s="632"/>
      <c r="C643" s="632"/>
      <c r="D643" s="632"/>
      <c r="E643" s="632"/>
      <c r="F643" s="632"/>
      <c r="G643" s="632"/>
      <c r="H643" s="632"/>
      <c r="I643" s="632"/>
      <c r="J643" s="632"/>
      <c r="K643" s="632"/>
      <c r="L643" s="632"/>
      <c r="M643" s="632"/>
      <c r="N643" s="632"/>
      <c r="O643" s="632"/>
      <c r="P643" s="632"/>
      <c r="Q643" s="632"/>
      <c r="R643" s="632"/>
      <c r="S643" s="632"/>
      <c r="T643" s="632"/>
      <c r="U643" s="632"/>
      <c r="V643" s="632"/>
      <c r="W643" s="632"/>
      <c r="X643" s="632"/>
      <c r="Y643" s="632"/>
      <c r="Z643" s="632"/>
    </row>
    <row r="644" spans="1:26" ht="12.75" customHeight="1" x14ac:dyDescent="0.3">
      <c r="A644" s="632"/>
      <c r="B644" s="632"/>
      <c r="C644" s="632"/>
      <c r="D644" s="632"/>
      <c r="E644" s="632"/>
      <c r="F644" s="632"/>
      <c r="G644" s="632"/>
      <c r="H644" s="632"/>
      <c r="I644" s="632"/>
      <c r="J644" s="632"/>
      <c r="K644" s="632"/>
      <c r="L644" s="632"/>
      <c r="M644" s="632"/>
      <c r="N644" s="632"/>
      <c r="O644" s="632"/>
      <c r="P644" s="632"/>
      <c r="Q644" s="632"/>
      <c r="R644" s="632"/>
      <c r="S644" s="632"/>
      <c r="T644" s="632"/>
      <c r="U644" s="632"/>
      <c r="V644" s="632"/>
      <c r="W644" s="632"/>
      <c r="X644" s="632"/>
      <c r="Y644" s="632"/>
      <c r="Z644" s="632"/>
    </row>
    <row r="645" spans="1:26" ht="12.75" customHeight="1" x14ac:dyDescent="0.3">
      <c r="A645" s="632"/>
      <c r="B645" s="632"/>
      <c r="C645" s="632"/>
      <c r="D645" s="632"/>
      <c r="E645" s="632"/>
      <c r="F645" s="632"/>
      <c r="G645" s="632"/>
      <c r="H645" s="632"/>
      <c r="I645" s="632"/>
      <c r="J645" s="632"/>
      <c r="K645" s="632"/>
      <c r="L645" s="632"/>
      <c r="M645" s="632"/>
      <c r="N645" s="632"/>
      <c r="O645" s="632"/>
      <c r="P645" s="632"/>
      <c r="Q645" s="632"/>
      <c r="R645" s="632"/>
      <c r="S645" s="632"/>
      <c r="T645" s="632"/>
      <c r="U645" s="632"/>
      <c r="V645" s="632"/>
      <c r="W645" s="632"/>
      <c r="X645" s="632"/>
      <c r="Y645" s="632"/>
      <c r="Z645" s="632"/>
    </row>
    <row r="646" spans="1:26" ht="12.75" customHeight="1" x14ac:dyDescent="0.3">
      <c r="A646" s="632"/>
      <c r="B646" s="632"/>
      <c r="C646" s="632"/>
      <c r="D646" s="632"/>
      <c r="E646" s="632"/>
      <c r="F646" s="632"/>
      <c r="G646" s="632"/>
      <c r="H646" s="632"/>
      <c r="I646" s="632"/>
      <c r="J646" s="632"/>
      <c r="K646" s="632"/>
      <c r="L646" s="632"/>
      <c r="M646" s="632"/>
      <c r="N646" s="632"/>
      <c r="O646" s="632"/>
      <c r="P646" s="632"/>
      <c r="Q646" s="632"/>
      <c r="R646" s="632"/>
      <c r="S646" s="632"/>
      <c r="T646" s="632"/>
      <c r="U646" s="632"/>
      <c r="V646" s="632"/>
      <c r="W646" s="632"/>
      <c r="X646" s="632"/>
      <c r="Y646" s="632"/>
      <c r="Z646" s="632"/>
    </row>
    <row r="647" spans="1:26" ht="12.75" customHeight="1" x14ac:dyDescent="0.3">
      <c r="A647" s="632"/>
      <c r="B647" s="632"/>
      <c r="C647" s="632"/>
      <c r="D647" s="632"/>
      <c r="E647" s="632"/>
      <c r="F647" s="632"/>
      <c r="G647" s="632"/>
      <c r="H647" s="632"/>
      <c r="I647" s="632"/>
      <c r="J647" s="632"/>
      <c r="K647" s="632"/>
      <c r="L647" s="632"/>
      <c r="M647" s="632"/>
      <c r="N647" s="632"/>
      <c r="O647" s="632"/>
      <c r="P647" s="632"/>
      <c r="Q647" s="632"/>
      <c r="R647" s="632"/>
      <c r="S647" s="632"/>
      <c r="T647" s="632"/>
      <c r="U647" s="632"/>
      <c r="V647" s="632"/>
      <c r="W647" s="632"/>
      <c r="X647" s="632"/>
      <c r="Y647" s="632"/>
      <c r="Z647" s="632"/>
    </row>
    <row r="648" spans="1:26" ht="12.75" customHeight="1" x14ac:dyDescent="0.3">
      <c r="A648" s="632"/>
      <c r="B648" s="632"/>
      <c r="C648" s="632"/>
      <c r="D648" s="632"/>
      <c r="E648" s="632"/>
      <c r="F648" s="632"/>
      <c r="G648" s="632"/>
      <c r="H648" s="632"/>
      <c r="I648" s="632"/>
      <c r="J648" s="632"/>
      <c r="K648" s="632"/>
      <c r="L648" s="632"/>
      <c r="M648" s="632"/>
      <c r="N648" s="632"/>
      <c r="O648" s="632"/>
      <c r="P648" s="632"/>
      <c r="Q648" s="632"/>
      <c r="R648" s="632"/>
      <c r="S648" s="632"/>
      <c r="T648" s="632"/>
      <c r="U648" s="632"/>
      <c r="V648" s="632"/>
      <c r="W648" s="632"/>
      <c r="X648" s="632"/>
      <c r="Y648" s="632"/>
      <c r="Z648" s="632"/>
    </row>
    <row r="649" spans="1:26" ht="12.75" customHeight="1" x14ac:dyDescent="0.3">
      <c r="A649" s="632"/>
      <c r="B649" s="632"/>
      <c r="C649" s="632"/>
      <c r="D649" s="632"/>
      <c r="E649" s="632"/>
      <c r="F649" s="632"/>
      <c r="G649" s="632"/>
      <c r="H649" s="632"/>
      <c r="I649" s="632"/>
      <c r="J649" s="632"/>
      <c r="K649" s="632"/>
      <c r="L649" s="632"/>
      <c r="M649" s="632"/>
      <c r="N649" s="632"/>
      <c r="O649" s="632"/>
      <c r="P649" s="632"/>
      <c r="Q649" s="632"/>
      <c r="R649" s="632"/>
      <c r="S649" s="632"/>
      <c r="T649" s="632"/>
      <c r="U649" s="632"/>
      <c r="V649" s="632"/>
      <c r="W649" s="632"/>
      <c r="X649" s="632"/>
      <c r="Y649" s="632"/>
      <c r="Z649" s="632"/>
    </row>
    <row r="650" spans="1:26" ht="12.75" customHeight="1" x14ac:dyDescent="0.3">
      <c r="A650" s="632"/>
      <c r="B650" s="632"/>
      <c r="C650" s="632"/>
      <c r="D650" s="632"/>
      <c r="E650" s="632"/>
      <c r="F650" s="632"/>
      <c r="G650" s="632"/>
      <c r="H650" s="632"/>
      <c r="I650" s="632"/>
      <c r="J650" s="632"/>
      <c r="K650" s="632"/>
      <c r="L650" s="632"/>
      <c r="M650" s="632"/>
      <c r="N650" s="632"/>
      <c r="O650" s="632"/>
      <c r="P650" s="632"/>
      <c r="Q650" s="632"/>
      <c r="R650" s="632"/>
      <c r="S650" s="632"/>
      <c r="T650" s="632"/>
      <c r="U650" s="632"/>
      <c r="V650" s="632"/>
      <c r="W650" s="632"/>
      <c r="X650" s="632"/>
      <c r="Y650" s="632"/>
      <c r="Z650" s="632"/>
    </row>
    <row r="651" spans="1:26" ht="12.75" customHeight="1" x14ac:dyDescent="0.3">
      <c r="A651" s="632"/>
      <c r="B651" s="632"/>
      <c r="C651" s="632"/>
      <c r="D651" s="632"/>
      <c r="E651" s="632"/>
      <c r="F651" s="632"/>
      <c r="G651" s="632"/>
      <c r="H651" s="632"/>
      <c r="I651" s="632"/>
      <c r="J651" s="632"/>
      <c r="K651" s="632"/>
      <c r="L651" s="632"/>
      <c r="M651" s="632"/>
      <c r="N651" s="632"/>
      <c r="O651" s="632"/>
      <c r="P651" s="632"/>
      <c r="Q651" s="632"/>
      <c r="R651" s="632"/>
      <c r="S651" s="632"/>
      <c r="T651" s="632"/>
      <c r="U651" s="632"/>
      <c r="V651" s="632"/>
      <c r="W651" s="632"/>
      <c r="X651" s="632"/>
      <c r="Y651" s="632"/>
      <c r="Z651" s="632"/>
    </row>
    <row r="652" spans="1:26" ht="12.75" customHeight="1" x14ac:dyDescent="0.3">
      <c r="A652" s="632"/>
      <c r="B652" s="632"/>
      <c r="C652" s="632"/>
      <c r="D652" s="632"/>
      <c r="E652" s="632"/>
      <c r="F652" s="632"/>
      <c r="G652" s="632"/>
      <c r="H652" s="632"/>
      <c r="I652" s="632"/>
      <c r="J652" s="632"/>
      <c r="K652" s="632"/>
      <c r="L652" s="632"/>
      <c r="M652" s="632"/>
      <c r="N652" s="632"/>
      <c r="O652" s="632"/>
      <c r="P652" s="632"/>
      <c r="Q652" s="632"/>
      <c r="R652" s="632"/>
      <c r="S652" s="632"/>
      <c r="T652" s="632"/>
      <c r="U652" s="632"/>
      <c r="V652" s="632"/>
      <c r="W652" s="632"/>
      <c r="X652" s="632"/>
      <c r="Y652" s="632"/>
      <c r="Z652" s="632"/>
    </row>
    <row r="653" spans="1:26" ht="12.75" customHeight="1" x14ac:dyDescent="0.3">
      <c r="A653" s="632"/>
      <c r="B653" s="632"/>
      <c r="C653" s="632"/>
      <c r="D653" s="632"/>
      <c r="E653" s="632"/>
      <c r="F653" s="632"/>
      <c r="G653" s="632"/>
      <c r="H653" s="632"/>
      <c r="I653" s="632"/>
      <c r="J653" s="632"/>
      <c r="K653" s="632"/>
      <c r="L653" s="632"/>
      <c r="M653" s="632"/>
      <c r="N653" s="632"/>
      <c r="O653" s="632"/>
      <c r="P653" s="632"/>
      <c r="Q653" s="632"/>
      <c r="R653" s="632"/>
      <c r="S653" s="632"/>
      <c r="T653" s="632"/>
      <c r="U653" s="632"/>
      <c r="V653" s="632"/>
      <c r="W653" s="632"/>
      <c r="X653" s="632"/>
      <c r="Y653" s="632"/>
      <c r="Z653" s="632"/>
    </row>
    <row r="654" spans="1:26" ht="12.75" customHeight="1" x14ac:dyDescent="0.3">
      <c r="A654" s="632"/>
      <c r="B654" s="632"/>
      <c r="C654" s="632"/>
      <c r="D654" s="632"/>
      <c r="E654" s="632"/>
      <c r="F654" s="632"/>
      <c r="G654" s="632"/>
      <c r="H654" s="632"/>
      <c r="I654" s="632"/>
      <c r="J654" s="632"/>
      <c r="K654" s="632"/>
      <c r="L654" s="632"/>
      <c r="M654" s="632"/>
      <c r="N654" s="632"/>
      <c r="O654" s="632"/>
      <c r="P654" s="632"/>
      <c r="Q654" s="632"/>
      <c r="R654" s="632"/>
      <c r="S654" s="632"/>
      <c r="T654" s="632"/>
      <c r="U654" s="632"/>
      <c r="V654" s="632"/>
      <c r="W654" s="632"/>
      <c r="X654" s="632"/>
      <c r="Y654" s="632"/>
      <c r="Z654" s="632"/>
    </row>
    <row r="655" spans="1:26" ht="12.75" customHeight="1" x14ac:dyDescent="0.3">
      <c r="A655" s="632"/>
      <c r="B655" s="632"/>
      <c r="C655" s="632"/>
      <c r="D655" s="632"/>
      <c r="E655" s="632"/>
      <c r="F655" s="632"/>
      <c r="G655" s="632"/>
      <c r="H655" s="632"/>
      <c r="I655" s="632"/>
      <c r="J655" s="632"/>
      <c r="K655" s="632"/>
      <c r="L655" s="632"/>
      <c r="M655" s="632"/>
      <c r="N655" s="632"/>
      <c r="O655" s="632"/>
      <c r="P655" s="632"/>
      <c r="Q655" s="632"/>
      <c r="R655" s="632"/>
      <c r="S655" s="632"/>
      <c r="T655" s="632"/>
      <c r="U655" s="632"/>
      <c r="V655" s="632"/>
      <c r="W655" s="632"/>
      <c r="X655" s="632"/>
      <c r="Y655" s="632"/>
      <c r="Z655" s="632"/>
    </row>
    <row r="656" spans="1:26" ht="12.75" customHeight="1" x14ac:dyDescent="0.3">
      <c r="A656" s="632"/>
      <c r="B656" s="632"/>
      <c r="C656" s="632"/>
      <c r="D656" s="632"/>
      <c r="E656" s="632"/>
      <c r="F656" s="632"/>
      <c r="G656" s="632"/>
      <c r="H656" s="632"/>
      <c r="I656" s="632"/>
      <c r="J656" s="632"/>
      <c r="K656" s="632"/>
      <c r="L656" s="632"/>
      <c r="M656" s="632"/>
      <c r="N656" s="632"/>
      <c r="O656" s="632"/>
      <c r="P656" s="632"/>
      <c r="Q656" s="632"/>
      <c r="R656" s="632"/>
      <c r="S656" s="632"/>
      <c r="T656" s="632"/>
      <c r="U656" s="632"/>
      <c r="V656" s="632"/>
      <c r="W656" s="632"/>
      <c r="X656" s="632"/>
      <c r="Y656" s="632"/>
      <c r="Z656" s="632"/>
    </row>
    <row r="657" spans="1:26" ht="12.75" customHeight="1" x14ac:dyDescent="0.3">
      <c r="A657" s="632"/>
      <c r="B657" s="632"/>
      <c r="C657" s="632"/>
      <c r="D657" s="632"/>
      <c r="E657" s="632"/>
      <c r="F657" s="632"/>
      <c r="G657" s="632"/>
      <c r="H657" s="632"/>
      <c r="I657" s="632"/>
      <c r="J657" s="632"/>
      <c r="K657" s="632"/>
      <c r="L657" s="632"/>
      <c r="M657" s="632"/>
      <c r="N657" s="632"/>
      <c r="O657" s="632"/>
      <c r="P657" s="632"/>
      <c r="Q657" s="632"/>
      <c r="R657" s="632"/>
      <c r="S657" s="632"/>
      <c r="T657" s="632"/>
      <c r="U657" s="632"/>
      <c r="V657" s="632"/>
      <c r="W657" s="632"/>
      <c r="X657" s="632"/>
      <c r="Y657" s="632"/>
      <c r="Z657" s="632"/>
    </row>
    <row r="658" spans="1:26" ht="12.75" customHeight="1" x14ac:dyDescent="0.3">
      <c r="A658" s="632"/>
      <c r="B658" s="632"/>
      <c r="C658" s="632"/>
      <c r="D658" s="632"/>
      <c r="E658" s="632"/>
      <c r="F658" s="632"/>
      <c r="G658" s="632"/>
      <c r="H658" s="632"/>
      <c r="I658" s="632"/>
      <c r="J658" s="632"/>
      <c r="K658" s="632"/>
      <c r="L658" s="632"/>
      <c r="M658" s="632"/>
      <c r="N658" s="632"/>
      <c r="O658" s="632"/>
      <c r="P658" s="632"/>
      <c r="Q658" s="632"/>
      <c r="R658" s="632"/>
      <c r="S658" s="632"/>
      <c r="T658" s="632"/>
      <c r="U658" s="632"/>
      <c r="V658" s="632"/>
      <c r="W658" s="632"/>
      <c r="X658" s="632"/>
      <c r="Y658" s="632"/>
      <c r="Z658" s="632"/>
    </row>
    <row r="659" spans="1:26" ht="12.75" customHeight="1" x14ac:dyDescent="0.3">
      <c r="A659" s="632"/>
      <c r="B659" s="632"/>
      <c r="C659" s="632"/>
      <c r="D659" s="632"/>
      <c r="E659" s="632"/>
      <c r="F659" s="632"/>
      <c r="G659" s="632"/>
      <c r="H659" s="632"/>
      <c r="I659" s="632"/>
      <c r="J659" s="632"/>
      <c r="K659" s="632"/>
      <c r="L659" s="632"/>
      <c r="M659" s="632"/>
      <c r="N659" s="632"/>
      <c r="O659" s="632"/>
      <c r="P659" s="632"/>
      <c r="Q659" s="632"/>
      <c r="R659" s="632"/>
      <c r="S659" s="632"/>
      <c r="T659" s="632"/>
      <c r="U659" s="632"/>
      <c r="V659" s="632"/>
      <c r="W659" s="632"/>
      <c r="X659" s="632"/>
      <c r="Y659" s="632"/>
      <c r="Z659" s="632"/>
    </row>
    <row r="660" spans="1:26" ht="12.75" customHeight="1" x14ac:dyDescent="0.3">
      <c r="A660" s="632"/>
      <c r="B660" s="632"/>
      <c r="C660" s="632"/>
      <c r="D660" s="632"/>
      <c r="E660" s="632"/>
      <c r="F660" s="632"/>
      <c r="G660" s="632"/>
      <c r="H660" s="632"/>
      <c r="I660" s="632"/>
      <c r="J660" s="632"/>
      <c r="K660" s="632"/>
      <c r="L660" s="632"/>
      <c r="M660" s="632"/>
      <c r="N660" s="632"/>
      <c r="O660" s="632"/>
      <c r="P660" s="632"/>
      <c r="Q660" s="632"/>
      <c r="R660" s="632"/>
      <c r="S660" s="632"/>
      <c r="T660" s="632"/>
      <c r="U660" s="632"/>
      <c r="V660" s="632"/>
      <c r="W660" s="632"/>
      <c r="X660" s="632"/>
      <c r="Y660" s="632"/>
      <c r="Z660" s="632"/>
    </row>
    <row r="661" spans="1:26" ht="12.75" customHeight="1" x14ac:dyDescent="0.3">
      <c r="A661" s="632"/>
      <c r="B661" s="632"/>
      <c r="C661" s="632"/>
      <c r="D661" s="632"/>
      <c r="E661" s="632"/>
      <c r="F661" s="632"/>
      <c r="G661" s="632"/>
      <c r="H661" s="632"/>
      <c r="I661" s="632"/>
      <c r="J661" s="632"/>
      <c r="K661" s="632"/>
      <c r="L661" s="632"/>
      <c r="M661" s="632"/>
      <c r="N661" s="632"/>
      <c r="O661" s="632"/>
      <c r="P661" s="632"/>
      <c r="Q661" s="632"/>
      <c r="R661" s="632"/>
      <c r="S661" s="632"/>
      <c r="T661" s="632"/>
      <c r="U661" s="632"/>
      <c r="V661" s="632"/>
      <c r="W661" s="632"/>
      <c r="X661" s="632"/>
      <c r="Y661" s="632"/>
      <c r="Z661" s="632"/>
    </row>
    <row r="662" spans="1:26" ht="12.75" customHeight="1" x14ac:dyDescent="0.3">
      <c r="A662" s="632"/>
      <c r="B662" s="632"/>
      <c r="C662" s="632"/>
      <c r="D662" s="632"/>
      <c r="E662" s="632"/>
      <c r="F662" s="632"/>
      <c r="G662" s="632"/>
      <c r="H662" s="632"/>
      <c r="I662" s="632"/>
      <c r="J662" s="632"/>
      <c r="K662" s="632"/>
      <c r="L662" s="632"/>
      <c r="M662" s="632"/>
      <c r="N662" s="632"/>
      <c r="O662" s="632"/>
      <c r="P662" s="632"/>
      <c r="Q662" s="632"/>
      <c r="R662" s="632"/>
      <c r="S662" s="632"/>
      <c r="T662" s="632"/>
      <c r="U662" s="632"/>
      <c r="V662" s="632"/>
      <c r="W662" s="632"/>
      <c r="X662" s="632"/>
      <c r="Y662" s="632"/>
      <c r="Z662" s="632"/>
    </row>
    <row r="663" spans="1:26" ht="12.75" customHeight="1" x14ac:dyDescent="0.3">
      <c r="A663" s="632"/>
      <c r="B663" s="632"/>
      <c r="C663" s="632"/>
      <c r="D663" s="632"/>
      <c r="E663" s="632"/>
      <c r="F663" s="632"/>
      <c r="G663" s="632"/>
      <c r="H663" s="632"/>
      <c r="I663" s="632"/>
      <c r="J663" s="632"/>
      <c r="K663" s="632"/>
      <c r="L663" s="632"/>
      <c r="M663" s="632"/>
      <c r="N663" s="632"/>
      <c r="O663" s="632"/>
      <c r="P663" s="632"/>
      <c r="Q663" s="632"/>
      <c r="R663" s="632"/>
      <c r="S663" s="632"/>
      <c r="T663" s="632"/>
      <c r="U663" s="632"/>
      <c r="V663" s="632"/>
      <c r="W663" s="632"/>
      <c r="X663" s="632"/>
      <c r="Y663" s="632"/>
      <c r="Z663" s="632"/>
    </row>
    <row r="664" spans="1:26" ht="12.75" customHeight="1" x14ac:dyDescent="0.3">
      <c r="A664" s="632"/>
      <c r="B664" s="632"/>
      <c r="C664" s="632"/>
      <c r="D664" s="632"/>
      <c r="E664" s="632"/>
      <c r="F664" s="632"/>
      <c r="G664" s="632"/>
      <c r="H664" s="632"/>
      <c r="I664" s="632"/>
      <c r="J664" s="632"/>
      <c r="K664" s="632"/>
      <c r="L664" s="632"/>
      <c r="M664" s="632"/>
      <c r="N664" s="632"/>
      <c r="O664" s="632"/>
      <c r="P664" s="632"/>
      <c r="Q664" s="632"/>
      <c r="R664" s="632"/>
      <c r="S664" s="632"/>
      <c r="T664" s="632"/>
      <c r="U664" s="632"/>
      <c r="V664" s="632"/>
      <c r="W664" s="632"/>
      <c r="X664" s="632"/>
      <c r="Y664" s="632"/>
      <c r="Z664" s="632"/>
    </row>
    <row r="665" spans="1:26" ht="12.75" customHeight="1" x14ac:dyDescent="0.3">
      <c r="A665" s="632"/>
      <c r="B665" s="632"/>
      <c r="C665" s="632"/>
      <c r="D665" s="632"/>
      <c r="E665" s="632"/>
      <c r="F665" s="632"/>
      <c r="G665" s="632"/>
      <c r="H665" s="632"/>
      <c r="I665" s="632"/>
      <c r="J665" s="632"/>
      <c r="K665" s="632"/>
      <c r="L665" s="632"/>
      <c r="M665" s="632"/>
      <c r="N665" s="632"/>
      <c r="O665" s="632"/>
      <c r="P665" s="632"/>
      <c r="Q665" s="632"/>
      <c r="R665" s="632"/>
      <c r="S665" s="632"/>
      <c r="T665" s="632"/>
      <c r="U665" s="632"/>
      <c r="V665" s="632"/>
      <c r="W665" s="632"/>
      <c r="X665" s="632"/>
      <c r="Y665" s="632"/>
      <c r="Z665" s="632"/>
    </row>
    <row r="666" spans="1:26" ht="12.75" customHeight="1" x14ac:dyDescent="0.3">
      <c r="A666" s="632"/>
      <c r="B666" s="632"/>
      <c r="C666" s="632"/>
      <c r="D666" s="632"/>
      <c r="E666" s="632"/>
      <c r="F666" s="632"/>
      <c r="G666" s="632"/>
      <c r="H666" s="632"/>
      <c r="I666" s="632"/>
      <c r="J666" s="632"/>
      <c r="K666" s="632"/>
      <c r="L666" s="632"/>
      <c r="M666" s="632"/>
      <c r="N666" s="632"/>
      <c r="O666" s="632"/>
      <c r="P666" s="632"/>
      <c r="Q666" s="632"/>
      <c r="R666" s="632"/>
      <c r="S666" s="632"/>
      <c r="T666" s="632"/>
      <c r="U666" s="632"/>
      <c r="V666" s="632"/>
      <c r="W666" s="632"/>
      <c r="X666" s="632"/>
      <c r="Y666" s="632"/>
      <c r="Z666" s="632"/>
    </row>
    <row r="667" spans="1:26" ht="12.75" customHeight="1" x14ac:dyDescent="0.3">
      <c r="A667" s="632"/>
      <c r="B667" s="632"/>
      <c r="C667" s="632"/>
      <c r="D667" s="632"/>
      <c r="E667" s="632"/>
      <c r="F667" s="632"/>
      <c r="G667" s="632"/>
      <c r="H667" s="632"/>
      <c r="I667" s="632"/>
      <c r="J667" s="632"/>
      <c r="K667" s="632"/>
      <c r="L667" s="632"/>
      <c r="M667" s="632"/>
      <c r="N667" s="632"/>
      <c r="O667" s="632"/>
      <c r="P667" s="632"/>
      <c r="Q667" s="632"/>
      <c r="R667" s="632"/>
      <c r="S667" s="632"/>
      <c r="T667" s="632"/>
      <c r="U667" s="632"/>
      <c r="V667" s="632"/>
      <c r="W667" s="632"/>
      <c r="X667" s="632"/>
      <c r="Y667" s="632"/>
      <c r="Z667" s="632"/>
    </row>
    <row r="668" spans="1:26" ht="12.75" customHeight="1" x14ac:dyDescent="0.3">
      <c r="A668" s="632"/>
      <c r="B668" s="632"/>
      <c r="C668" s="632"/>
      <c r="D668" s="632"/>
      <c r="E668" s="632"/>
      <c r="F668" s="632"/>
      <c r="G668" s="632"/>
      <c r="H668" s="632"/>
      <c r="I668" s="632"/>
      <c r="J668" s="632"/>
      <c r="K668" s="632"/>
      <c r="L668" s="632"/>
      <c r="M668" s="632"/>
      <c r="N668" s="632"/>
      <c r="O668" s="632"/>
      <c r="P668" s="632"/>
      <c r="Q668" s="632"/>
      <c r="R668" s="632"/>
      <c r="S668" s="632"/>
      <c r="T668" s="632"/>
      <c r="U668" s="632"/>
      <c r="V668" s="632"/>
      <c r="W668" s="632"/>
      <c r="X668" s="632"/>
      <c r="Y668" s="632"/>
      <c r="Z668" s="632"/>
    </row>
    <row r="669" spans="1:26" ht="12.75" customHeight="1" x14ac:dyDescent="0.3">
      <c r="A669" s="632"/>
      <c r="B669" s="632"/>
      <c r="C669" s="632"/>
      <c r="D669" s="632"/>
      <c r="E669" s="632"/>
      <c r="F669" s="632"/>
      <c r="G669" s="632"/>
      <c r="H669" s="632"/>
      <c r="I669" s="632"/>
      <c r="J669" s="632"/>
      <c r="K669" s="632"/>
      <c r="L669" s="632"/>
      <c r="M669" s="632"/>
      <c r="N669" s="632"/>
      <c r="O669" s="632"/>
      <c r="P669" s="632"/>
      <c r="Q669" s="632"/>
      <c r="R669" s="632"/>
      <c r="S669" s="632"/>
      <c r="T669" s="632"/>
      <c r="U669" s="632"/>
      <c r="V669" s="632"/>
      <c r="W669" s="632"/>
      <c r="X669" s="632"/>
      <c r="Y669" s="632"/>
      <c r="Z669" s="632"/>
    </row>
    <row r="670" spans="1:26" ht="12.75" customHeight="1" x14ac:dyDescent="0.3">
      <c r="A670" s="632"/>
      <c r="B670" s="632"/>
      <c r="C670" s="632"/>
      <c r="D670" s="632"/>
      <c r="E670" s="632"/>
      <c r="F670" s="632"/>
      <c r="G670" s="632"/>
      <c r="H670" s="632"/>
      <c r="I670" s="632"/>
      <c r="J670" s="632"/>
      <c r="K670" s="632"/>
      <c r="L670" s="632"/>
      <c r="M670" s="632"/>
      <c r="N670" s="632"/>
      <c r="O670" s="632"/>
      <c r="P670" s="632"/>
      <c r="Q670" s="632"/>
      <c r="R670" s="632"/>
      <c r="S670" s="632"/>
      <c r="T670" s="632"/>
      <c r="U670" s="632"/>
      <c r="V670" s="632"/>
      <c r="W670" s="632"/>
      <c r="X670" s="632"/>
      <c r="Y670" s="632"/>
      <c r="Z670" s="632"/>
    </row>
    <row r="671" spans="1:26" ht="12.75" customHeight="1" x14ac:dyDescent="0.3">
      <c r="A671" s="632"/>
      <c r="B671" s="632"/>
      <c r="C671" s="632"/>
      <c r="D671" s="632"/>
      <c r="E671" s="632"/>
      <c r="F671" s="632"/>
      <c r="G671" s="632"/>
      <c r="H671" s="632"/>
      <c r="I671" s="632"/>
      <c r="J671" s="632"/>
      <c r="K671" s="632"/>
      <c r="L671" s="632"/>
      <c r="M671" s="632"/>
      <c r="N671" s="632"/>
      <c r="O671" s="632"/>
      <c r="P671" s="632"/>
      <c r="Q671" s="632"/>
      <c r="R671" s="632"/>
      <c r="S671" s="632"/>
      <c r="T671" s="632"/>
      <c r="U671" s="632"/>
      <c r="V671" s="632"/>
      <c r="W671" s="632"/>
      <c r="X671" s="632"/>
      <c r="Y671" s="632"/>
      <c r="Z671" s="632"/>
    </row>
    <row r="672" spans="1:26" ht="12.75" customHeight="1" x14ac:dyDescent="0.3">
      <c r="A672" s="632"/>
      <c r="B672" s="632"/>
      <c r="C672" s="632"/>
      <c r="D672" s="632"/>
      <c r="E672" s="632"/>
      <c r="F672" s="632"/>
      <c r="G672" s="632"/>
      <c r="H672" s="632"/>
      <c r="I672" s="632"/>
      <c r="J672" s="632"/>
      <c r="K672" s="632"/>
      <c r="L672" s="632"/>
      <c r="M672" s="632"/>
      <c r="N672" s="632"/>
      <c r="O672" s="632"/>
      <c r="P672" s="632"/>
      <c r="Q672" s="632"/>
      <c r="R672" s="632"/>
      <c r="S672" s="632"/>
      <c r="T672" s="632"/>
      <c r="U672" s="632"/>
      <c r="V672" s="632"/>
      <c r="W672" s="632"/>
      <c r="X672" s="632"/>
      <c r="Y672" s="632"/>
      <c r="Z672" s="632"/>
    </row>
    <row r="673" spans="1:26" ht="12.75" customHeight="1" x14ac:dyDescent="0.3">
      <c r="A673" s="632"/>
      <c r="B673" s="632"/>
      <c r="C673" s="632"/>
      <c r="D673" s="632"/>
      <c r="E673" s="632"/>
      <c r="F673" s="632"/>
      <c r="G673" s="632"/>
      <c r="H673" s="632"/>
      <c r="I673" s="632"/>
      <c r="J673" s="632"/>
      <c r="K673" s="632"/>
      <c r="L673" s="632"/>
      <c r="M673" s="632"/>
      <c r="N673" s="632"/>
      <c r="O673" s="632"/>
      <c r="P673" s="632"/>
      <c r="Q673" s="632"/>
      <c r="R673" s="632"/>
      <c r="S673" s="632"/>
      <c r="T673" s="632"/>
      <c r="U673" s="632"/>
      <c r="V673" s="632"/>
      <c r="W673" s="632"/>
      <c r="X673" s="632"/>
      <c r="Y673" s="632"/>
      <c r="Z673" s="632"/>
    </row>
    <row r="674" spans="1:26" ht="12.75" customHeight="1" x14ac:dyDescent="0.3">
      <c r="A674" s="632"/>
      <c r="B674" s="632"/>
      <c r="C674" s="632"/>
      <c r="D674" s="632"/>
      <c r="E674" s="632"/>
      <c r="F674" s="632"/>
      <c r="G674" s="632"/>
      <c r="H674" s="632"/>
      <c r="I674" s="632"/>
      <c r="J674" s="632"/>
      <c r="K674" s="632"/>
      <c r="L674" s="632"/>
      <c r="M674" s="632"/>
      <c r="N674" s="632"/>
      <c r="O674" s="632"/>
      <c r="P674" s="632"/>
      <c r="Q674" s="632"/>
      <c r="R674" s="632"/>
      <c r="S674" s="632"/>
      <c r="T674" s="632"/>
      <c r="U674" s="632"/>
      <c r="V674" s="632"/>
      <c r="W674" s="632"/>
      <c r="X674" s="632"/>
      <c r="Y674" s="632"/>
      <c r="Z674" s="632"/>
    </row>
    <row r="675" spans="1:26" ht="12.75" customHeight="1" x14ac:dyDescent="0.3">
      <c r="A675" s="632"/>
      <c r="B675" s="632"/>
      <c r="C675" s="632"/>
      <c r="D675" s="632"/>
      <c r="E675" s="632"/>
      <c r="F675" s="632"/>
      <c r="G675" s="632"/>
      <c r="H675" s="632"/>
      <c r="I675" s="632"/>
      <c r="J675" s="632"/>
      <c r="K675" s="632"/>
      <c r="L675" s="632"/>
      <c r="M675" s="632"/>
      <c r="N675" s="632"/>
      <c r="O675" s="632"/>
      <c r="P675" s="632"/>
      <c r="Q675" s="632"/>
      <c r="R675" s="632"/>
      <c r="S675" s="632"/>
      <c r="T675" s="632"/>
      <c r="U675" s="632"/>
      <c r="V675" s="632"/>
      <c r="W675" s="632"/>
      <c r="X675" s="632"/>
      <c r="Y675" s="632"/>
      <c r="Z675" s="632"/>
    </row>
    <row r="676" spans="1:26" ht="12.75" customHeight="1" x14ac:dyDescent="0.3">
      <c r="A676" s="632"/>
      <c r="B676" s="632"/>
      <c r="C676" s="632"/>
      <c r="D676" s="632"/>
      <c r="E676" s="632"/>
      <c r="F676" s="632"/>
      <c r="G676" s="632"/>
      <c r="H676" s="632"/>
      <c r="I676" s="632"/>
      <c r="J676" s="632"/>
      <c r="K676" s="632"/>
      <c r="L676" s="632"/>
      <c r="M676" s="632"/>
      <c r="N676" s="632"/>
      <c r="O676" s="632"/>
      <c r="P676" s="632"/>
      <c r="Q676" s="632"/>
      <c r="R676" s="632"/>
      <c r="S676" s="632"/>
      <c r="T676" s="632"/>
      <c r="U676" s="632"/>
      <c r="V676" s="632"/>
      <c r="W676" s="632"/>
      <c r="X676" s="632"/>
      <c r="Y676" s="632"/>
      <c r="Z676" s="632"/>
    </row>
    <row r="677" spans="1:26" ht="12.75" customHeight="1" x14ac:dyDescent="0.3">
      <c r="A677" s="632"/>
      <c r="B677" s="632"/>
      <c r="C677" s="632"/>
      <c r="D677" s="632"/>
      <c r="E677" s="632"/>
      <c r="F677" s="632"/>
      <c r="G677" s="632"/>
      <c r="H677" s="632"/>
      <c r="I677" s="632"/>
      <c r="J677" s="632"/>
      <c r="K677" s="632"/>
      <c r="L677" s="632"/>
      <c r="M677" s="632"/>
      <c r="N677" s="632"/>
      <c r="O677" s="632"/>
      <c r="P677" s="632"/>
      <c r="Q677" s="632"/>
      <c r="R677" s="632"/>
      <c r="S677" s="632"/>
      <c r="T677" s="632"/>
      <c r="U677" s="632"/>
      <c r="V677" s="632"/>
      <c r="W677" s="632"/>
      <c r="X677" s="632"/>
      <c r="Y677" s="632"/>
      <c r="Z677" s="632"/>
    </row>
    <row r="678" spans="1:26" ht="12.75" customHeight="1" x14ac:dyDescent="0.3">
      <c r="A678" s="632"/>
      <c r="B678" s="632"/>
      <c r="C678" s="632"/>
      <c r="D678" s="632"/>
      <c r="E678" s="632"/>
      <c r="F678" s="632"/>
      <c r="G678" s="632"/>
      <c r="H678" s="632"/>
      <c r="I678" s="632"/>
      <c r="J678" s="632"/>
      <c r="K678" s="632"/>
      <c r="L678" s="632"/>
      <c r="M678" s="632"/>
      <c r="N678" s="632"/>
      <c r="O678" s="632"/>
      <c r="P678" s="632"/>
      <c r="Q678" s="632"/>
      <c r="R678" s="632"/>
      <c r="S678" s="632"/>
      <c r="T678" s="632"/>
      <c r="U678" s="632"/>
      <c r="V678" s="632"/>
      <c r="W678" s="632"/>
      <c r="X678" s="632"/>
      <c r="Y678" s="632"/>
      <c r="Z678" s="632"/>
    </row>
    <row r="679" spans="1:26" ht="12.75" customHeight="1" x14ac:dyDescent="0.3">
      <c r="A679" s="632"/>
      <c r="B679" s="632"/>
      <c r="C679" s="632"/>
      <c r="D679" s="632"/>
      <c r="E679" s="632"/>
      <c r="F679" s="632"/>
      <c r="G679" s="632"/>
      <c r="H679" s="632"/>
      <c r="I679" s="632"/>
      <c r="J679" s="632"/>
      <c r="K679" s="632"/>
      <c r="L679" s="632"/>
      <c r="M679" s="632"/>
      <c r="N679" s="632"/>
      <c r="O679" s="632"/>
      <c r="P679" s="632"/>
      <c r="Q679" s="632"/>
      <c r="R679" s="632"/>
      <c r="S679" s="632"/>
      <c r="T679" s="632"/>
      <c r="U679" s="632"/>
      <c r="V679" s="632"/>
      <c r="W679" s="632"/>
      <c r="X679" s="632"/>
      <c r="Y679" s="632"/>
      <c r="Z679" s="632"/>
    </row>
    <row r="680" spans="1:26" ht="12.75" customHeight="1" x14ac:dyDescent="0.3">
      <c r="A680" s="632"/>
      <c r="B680" s="632"/>
      <c r="C680" s="632"/>
      <c r="D680" s="632"/>
      <c r="E680" s="632"/>
      <c r="F680" s="632"/>
      <c r="G680" s="632"/>
      <c r="H680" s="632"/>
      <c r="I680" s="632"/>
      <c r="J680" s="632"/>
      <c r="K680" s="632"/>
      <c r="L680" s="632"/>
      <c r="M680" s="632"/>
      <c r="N680" s="632"/>
      <c r="O680" s="632"/>
      <c r="P680" s="632"/>
      <c r="Q680" s="632"/>
      <c r="R680" s="632"/>
      <c r="S680" s="632"/>
      <c r="T680" s="632"/>
      <c r="U680" s="632"/>
      <c r="V680" s="632"/>
      <c r="W680" s="632"/>
      <c r="X680" s="632"/>
      <c r="Y680" s="632"/>
      <c r="Z680" s="632"/>
    </row>
    <row r="681" spans="1:26" ht="12.75" customHeight="1" x14ac:dyDescent="0.3">
      <c r="A681" s="632"/>
      <c r="B681" s="632"/>
      <c r="C681" s="632"/>
      <c r="D681" s="632"/>
      <c r="E681" s="632"/>
      <c r="F681" s="632"/>
      <c r="G681" s="632"/>
      <c r="H681" s="632"/>
      <c r="I681" s="632"/>
      <c r="J681" s="632"/>
      <c r="K681" s="632"/>
      <c r="L681" s="632"/>
      <c r="M681" s="632"/>
      <c r="N681" s="632"/>
      <c r="O681" s="632"/>
      <c r="P681" s="632"/>
      <c r="Q681" s="632"/>
      <c r="R681" s="632"/>
      <c r="S681" s="632"/>
      <c r="T681" s="632"/>
      <c r="U681" s="632"/>
      <c r="V681" s="632"/>
      <c r="W681" s="632"/>
      <c r="X681" s="632"/>
      <c r="Y681" s="632"/>
      <c r="Z681" s="632"/>
    </row>
    <row r="682" spans="1:26" ht="12.75" customHeight="1" x14ac:dyDescent="0.3">
      <c r="A682" s="632"/>
      <c r="B682" s="632"/>
      <c r="C682" s="632"/>
      <c r="D682" s="632"/>
      <c r="E682" s="632"/>
      <c r="F682" s="632"/>
      <c r="G682" s="632"/>
      <c r="H682" s="632"/>
      <c r="I682" s="632"/>
      <c r="J682" s="632"/>
      <c r="K682" s="632"/>
      <c r="L682" s="632"/>
      <c r="M682" s="632"/>
      <c r="N682" s="632"/>
      <c r="O682" s="632"/>
      <c r="P682" s="632"/>
      <c r="Q682" s="632"/>
      <c r="R682" s="632"/>
      <c r="S682" s="632"/>
      <c r="T682" s="632"/>
      <c r="U682" s="632"/>
      <c r="V682" s="632"/>
      <c r="W682" s="632"/>
      <c r="X682" s="632"/>
      <c r="Y682" s="632"/>
      <c r="Z682" s="632"/>
    </row>
    <row r="683" spans="1:26" ht="12.75" customHeight="1" x14ac:dyDescent="0.3">
      <c r="A683" s="632"/>
      <c r="B683" s="632"/>
      <c r="C683" s="632"/>
      <c r="D683" s="632"/>
      <c r="E683" s="632"/>
      <c r="F683" s="632"/>
      <c r="G683" s="632"/>
      <c r="H683" s="632"/>
      <c r="I683" s="632"/>
      <c r="J683" s="632"/>
      <c r="K683" s="632"/>
      <c r="L683" s="632"/>
      <c r="M683" s="632"/>
      <c r="N683" s="632"/>
      <c r="O683" s="632"/>
      <c r="P683" s="632"/>
      <c r="Q683" s="632"/>
      <c r="R683" s="632"/>
      <c r="S683" s="632"/>
      <c r="T683" s="632"/>
      <c r="U683" s="632"/>
      <c r="V683" s="632"/>
      <c r="W683" s="632"/>
      <c r="X683" s="632"/>
      <c r="Y683" s="632"/>
      <c r="Z683" s="632"/>
    </row>
    <row r="684" spans="1:26" ht="12.75" customHeight="1" x14ac:dyDescent="0.3">
      <c r="A684" s="632"/>
      <c r="B684" s="632"/>
      <c r="C684" s="632"/>
      <c r="D684" s="632"/>
      <c r="E684" s="632"/>
      <c r="F684" s="632"/>
      <c r="G684" s="632"/>
      <c r="H684" s="632"/>
      <c r="I684" s="632"/>
      <c r="J684" s="632"/>
      <c r="K684" s="632"/>
      <c r="L684" s="632"/>
      <c r="M684" s="632"/>
      <c r="N684" s="632"/>
      <c r="O684" s="632"/>
      <c r="P684" s="632"/>
      <c r="Q684" s="632"/>
      <c r="R684" s="632"/>
      <c r="S684" s="632"/>
      <c r="T684" s="632"/>
      <c r="U684" s="632"/>
      <c r="V684" s="632"/>
      <c r="W684" s="632"/>
      <c r="X684" s="632"/>
      <c r="Y684" s="632"/>
      <c r="Z684" s="632"/>
    </row>
    <row r="685" spans="1:26" ht="12.75" customHeight="1" x14ac:dyDescent="0.3">
      <c r="A685" s="632"/>
      <c r="B685" s="632"/>
      <c r="C685" s="632"/>
      <c r="D685" s="632"/>
      <c r="E685" s="632"/>
      <c r="F685" s="632"/>
      <c r="G685" s="632"/>
      <c r="H685" s="632"/>
      <c r="I685" s="632"/>
      <c r="J685" s="632"/>
      <c r="K685" s="632"/>
      <c r="L685" s="632"/>
      <c r="M685" s="632"/>
      <c r="N685" s="632"/>
      <c r="O685" s="632"/>
      <c r="P685" s="632"/>
      <c r="Q685" s="632"/>
      <c r="R685" s="632"/>
      <c r="S685" s="632"/>
      <c r="T685" s="632"/>
      <c r="U685" s="632"/>
      <c r="V685" s="632"/>
      <c r="W685" s="632"/>
      <c r="X685" s="632"/>
      <c r="Y685" s="632"/>
      <c r="Z685" s="632"/>
    </row>
    <row r="686" spans="1:26" ht="12.75" customHeight="1" x14ac:dyDescent="0.3">
      <c r="A686" s="632"/>
      <c r="B686" s="632"/>
      <c r="C686" s="632"/>
      <c r="D686" s="632"/>
      <c r="E686" s="632"/>
      <c r="F686" s="632"/>
      <c r="G686" s="632"/>
      <c r="H686" s="632"/>
      <c r="I686" s="632"/>
      <c r="J686" s="632"/>
      <c r="K686" s="632"/>
      <c r="L686" s="632"/>
      <c r="M686" s="632"/>
      <c r="N686" s="632"/>
      <c r="O686" s="632"/>
      <c r="P686" s="632"/>
      <c r="Q686" s="632"/>
      <c r="R686" s="632"/>
      <c r="S686" s="632"/>
      <c r="T686" s="632"/>
      <c r="U686" s="632"/>
      <c r="V686" s="632"/>
      <c r="W686" s="632"/>
      <c r="X686" s="632"/>
      <c r="Y686" s="632"/>
      <c r="Z686" s="632"/>
    </row>
    <row r="687" spans="1:26" ht="12.75" customHeight="1" x14ac:dyDescent="0.3">
      <c r="A687" s="632"/>
      <c r="B687" s="632"/>
      <c r="C687" s="632"/>
      <c r="D687" s="632"/>
      <c r="E687" s="632"/>
      <c r="F687" s="632"/>
      <c r="G687" s="632"/>
      <c r="H687" s="632"/>
      <c r="I687" s="632"/>
      <c r="J687" s="632"/>
      <c r="K687" s="632"/>
      <c r="L687" s="632"/>
      <c r="M687" s="632"/>
      <c r="N687" s="632"/>
      <c r="O687" s="632"/>
      <c r="P687" s="632"/>
      <c r="Q687" s="632"/>
      <c r="R687" s="632"/>
      <c r="S687" s="632"/>
      <c r="T687" s="632"/>
      <c r="U687" s="632"/>
      <c r="V687" s="632"/>
      <c r="W687" s="632"/>
      <c r="X687" s="632"/>
      <c r="Y687" s="632"/>
      <c r="Z687" s="632"/>
    </row>
    <row r="688" spans="1:26" ht="12.75" customHeight="1" x14ac:dyDescent="0.3">
      <c r="A688" s="632"/>
      <c r="B688" s="632"/>
      <c r="C688" s="632"/>
      <c r="D688" s="632"/>
      <c r="E688" s="632"/>
      <c r="F688" s="632"/>
      <c r="G688" s="632"/>
      <c r="H688" s="632"/>
      <c r="I688" s="632"/>
      <c r="J688" s="632"/>
      <c r="K688" s="632"/>
      <c r="L688" s="632"/>
      <c r="M688" s="632"/>
      <c r="N688" s="632"/>
      <c r="O688" s="632"/>
      <c r="P688" s="632"/>
      <c r="Q688" s="632"/>
      <c r="R688" s="632"/>
      <c r="S688" s="632"/>
      <c r="T688" s="632"/>
      <c r="U688" s="632"/>
      <c r="V688" s="632"/>
      <c r="W688" s="632"/>
      <c r="X688" s="632"/>
      <c r="Y688" s="632"/>
      <c r="Z688" s="632"/>
    </row>
    <row r="689" spans="1:26" ht="12.75" customHeight="1" x14ac:dyDescent="0.3">
      <c r="A689" s="632"/>
      <c r="B689" s="632"/>
      <c r="C689" s="632"/>
      <c r="D689" s="632"/>
      <c r="E689" s="632"/>
      <c r="F689" s="632"/>
      <c r="G689" s="632"/>
      <c r="H689" s="632"/>
      <c r="I689" s="632"/>
      <c r="J689" s="632"/>
      <c r="K689" s="632"/>
      <c r="L689" s="632"/>
      <c r="M689" s="632"/>
      <c r="N689" s="632"/>
      <c r="O689" s="632"/>
      <c r="P689" s="632"/>
      <c r="Q689" s="632"/>
      <c r="R689" s="632"/>
      <c r="S689" s="632"/>
      <c r="T689" s="632"/>
      <c r="U689" s="632"/>
      <c r="V689" s="632"/>
      <c r="W689" s="632"/>
      <c r="X689" s="632"/>
      <c r="Y689" s="632"/>
      <c r="Z689" s="632"/>
    </row>
    <row r="690" spans="1:26" ht="12.75" customHeight="1" x14ac:dyDescent="0.3">
      <c r="A690" s="632"/>
      <c r="B690" s="632"/>
      <c r="C690" s="632"/>
      <c r="D690" s="632"/>
      <c r="E690" s="632"/>
      <c r="F690" s="632"/>
      <c r="G690" s="632"/>
      <c r="H690" s="632"/>
      <c r="I690" s="632"/>
      <c r="J690" s="632"/>
      <c r="K690" s="632"/>
      <c r="L690" s="632"/>
      <c r="M690" s="632"/>
      <c r="N690" s="632"/>
      <c r="O690" s="632"/>
      <c r="P690" s="632"/>
      <c r="Q690" s="632"/>
      <c r="R690" s="632"/>
      <c r="S690" s="632"/>
      <c r="T690" s="632"/>
      <c r="U690" s="632"/>
      <c r="V690" s="632"/>
      <c r="W690" s="632"/>
      <c r="X690" s="632"/>
      <c r="Y690" s="632"/>
      <c r="Z690" s="632"/>
    </row>
    <row r="691" spans="1:26" ht="12.75" customHeight="1" x14ac:dyDescent="0.3">
      <c r="A691" s="632"/>
      <c r="B691" s="632"/>
      <c r="C691" s="632"/>
      <c r="D691" s="632"/>
      <c r="E691" s="632"/>
      <c r="F691" s="632"/>
      <c r="G691" s="632"/>
      <c r="H691" s="632"/>
      <c r="I691" s="632"/>
      <c r="J691" s="632"/>
      <c r="K691" s="632"/>
      <c r="L691" s="632"/>
      <c r="M691" s="632"/>
      <c r="N691" s="632"/>
      <c r="O691" s="632"/>
      <c r="P691" s="632"/>
      <c r="Q691" s="632"/>
      <c r="R691" s="632"/>
      <c r="S691" s="632"/>
      <c r="T691" s="632"/>
      <c r="U691" s="632"/>
      <c r="V691" s="632"/>
      <c r="W691" s="632"/>
      <c r="X691" s="632"/>
      <c r="Y691" s="632"/>
      <c r="Z691" s="632"/>
    </row>
    <row r="692" spans="1:26" ht="12.75" customHeight="1" x14ac:dyDescent="0.3">
      <c r="A692" s="632"/>
      <c r="B692" s="632"/>
      <c r="C692" s="632"/>
      <c r="D692" s="632"/>
      <c r="E692" s="632"/>
      <c r="F692" s="632"/>
      <c r="G692" s="632"/>
      <c r="H692" s="632"/>
      <c r="I692" s="632"/>
      <c r="J692" s="632"/>
      <c r="K692" s="632"/>
      <c r="L692" s="632"/>
      <c r="M692" s="632"/>
      <c r="N692" s="632"/>
      <c r="O692" s="632"/>
      <c r="P692" s="632"/>
      <c r="Q692" s="632"/>
      <c r="R692" s="632"/>
      <c r="S692" s="632"/>
      <c r="T692" s="632"/>
      <c r="U692" s="632"/>
      <c r="V692" s="632"/>
      <c r="W692" s="632"/>
      <c r="X692" s="632"/>
      <c r="Y692" s="632"/>
      <c r="Z692" s="632"/>
    </row>
    <row r="693" spans="1:26" ht="12.75" customHeight="1" x14ac:dyDescent="0.3">
      <c r="A693" s="632"/>
      <c r="B693" s="632"/>
      <c r="C693" s="632"/>
      <c r="D693" s="632"/>
      <c r="E693" s="632"/>
      <c r="F693" s="632"/>
      <c r="G693" s="632"/>
      <c r="H693" s="632"/>
      <c r="I693" s="632"/>
      <c r="J693" s="632"/>
      <c r="K693" s="632"/>
      <c r="L693" s="632"/>
      <c r="M693" s="632"/>
      <c r="N693" s="632"/>
      <c r="O693" s="632"/>
      <c r="P693" s="632"/>
      <c r="Q693" s="632"/>
      <c r="R693" s="632"/>
      <c r="S693" s="632"/>
      <c r="T693" s="632"/>
      <c r="U693" s="632"/>
      <c r="V693" s="632"/>
      <c r="W693" s="632"/>
      <c r="X693" s="632"/>
      <c r="Y693" s="632"/>
      <c r="Z693" s="632"/>
    </row>
    <row r="694" spans="1:26" ht="12.75" customHeight="1" x14ac:dyDescent="0.3">
      <c r="A694" s="632"/>
      <c r="B694" s="632"/>
      <c r="C694" s="632"/>
      <c r="D694" s="632"/>
      <c r="E694" s="632"/>
      <c r="F694" s="632"/>
      <c r="G694" s="632"/>
      <c r="H694" s="632"/>
      <c r="I694" s="632"/>
      <c r="J694" s="632"/>
      <c r="K694" s="632"/>
      <c r="L694" s="632"/>
      <c r="M694" s="632"/>
      <c r="N694" s="632"/>
      <c r="O694" s="632"/>
      <c r="P694" s="632"/>
      <c r="Q694" s="632"/>
      <c r="R694" s="632"/>
      <c r="S694" s="632"/>
      <c r="T694" s="632"/>
      <c r="U694" s="632"/>
      <c r="V694" s="632"/>
      <c r="W694" s="632"/>
      <c r="X694" s="632"/>
      <c r="Y694" s="632"/>
      <c r="Z694" s="632"/>
    </row>
    <row r="695" spans="1:26" ht="12.75" customHeight="1" x14ac:dyDescent="0.3">
      <c r="A695" s="632"/>
      <c r="B695" s="632"/>
      <c r="C695" s="632"/>
      <c r="D695" s="632"/>
      <c r="E695" s="632"/>
      <c r="F695" s="632"/>
      <c r="G695" s="632"/>
      <c r="H695" s="632"/>
      <c r="I695" s="632"/>
      <c r="J695" s="632"/>
      <c r="K695" s="632"/>
      <c r="L695" s="632"/>
      <c r="M695" s="632"/>
      <c r="N695" s="632"/>
      <c r="O695" s="632"/>
      <c r="P695" s="632"/>
      <c r="Q695" s="632"/>
      <c r="R695" s="632"/>
      <c r="S695" s="632"/>
      <c r="T695" s="632"/>
      <c r="U695" s="632"/>
      <c r="V695" s="632"/>
      <c r="W695" s="632"/>
      <c r="X695" s="632"/>
      <c r="Y695" s="632"/>
      <c r="Z695" s="632"/>
    </row>
    <row r="696" spans="1:26" ht="12.75" customHeight="1" x14ac:dyDescent="0.3">
      <c r="A696" s="632"/>
      <c r="B696" s="632"/>
      <c r="C696" s="632"/>
      <c r="D696" s="632"/>
      <c r="E696" s="632"/>
      <c r="F696" s="632"/>
      <c r="G696" s="632"/>
      <c r="H696" s="632"/>
      <c r="I696" s="632"/>
      <c r="J696" s="632"/>
      <c r="K696" s="632"/>
      <c r="L696" s="632"/>
      <c r="M696" s="632"/>
      <c r="N696" s="632"/>
      <c r="O696" s="632"/>
      <c r="P696" s="632"/>
      <c r="Q696" s="632"/>
      <c r="R696" s="632"/>
      <c r="S696" s="632"/>
      <c r="T696" s="632"/>
      <c r="U696" s="632"/>
      <c r="V696" s="632"/>
      <c r="W696" s="632"/>
      <c r="X696" s="632"/>
      <c r="Y696" s="632"/>
      <c r="Z696" s="632"/>
    </row>
    <row r="697" spans="1:26" ht="12.75" customHeight="1" x14ac:dyDescent="0.3">
      <c r="A697" s="632"/>
      <c r="B697" s="632"/>
      <c r="C697" s="632"/>
      <c r="D697" s="632"/>
      <c r="E697" s="632"/>
      <c r="F697" s="632"/>
      <c r="G697" s="632"/>
      <c r="H697" s="632"/>
      <c r="I697" s="632"/>
      <c r="J697" s="632"/>
      <c r="K697" s="632"/>
      <c r="L697" s="632"/>
      <c r="M697" s="632"/>
      <c r="N697" s="632"/>
      <c r="O697" s="632"/>
      <c r="P697" s="632"/>
      <c r="Q697" s="632"/>
      <c r="R697" s="632"/>
      <c r="S697" s="632"/>
      <c r="T697" s="632"/>
      <c r="U697" s="632"/>
      <c r="V697" s="632"/>
      <c r="W697" s="632"/>
      <c r="X697" s="632"/>
      <c r="Y697" s="632"/>
      <c r="Z697" s="632"/>
    </row>
    <row r="698" spans="1:26" ht="12.75" customHeight="1" x14ac:dyDescent="0.3">
      <c r="A698" s="632"/>
      <c r="B698" s="632"/>
      <c r="C698" s="632"/>
      <c r="D698" s="632"/>
      <c r="E698" s="632"/>
      <c r="F698" s="632"/>
      <c r="G698" s="632"/>
      <c r="H698" s="632"/>
      <c r="I698" s="632"/>
      <c r="J698" s="632"/>
      <c r="K698" s="632"/>
      <c r="L698" s="632"/>
      <c r="M698" s="632"/>
      <c r="N698" s="632"/>
      <c r="O698" s="632"/>
      <c r="P698" s="632"/>
      <c r="Q698" s="632"/>
      <c r="R698" s="632"/>
      <c r="S698" s="632"/>
      <c r="T698" s="632"/>
      <c r="U698" s="632"/>
      <c r="V698" s="632"/>
      <c r="W698" s="632"/>
      <c r="X698" s="632"/>
      <c r="Y698" s="632"/>
      <c r="Z698" s="632"/>
    </row>
    <row r="699" spans="1:26" ht="12.75" customHeight="1" x14ac:dyDescent="0.3">
      <c r="A699" s="632"/>
      <c r="B699" s="632"/>
      <c r="C699" s="632"/>
      <c r="D699" s="632"/>
      <c r="E699" s="632"/>
      <c r="F699" s="632"/>
      <c r="G699" s="632"/>
      <c r="H699" s="632"/>
      <c r="I699" s="632"/>
      <c r="J699" s="632"/>
      <c r="K699" s="632"/>
      <c r="L699" s="632"/>
      <c r="M699" s="632"/>
      <c r="N699" s="632"/>
      <c r="O699" s="632"/>
      <c r="P699" s="632"/>
      <c r="Q699" s="632"/>
      <c r="R699" s="632"/>
      <c r="S699" s="632"/>
      <c r="T699" s="632"/>
      <c r="U699" s="632"/>
      <c r="V699" s="632"/>
      <c r="W699" s="632"/>
      <c r="X699" s="632"/>
      <c r="Y699" s="632"/>
      <c r="Z699" s="632"/>
    </row>
    <row r="700" spans="1:26" ht="12.75" customHeight="1" x14ac:dyDescent="0.3">
      <c r="A700" s="632"/>
      <c r="B700" s="632"/>
      <c r="C700" s="632"/>
      <c r="D700" s="632"/>
      <c r="E700" s="632"/>
      <c r="F700" s="632"/>
      <c r="G700" s="632"/>
      <c r="H700" s="632"/>
      <c r="I700" s="632"/>
      <c r="J700" s="632"/>
      <c r="K700" s="632"/>
      <c r="L700" s="632"/>
      <c r="M700" s="632"/>
      <c r="N700" s="632"/>
      <c r="O700" s="632"/>
      <c r="P700" s="632"/>
      <c r="Q700" s="632"/>
      <c r="R700" s="632"/>
      <c r="S700" s="632"/>
      <c r="T700" s="632"/>
      <c r="U700" s="632"/>
      <c r="V700" s="632"/>
      <c r="W700" s="632"/>
      <c r="X700" s="632"/>
      <c r="Y700" s="632"/>
      <c r="Z700" s="632"/>
    </row>
    <row r="701" spans="1:26" ht="12.75" customHeight="1" x14ac:dyDescent="0.3">
      <c r="A701" s="632"/>
      <c r="B701" s="632"/>
      <c r="C701" s="632"/>
      <c r="D701" s="632"/>
      <c r="E701" s="632"/>
      <c r="F701" s="632"/>
      <c r="G701" s="632"/>
      <c r="H701" s="632"/>
      <c r="I701" s="632"/>
      <c r="J701" s="632"/>
      <c r="K701" s="632"/>
      <c r="L701" s="632"/>
      <c r="M701" s="632"/>
      <c r="N701" s="632"/>
      <c r="O701" s="632"/>
      <c r="P701" s="632"/>
      <c r="Q701" s="632"/>
      <c r="R701" s="632"/>
      <c r="S701" s="632"/>
      <c r="T701" s="632"/>
      <c r="U701" s="632"/>
      <c r="V701" s="632"/>
      <c r="W701" s="632"/>
      <c r="X701" s="632"/>
      <c r="Y701" s="632"/>
      <c r="Z701" s="632"/>
    </row>
    <row r="702" spans="1:26" ht="12.75" customHeight="1" x14ac:dyDescent="0.3">
      <c r="A702" s="632"/>
      <c r="B702" s="632"/>
      <c r="C702" s="632"/>
      <c r="D702" s="632"/>
      <c r="E702" s="632"/>
      <c r="F702" s="632"/>
      <c r="G702" s="632"/>
      <c r="H702" s="632"/>
      <c r="I702" s="632"/>
      <c r="J702" s="632"/>
      <c r="K702" s="632"/>
      <c r="L702" s="632"/>
      <c r="M702" s="632"/>
      <c r="N702" s="632"/>
      <c r="O702" s="632"/>
      <c r="P702" s="632"/>
      <c r="Q702" s="632"/>
      <c r="R702" s="632"/>
      <c r="S702" s="632"/>
      <c r="T702" s="632"/>
      <c r="U702" s="632"/>
      <c r="V702" s="632"/>
      <c r="W702" s="632"/>
      <c r="X702" s="632"/>
      <c r="Y702" s="632"/>
      <c r="Z702" s="632"/>
    </row>
    <row r="703" spans="1:26" ht="12.75" customHeight="1" x14ac:dyDescent="0.3">
      <c r="A703" s="632"/>
      <c r="B703" s="632"/>
      <c r="C703" s="632"/>
      <c r="D703" s="632"/>
      <c r="E703" s="632"/>
      <c r="F703" s="632"/>
      <c r="G703" s="632"/>
      <c r="H703" s="632"/>
      <c r="I703" s="632"/>
      <c r="J703" s="632"/>
      <c r="K703" s="632"/>
      <c r="L703" s="632"/>
      <c r="M703" s="632"/>
      <c r="N703" s="632"/>
      <c r="O703" s="632"/>
      <c r="P703" s="632"/>
      <c r="Q703" s="632"/>
      <c r="R703" s="632"/>
      <c r="S703" s="632"/>
      <c r="T703" s="632"/>
      <c r="U703" s="632"/>
      <c r="V703" s="632"/>
      <c r="W703" s="632"/>
      <c r="X703" s="632"/>
      <c r="Y703" s="632"/>
      <c r="Z703" s="632"/>
    </row>
    <row r="704" spans="1:26" ht="12.75" customHeight="1" x14ac:dyDescent="0.3">
      <c r="A704" s="632"/>
      <c r="B704" s="632"/>
      <c r="C704" s="632"/>
      <c r="D704" s="632"/>
      <c r="E704" s="632"/>
      <c r="F704" s="632"/>
      <c r="G704" s="632"/>
      <c r="H704" s="632"/>
      <c r="I704" s="632"/>
      <c r="J704" s="632"/>
      <c r="K704" s="632"/>
      <c r="L704" s="632"/>
      <c r="M704" s="632"/>
      <c r="N704" s="632"/>
      <c r="O704" s="632"/>
      <c r="P704" s="632"/>
      <c r="Q704" s="632"/>
      <c r="R704" s="632"/>
      <c r="S704" s="632"/>
      <c r="T704" s="632"/>
      <c r="U704" s="632"/>
      <c r="V704" s="632"/>
      <c r="W704" s="632"/>
      <c r="X704" s="632"/>
      <c r="Y704" s="632"/>
      <c r="Z704" s="632"/>
    </row>
    <row r="705" spans="1:26" ht="12.75" customHeight="1" x14ac:dyDescent="0.3">
      <c r="A705" s="632"/>
      <c r="B705" s="632"/>
      <c r="C705" s="632"/>
      <c r="D705" s="632"/>
      <c r="E705" s="632"/>
      <c r="F705" s="632"/>
      <c r="G705" s="632"/>
      <c r="H705" s="632"/>
      <c r="I705" s="632"/>
      <c r="J705" s="632"/>
      <c r="K705" s="632"/>
      <c r="L705" s="632"/>
      <c r="M705" s="632"/>
      <c r="N705" s="632"/>
      <c r="O705" s="632"/>
      <c r="P705" s="632"/>
      <c r="Q705" s="632"/>
      <c r="R705" s="632"/>
      <c r="S705" s="632"/>
      <c r="T705" s="632"/>
      <c r="U705" s="632"/>
      <c r="V705" s="632"/>
      <c r="W705" s="632"/>
      <c r="X705" s="632"/>
      <c r="Y705" s="632"/>
      <c r="Z705" s="632"/>
    </row>
    <row r="706" spans="1:26" ht="12.75" customHeight="1" x14ac:dyDescent="0.3">
      <c r="A706" s="632"/>
      <c r="B706" s="632"/>
      <c r="C706" s="632"/>
      <c r="D706" s="632"/>
      <c r="E706" s="632"/>
      <c r="F706" s="632"/>
      <c r="G706" s="632"/>
      <c r="H706" s="632"/>
      <c r="I706" s="632"/>
      <c r="J706" s="632"/>
      <c r="K706" s="632"/>
      <c r="L706" s="632"/>
      <c r="M706" s="632"/>
      <c r="N706" s="632"/>
      <c r="O706" s="632"/>
      <c r="P706" s="632"/>
      <c r="Q706" s="632"/>
      <c r="R706" s="632"/>
      <c r="S706" s="632"/>
      <c r="T706" s="632"/>
      <c r="U706" s="632"/>
      <c r="V706" s="632"/>
      <c r="W706" s="632"/>
      <c r="X706" s="632"/>
      <c r="Y706" s="632"/>
      <c r="Z706" s="632"/>
    </row>
    <row r="707" spans="1:26" ht="12.75" customHeight="1" x14ac:dyDescent="0.3">
      <c r="A707" s="632"/>
      <c r="B707" s="632"/>
      <c r="C707" s="632"/>
      <c r="D707" s="632"/>
      <c r="E707" s="632"/>
      <c r="F707" s="632"/>
      <c r="G707" s="632"/>
      <c r="H707" s="632"/>
      <c r="I707" s="632"/>
      <c r="J707" s="632"/>
      <c r="K707" s="632"/>
      <c r="L707" s="632"/>
      <c r="M707" s="632"/>
      <c r="N707" s="632"/>
      <c r="O707" s="632"/>
      <c r="P707" s="632"/>
      <c r="Q707" s="632"/>
      <c r="R707" s="632"/>
      <c r="S707" s="632"/>
      <c r="T707" s="632"/>
      <c r="U707" s="632"/>
      <c r="V707" s="632"/>
      <c r="W707" s="632"/>
      <c r="X707" s="632"/>
      <c r="Y707" s="632"/>
      <c r="Z707" s="632"/>
    </row>
    <row r="708" spans="1:26" ht="12.75" customHeight="1" x14ac:dyDescent="0.3">
      <c r="A708" s="632"/>
      <c r="B708" s="632"/>
      <c r="C708" s="632"/>
      <c r="D708" s="632"/>
      <c r="E708" s="632"/>
      <c r="F708" s="632"/>
      <c r="G708" s="632"/>
      <c r="H708" s="632"/>
      <c r="I708" s="632"/>
      <c r="J708" s="632"/>
      <c r="K708" s="632"/>
      <c r="L708" s="632"/>
      <c r="M708" s="632"/>
      <c r="N708" s="632"/>
      <c r="O708" s="632"/>
      <c r="P708" s="632"/>
      <c r="Q708" s="632"/>
      <c r="R708" s="632"/>
      <c r="S708" s="632"/>
      <c r="T708" s="632"/>
      <c r="U708" s="632"/>
      <c r="V708" s="632"/>
      <c r="W708" s="632"/>
      <c r="X708" s="632"/>
      <c r="Y708" s="632"/>
      <c r="Z708" s="632"/>
    </row>
    <row r="709" spans="1:26" ht="12.75" customHeight="1" x14ac:dyDescent="0.3">
      <c r="A709" s="632"/>
      <c r="B709" s="632"/>
      <c r="C709" s="632"/>
      <c r="D709" s="632"/>
      <c r="E709" s="632"/>
      <c r="F709" s="632"/>
      <c r="G709" s="632"/>
      <c r="H709" s="632"/>
      <c r="I709" s="632"/>
      <c r="J709" s="632"/>
      <c r="K709" s="632"/>
      <c r="L709" s="632"/>
      <c r="M709" s="632"/>
      <c r="N709" s="632"/>
      <c r="O709" s="632"/>
      <c r="P709" s="632"/>
      <c r="Q709" s="632"/>
      <c r="R709" s="632"/>
      <c r="S709" s="632"/>
      <c r="T709" s="632"/>
      <c r="U709" s="632"/>
      <c r="V709" s="632"/>
      <c r="W709" s="632"/>
      <c r="X709" s="632"/>
      <c r="Y709" s="632"/>
      <c r="Z709" s="632"/>
    </row>
    <row r="710" spans="1:26" ht="12.75" customHeight="1" x14ac:dyDescent="0.3">
      <c r="A710" s="632"/>
      <c r="B710" s="632"/>
      <c r="C710" s="632"/>
      <c r="D710" s="632"/>
      <c r="E710" s="632"/>
      <c r="F710" s="632"/>
      <c r="G710" s="632"/>
      <c r="H710" s="632"/>
      <c r="I710" s="632"/>
      <c r="J710" s="632"/>
      <c r="K710" s="632"/>
      <c r="L710" s="632"/>
      <c r="M710" s="632"/>
      <c r="N710" s="632"/>
      <c r="O710" s="632"/>
      <c r="P710" s="632"/>
      <c r="Q710" s="632"/>
      <c r="R710" s="632"/>
      <c r="S710" s="632"/>
      <c r="T710" s="632"/>
      <c r="U710" s="632"/>
      <c r="V710" s="632"/>
      <c r="W710" s="632"/>
      <c r="X710" s="632"/>
      <c r="Y710" s="632"/>
      <c r="Z710" s="632"/>
    </row>
    <row r="711" spans="1:26" ht="12.75" customHeight="1" x14ac:dyDescent="0.3">
      <c r="A711" s="632"/>
      <c r="B711" s="632"/>
      <c r="C711" s="632"/>
      <c r="D711" s="632"/>
      <c r="E711" s="632"/>
      <c r="F711" s="632"/>
      <c r="G711" s="632"/>
      <c r="H711" s="632"/>
      <c r="I711" s="632"/>
      <c r="J711" s="632"/>
      <c r="K711" s="632"/>
      <c r="L711" s="632"/>
      <c r="M711" s="632"/>
      <c r="N711" s="632"/>
      <c r="O711" s="632"/>
      <c r="P711" s="632"/>
      <c r="Q711" s="632"/>
      <c r="R711" s="632"/>
      <c r="S711" s="632"/>
      <c r="T711" s="632"/>
      <c r="U711" s="632"/>
      <c r="V711" s="632"/>
      <c r="W711" s="632"/>
      <c r="X711" s="632"/>
      <c r="Y711" s="632"/>
      <c r="Z711" s="632"/>
    </row>
    <row r="712" spans="1:26" ht="12.75" customHeight="1" x14ac:dyDescent="0.3">
      <c r="A712" s="632"/>
      <c r="B712" s="632"/>
      <c r="C712" s="632"/>
      <c r="D712" s="632"/>
      <c r="E712" s="632"/>
      <c r="F712" s="632"/>
      <c r="G712" s="632"/>
      <c r="H712" s="632"/>
      <c r="I712" s="632"/>
      <c r="J712" s="632"/>
      <c r="K712" s="632"/>
      <c r="L712" s="632"/>
      <c r="M712" s="632"/>
      <c r="N712" s="632"/>
      <c r="O712" s="632"/>
      <c r="P712" s="632"/>
      <c r="Q712" s="632"/>
      <c r="R712" s="632"/>
      <c r="S712" s="632"/>
      <c r="T712" s="632"/>
      <c r="U712" s="632"/>
      <c r="V712" s="632"/>
      <c r="W712" s="632"/>
      <c r="X712" s="632"/>
      <c r="Y712" s="632"/>
      <c r="Z712" s="632"/>
    </row>
    <row r="713" spans="1:26" ht="12.75" customHeight="1" x14ac:dyDescent="0.3">
      <c r="A713" s="632"/>
      <c r="B713" s="632"/>
      <c r="C713" s="632"/>
      <c r="D713" s="632"/>
      <c r="E713" s="632"/>
      <c r="F713" s="632"/>
      <c r="G713" s="632"/>
      <c r="H713" s="632"/>
      <c r="I713" s="632"/>
      <c r="J713" s="632"/>
      <c r="K713" s="632"/>
      <c r="L713" s="632"/>
      <c r="M713" s="632"/>
      <c r="N713" s="632"/>
      <c r="O713" s="632"/>
      <c r="P713" s="632"/>
      <c r="Q713" s="632"/>
      <c r="R713" s="632"/>
      <c r="S713" s="632"/>
      <c r="T713" s="632"/>
      <c r="U713" s="632"/>
      <c r="V713" s="632"/>
      <c r="W713" s="632"/>
      <c r="X713" s="632"/>
      <c r="Y713" s="632"/>
      <c r="Z713" s="632"/>
    </row>
    <row r="714" spans="1:26" ht="12.75" customHeight="1" x14ac:dyDescent="0.3">
      <c r="A714" s="632"/>
      <c r="B714" s="632"/>
      <c r="C714" s="632"/>
      <c r="D714" s="632"/>
      <c r="E714" s="632"/>
      <c r="F714" s="632"/>
      <c r="G714" s="632"/>
      <c r="H714" s="632"/>
      <c r="I714" s="632"/>
      <c r="J714" s="632"/>
      <c r="K714" s="632"/>
      <c r="L714" s="632"/>
      <c r="M714" s="632"/>
      <c r="N714" s="632"/>
      <c r="O714" s="632"/>
      <c r="P714" s="632"/>
      <c r="Q714" s="632"/>
      <c r="R714" s="632"/>
      <c r="S714" s="632"/>
      <c r="T714" s="632"/>
      <c r="U714" s="632"/>
      <c r="V714" s="632"/>
      <c r="W714" s="632"/>
      <c r="X714" s="632"/>
      <c r="Y714" s="632"/>
      <c r="Z714" s="632"/>
    </row>
    <row r="715" spans="1:26" ht="12.75" customHeight="1" x14ac:dyDescent="0.3">
      <c r="A715" s="632"/>
      <c r="B715" s="632"/>
      <c r="C715" s="632"/>
      <c r="D715" s="632"/>
      <c r="E715" s="632"/>
      <c r="F715" s="632"/>
      <c r="G715" s="632"/>
      <c r="H715" s="632"/>
      <c r="I715" s="632"/>
      <c r="J715" s="632"/>
      <c r="K715" s="632"/>
      <c r="L715" s="632"/>
      <c r="M715" s="632"/>
      <c r="N715" s="632"/>
      <c r="O715" s="632"/>
      <c r="P715" s="632"/>
      <c r="Q715" s="632"/>
      <c r="R715" s="632"/>
      <c r="S715" s="632"/>
      <c r="T715" s="632"/>
      <c r="U715" s="632"/>
      <c r="V715" s="632"/>
      <c r="W715" s="632"/>
      <c r="X715" s="632"/>
      <c r="Y715" s="632"/>
      <c r="Z715" s="632"/>
    </row>
    <row r="716" spans="1:26" ht="12.75" customHeight="1" x14ac:dyDescent="0.3">
      <c r="A716" s="632"/>
      <c r="B716" s="632"/>
      <c r="C716" s="632"/>
      <c r="D716" s="632"/>
      <c r="E716" s="632"/>
      <c r="F716" s="632"/>
      <c r="G716" s="632"/>
      <c r="H716" s="632"/>
      <c r="I716" s="632"/>
      <c r="J716" s="632"/>
      <c r="K716" s="632"/>
      <c r="L716" s="632"/>
      <c r="M716" s="632"/>
      <c r="N716" s="632"/>
      <c r="O716" s="632"/>
      <c r="P716" s="632"/>
      <c r="Q716" s="632"/>
      <c r="R716" s="632"/>
      <c r="S716" s="632"/>
      <c r="T716" s="632"/>
      <c r="U716" s="632"/>
      <c r="V716" s="632"/>
      <c r="W716" s="632"/>
      <c r="X716" s="632"/>
      <c r="Y716" s="632"/>
      <c r="Z716" s="632"/>
    </row>
    <row r="717" spans="1:26" ht="12.75" customHeight="1" x14ac:dyDescent="0.3">
      <c r="A717" s="632"/>
      <c r="B717" s="632"/>
      <c r="C717" s="632"/>
      <c r="D717" s="632"/>
      <c r="E717" s="632"/>
      <c r="F717" s="632"/>
      <c r="G717" s="632"/>
      <c r="H717" s="632"/>
      <c r="I717" s="632"/>
      <c r="J717" s="632"/>
      <c r="K717" s="632"/>
      <c r="L717" s="632"/>
      <c r="M717" s="632"/>
      <c r="N717" s="632"/>
      <c r="O717" s="632"/>
      <c r="P717" s="632"/>
      <c r="Q717" s="632"/>
      <c r="R717" s="632"/>
      <c r="S717" s="632"/>
      <c r="T717" s="632"/>
      <c r="U717" s="632"/>
      <c r="V717" s="632"/>
      <c r="W717" s="632"/>
      <c r="X717" s="632"/>
      <c r="Y717" s="632"/>
      <c r="Z717" s="632"/>
    </row>
    <row r="718" spans="1:26" ht="12.75" customHeight="1" x14ac:dyDescent="0.3">
      <c r="A718" s="632"/>
      <c r="B718" s="632"/>
      <c r="C718" s="632"/>
      <c r="D718" s="632"/>
      <c r="E718" s="632"/>
      <c r="F718" s="632"/>
      <c r="G718" s="632"/>
      <c r="H718" s="632"/>
      <c r="I718" s="632"/>
      <c r="J718" s="632"/>
      <c r="K718" s="632"/>
      <c r="L718" s="632"/>
      <c r="M718" s="632"/>
      <c r="N718" s="632"/>
      <c r="O718" s="632"/>
      <c r="P718" s="632"/>
      <c r="Q718" s="632"/>
      <c r="R718" s="632"/>
      <c r="S718" s="632"/>
      <c r="T718" s="632"/>
      <c r="U718" s="632"/>
      <c r="V718" s="632"/>
      <c r="W718" s="632"/>
      <c r="X718" s="632"/>
      <c r="Y718" s="632"/>
      <c r="Z718" s="632"/>
    </row>
    <row r="719" spans="1:26" ht="12.75" customHeight="1" x14ac:dyDescent="0.3">
      <c r="A719" s="632"/>
      <c r="B719" s="632"/>
      <c r="C719" s="632"/>
      <c r="D719" s="632"/>
      <c r="E719" s="632"/>
      <c r="F719" s="632"/>
      <c r="G719" s="632"/>
      <c r="H719" s="632"/>
      <c r="I719" s="632"/>
      <c r="J719" s="632"/>
      <c r="K719" s="632"/>
      <c r="L719" s="632"/>
      <c r="M719" s="632"/>
      <c r="N719" s="632"/>
      <c r="O719" s="632"/>
      <c r="P719" s="632"/>
      <c r="Q719" s="632"/>
      <c r="R719" s="632"/>
      <c r="S719" s="632"/>
      <c r="T719" s="632"/>
      <c r="U719" s="632"/>
      <c r="V719" s="632"/>
      <c r="W719" s="632"/>
      <c r="X719" s="632"/>
      <c r="Y719" s="632"/>
      <c r="Z719" s="632"/>
    </row>
    <row r="720" spans="1:26" ht="12.75" customHeight="1" x14ac:dyDescent="0.3">
      <c r="A720" s="632"/>
      <c r="B720" s="632"/>
      <c r="C720" s="632"/>
      <c r="D720" s="632"/>
      <c r="E720" s="632"/>
      <c r="F720" s="632"/>
      <c r="G720" s="632"/>
      <c r="H720" s="632"/>
      <c r="I720" s="632"/>
      <c r="J720" s="632"/>
      <c r="K720" s="632"/>
      <c r="L720" s="632"/>
      <c r="M720" s="632"/>
      <c r="N720" s="632"/>
      <c r="O720" s="632"/>
      <c r="P720" s="632"/>
      <c r="Q720" s="632"/>
      <c r="R720" s="632"/>
      <c r="S720" s="632"/>
      <c r="T720" s="632"/>
      <c r="U720" s="632"/>
      <c r="V720" s="632"/>
      <c r="W720" s="632"/>
      <c r="X720" s="632"/>
      <c r="Y720" s="632"/>
      <c r="Z720" s="632"/>
    </row>
    <row r="721" spans="1:26" ht="12.75" customHeight="1" x14ac:dyDescent="0.3">
      <c r="A721" s="632"/>
      <c r="B721" s="632"/>
      <c r="C721" s="632"/>
      <c r="D721" s="632"/>
      <c r="E721" s="632"/>
      <c r="F721" s="632"/>
      <c r="G721" s="632"/>
      <c r="H721" s="632"/>
      <c r="I721" s="632"/>
      <c r="J721" s="632"/>
      <c r="K721" s="632"/>
      <c r="L721" s="632"/>
      <c r="M721" s="632"/>
      <c r="N721" s="632"/>
      <c r="O721" s="632"/>
      <c r="P721" s="632"/>
      <c r="Q721" s="632"/>
      <c r="R721" s="632"/>
      <c r="S721" s="632"/>
      <c r="T721" s="632"/>
      <c r="U721" s="632"/>
      <c r="V721" s="632"/>
      <c r="W721" s="632"/>
      <c r="X721" s="632"/>
      <c r="Y721" s="632"/>
      <c r="Z721" s="632"/>
    </row>
    <row r="722" spans="1:26" ht="12.75" customHeight="1" x14ac:dyDescent="0.3">
      <c r="A722" s="632"/>
      <c r="B722" s="632"/>
      <c r="C722" s="632"/>
      <c r="D722" s="632"/>
      <c r="E722" s="632"/>
      <c r="F722" s="632"/>
      <c r="G722" s="632"/>
      <c r="H722" s="632"/>
      <c r="I722" s="632"/>
      <c r="J722" s="632"/>
      <c r="K722" s="632"/>
      <c r="L722" s="632"/>
      <c r="M722" s="632"/>
      <c r="N722" s="632"/>
      <c r="O722" s="632"/>
      <c r="P722" s="632"/>
      <c r="Q722" s="632"/>
      <c r="R722" s="632"/>
      <c r="S722" s="632"/>
      <c r="T722" s="632"/>
      <c r="U722" s="632"/>
      <c r="V722" s="632"/>
      <c r="W722" s="632"/>
      <c r="X722" s="632"/>
      <c r="Y722" s="632"/>
      <c r="Z722" s="632"/>
    </row>
    <row r="723" spans="1:26" ht="12.75" customHeight="1" x14ac:dyDescent="0.3">
      <c r="A723" s="632"/>
      <c r="B723" s="632"/>
      <c r="C723" s="632"/>
      <c r="D723" s="632"/>
      <c r="E723" s="632"/>
      <c r="F723" s="632"/>
      <c r="G723" s="632"/>
      <c r="H723" s="632"/>
      <c r="I723" s="632"/>
      <c r="J723" s="632"/>
      <c r="K723" s="632"/>
      <c r="L723" s="632"/>
      <c r="M723" s="632"/>
      <c r="N723" s="632"/>
      <c r="O723" s="632"/>
      <c r="P723" s="632"/>
      <c r="Q723" s="632"/>
      <c r="R723" s="632"/>
      <c r="S723" s="632"/>
      <c r="T723" s="632"/>
      <c r="U723" s="632"/>
      <c r="V723" s="632"/>
      <c r="W723" s="632"/>
      <c r="X723" s="632"/>
      <c r="Y723" s="632"/>
      <c r="Z723" s="632"/>
    </row>
    <row r="724" spans="1:26" ht="12.75" customHeight="1" x14ac:dyDescent="0.3">
      <c r="A724" s="632"/>
      <c r="B724" s="632"/>
      <c r="C724" s="632"/>
      <c r="D724" s="632"/>
      <c r="E724" s="632"/>
      <c r="F724" s="632"/>
      <c r="G724" s="632"/>
      <c r="H724" s="632"/>
      <c r="I724" s="632"/>
      <c r="J724" s="632"/>
      <c r="K724" s="632"/>
      <c r="L724" s="632"/>
      <c r="M724" s="632"/>
      <c r="N724" s="632"/>
      <c r="O724" s="632"/>
      <c r="P724" s="632"/>
      <c r="Q724" s="632"/>
      <c r="R724" s="632"/>
      <c r="S724" s="632"/>
      <c r="T724" s="632"/>
      <c r="U724" s="632"/>
      <c r="V724" s="632"/>
      <c r="W724" s="632"/>
      <c r="X724" s="632"/>
      <c r="Y724" s="632"/>
      <c r="Z724" s="632"/>
    </row>
    <row r="725" spans="1:26" ht="12.75" customHeight="1" x14ac:dyDescent="0.3">
      <c r="A725" s="632"/>
      <c r="B725" s="632"/>
      <c r="C725" s="632"/>
      <c r="D725" s="632"/>
      <c r="E725" s="632"/>
      <c r="F725" s="632"/>
      <c r="G725" s="632"/>
      <c r="H725" s="632"/>
      <c r="I725" s="632"/>
      <c r="J725" s="632"/>
      <c r="K725" s="632"/>
      <c r="L725" s="632"/>
      <c r="M725" s="632"/>
      <c r="N725" s="632"/>
      <c r="O725" s="632"/>
      <c r="P725" s="632"/>
      <c r="Q725" s="632"/>
      <c r="R725" s="632"/>
      <c r="S725" s="632"/>
      <c r="T725" s="632"/>
      <c r="U725" s="632"/>
      <c r="V725" s="632"/>
      <c r="W725" s="632"/>
      <c r="X725" s="632"/>
      <c r="Y725" s="632"/>
      <c r="Z725" s="632"/>
    </row>
    <row r="726" spans="1:26" ht="12.75" customHeight="1" x14ac:dyDescent="0.3">
      <c r="A726" s="632"/>
      <c r="B726" s="632"/>
      <c r="C726" s="632"/>
      <c r="D726" s="632"/>
      <c r="E726" s="632"/>
      <c r="F726" s="632"/>
      <c r="G726" s="632"/>
      <c r="H726" s="632"/>
      <c r="I726" s="632"/>
      <c r="J726" s="632"/>
      <c r="K726" s="632"/>
      <c r="L726" s="632"/>
      <c r="M726" s="632"/>
      <c r="N726" s="632"/>
      <c r="O726" s="632"/>
      <c r="P726" s="632"/>
      <c r="Q726" s="632"/>
      <c r="R726" s="632"/>
      <c r="S726" s="632"/>
      <c r="T726" s="632"/>
      <c r="U726" s="632"/>
      <c r="V726" s="632"/>
      <c r="W726" s="632"/>
      <c r="X726" s="632"/>
      <c r="Y726" s="632"/>
      <c r="Z726" s="632"/>
    </row>
    <row r="727" spans="1:26" ht="12.75" customHeight="1" x14ac:dyDescent="0.3">
      <c r="A727" s="632"/>
      <c r="B727" s="632"/>
      <c r="C727" s="632"/>
      <c r="D727" s="632"/>
      <c r="E727" s="632"/>
      <c r="F727" s="632"/>
      <c r="G727" s="632"/>
      <c r="H727" s="632"/>
      <c r="I727" s="632"/>
      <c r="J727" s="632"/>
      <c r="K727" s="632"/>
      <c r="L727" s="632"/>
      <c r="M727" s="632"/>
      <c r="N727" s="632"/>
      <c r="O727" s="632"/>
      <c r="P727" s="632"/>
      <c r="Q727" s="632"/>
      <c r="R727" s="632"/>
      <c r="S727" s="632"/>
      <c r="T727" s="632"/>
      <c r="U727" s="632"/>
      <c r="V727" s="632"/>
      <c r="W727" s="632"/>
      <c r="X727" s="632"/>
      <c r="Y727" s="632"/>
      <c r="Z727" s="632"/>
    </row>
    <row r="728" spans="1:26" ht="12.75" customHeight="1" x14ac:dyDescent="0.3">
      <c r="A728" s="632"/>
      <c r="B728" s="632"/>
      <c r="C728" s="632"/>
      <c r="D728" s="632"/>
      <c r="E728" s="632"/>
      <c r="F728" s="632"/>
      <c r="G728" s="632"/>
      <c r="H728" s="632"/>
      <c r="I728" s="632"/>
      <c r="J728" s="632"/>
      <c r="K728" s="632"/>
      <c r="L728" s="632"/>
      <c r="M728" s="632"/>
      <c r="N728" s="632"/>
      <c r="O728" s="632"/>
      <c r="P728" s="632"/>
      <c r="Q728" s="632"/>
      <c r="R728" s="632"/>
      <c r="S728" s="632"/>
      <c r="T728" s="632"/>
      <c r="U728" s="632"/>
      <c r="V728" s="632"/>
      <c r="W728" s="632"/>
      <c r="X728" s="632"/>
      <c r="Y728" s="632"/>
      <c r="Z728" s="632"/>
    </row>
    <row r="729" spans="1:26" ht="12.75" customHeight="1" x14ac:dyDescent="0.3">
      <c r="A729" s="632"/>
      <c r="B729" s="632"/>
      <c r="C729" s="632"/>
      <c r="D729" s="632"/>
      <c r="E729" s="632"/>
      <c r="F729" s="632"/>
      <c r="G729" s="632"/>
      <c r="H729" s="632"/>
      <c r="I729" s="632"/>
      <c r="J729" s="632"/>
      <c r="K729" s="632"/>
      <c r="L729" s="632"/>
      <c r="M729" s="632"/>
      <c r="N729" s="632"/>
      <c r="O729" s="632"/>
      <c r="P729" s="632"/>
      <c r="Q729" s="632"/>
      <c r="R729" s="632"/>
      <c r="S729" s="632"/>
      <c r="T729" s="632"/>
      <c r="U729" s="632"/>
      <c r="V729" s="632"/>
      <c r="W729" s="632"/>
      <c r="X729" s="632"/>
      <c r="Y729" s="632"/>
      <c r="Z729" s="632"/>
    </row>
    <row r="730" spans="1:26" ht="12.75" customHeight="1" x14ac:dyDescent="0.3">
      <c r="A730" s="632"/>
      <c r="B730" s="632"/>
      <c r="C730" s="632"/>
      <c r="D730" s="632"/>
      <c r="E730" s="632"/>
      <c r="F730" s="632"/>
      <c r="G730" s="632"/>
      <c r="H730" s="632"/>
      <c r="I730" s="632"/>
      <c r="J730" s="632"/>
      <c r="K730" s="632"/>
      <c r="L730" s="632"/>
      <c r="M730" s="632"/>
      <c r="N730" s="632"/>
      <c r="O730" s="632"/>
      <c r="P730" s="632"/>
      <c r="Q730" s="632"/>
      <c r="R730" s="632"/>
      <c r="S730" s="632"/>
      <c r="T730" s="632"/>
      <c r="U730" s="632"/>
      <c r="V730" s="632"/>
      <c r="W730" s="632"/>
      <c r="X730" s="632"/>
      <c r="Y730" s="632"/>
      <c r="Z730" s="632"/>
    </row>
    <row r="731" spans="1:26" ht="12.75" customHeight="1" x14ac:dyDescent="0.3">
      <c r="A731" s="632"/>
      <c r="B731" s="632"/>
      <c r="C731" s="632"/>
      <c r="D731" s="632"/>
      <c r="E731" s="632"/>
      <c r="F731" s="632"/>
      <c r="G731" s="632"/>
      <c r="H731" s="632"/>
      <c r="I731" s="632"/>
      <c r="J731" s="632"/>
      <c r="K731" s="632"/>
      <c r="L731" s="632"/>
      <c r="M731" s="632"/>
      <c r="N731" s="632"/>
      <c r="O731" s="632"/>
      <c r="P731" s="632"/>
      <c r="Q731" s="632"/>
      <c r="R731" s="632"/>
      <c r="S731" s="632"/>
      <c r="T731" s="632"/>
      <c r="U731" s="632"/>
      <c r="V731" s="632"/>
      <c r="W731" s="632"/>
      <c r="X731" s="632"/>
      <c r="Y731" s="632"/>
      <c r="Z731" s="632"/>
    </row>
    <row r="732" spans="1:26" ht="12.75" customHeight="1" x14ac:dyDescent="0.3">
      <c r="A732" s="632"/>
      <c r="B732" s="632"/>
      <c r="C732" s="632"/>
      <c r="D732" s="632"/>
      <c r="E732" s="632"/>
      <c r="F732" s="632"/>
      <c r="G732" s="632"/>
      <c r="H732" s="632"/>
      <c r="I732" s="632"/>
      <c r="J732" s="632"/>
      <c r="K732" s="632"/>
      <c r="L732" s="632"/>
      <c r="M732" s="632"/>
      <c r="N732" s="632"/>
      <c r="O732" s="632"/>
      <c r="P732" s="632"/>
      <c r="Q732" s="632"/>
      <c r="R732" s="632"/>
      <c r="S732" s="632"/>
      <c r="T732" s="632"/>
      <c r="U732" s="632"/>
      <c r="V732" s="632"/>
      <c r="W732" s="632"/>
      <c r="X732" s="632"/>
      <c r="Y732" s="632"/>
      <c r="Z732" s="632"/>
    </row>
    <row r="733" spans="1:26" ht="12.75" customHeight="1" x14ac:dyDescent="0.3">
      <c r="A733" s="632"/>
      <c r="B733" s="632"/>
      <c r="C733" s="632"/>
      <c r="D733" s="632"/>
      <c r="E733" s="632"/>
      <c r="F733" s="632"/>
      <c r="G733" s="632"/>
      <c r="H733" s="632"/>
      <c r="I733" s="632"/>
      <c r="J733" s="632"/>
      <c r="K733" s="632"/>
      <c r="L733" s="632"/>
      <c r="M733" s="632"/>
      <c r="N733" s="632"/>
      <c r="O733" s="632"/>
      <c r="P733" s="632"/>
      <c r="Q733" s="632"/>
      <c r="R733" s="632"/>
      <c r="S733" s="632"/>
      <c r="T733" s="632"/>
      <c r="U733" s="632"/>
      <c r="V733" s="632"/>
      <c r="W733" s="632"/>
      <c r="X733" s="632"/>
      <c r="Y733" s="632"/>
      <c r="Z733" s="632"/>
    </row>
    <row r="734" spans="1:26" ht="12.75" customHeight="1" x14ac:dyDescent="0.3">
      <c r="A734" s="632"/>
      <c r="B734" s="632"/>
      <c r="C734" s="632"/>
      <c r="D734" s="632"/>
      <c r="E734" s="632"/>
      <c r="F734" s="632"/>
      <c r="G734" s="632"/>
      <c r="H734" s="632"/>
      <c r="I734" s="632"/>
      <c r="J734" s="632"/>
      <c r="K734" s="632"/>
      <c r="L734" s="632"/>
      <c r="M734" s="632"/>
      <c r="N734" s="632"/>
      <c r="O734" s="632"/>
      <c r="P734" s="632"/>
      <c r="Q734" s="632"/>
      <c r="R734" s="632"/>
      <c r="S734" s="632"/>
      <c r="T734" s="632"/>
      <c r="U734" s="632"/>
      <c r="V734" s="632"/>
      <c r="W734" s="632"/>
      <c r="X734" s="632"/>
      <c r="Y734" s="632"/>
      <c r="Z734" s="632"/>
    </row>
    <row r="735" spans="1:26" ht="12.75" customHeight="1" x14ac:dyDescent="0.3">
      <c r="A735" s="632"/>
      <c r="B735" s="632"/>
      <c r="C735" s="632"/>
      <c r="D735" s="632"/>
      <c r="E735" s="632"/>
      <c r="F735" s="632"/>
      <c r="G735" s="632"/>
      <c r="H735" s="632"/>
      <c r="I735" s="632"/>
      <c r="J735" s="632"/>
      <c r="K735" s="632"/>
      <c r="L735" s="632"/>
      <c r="M735" s="632"/>
      <c r="N735" s="632"/>
      <c r="O735" s="632"/>
      <c r="P735" s="632"/>
      <c r="Q735" s="632"/>
      <c r="R735" s="632"/>
      <c r="S735" s="632"/>
      <c r="T735" s="632"/>
      <c r="U735" s="632"/>
      <c r="V735" s="632"/>
      <c r="W735" s="632"/>
      <c r="X735" s="632"/>
      <c r="Y735" s="632"/>
      <c r="Z735" s="632"/>
    </row>
    <row r="736" spans="1:26" ht="12.75" customHeight="1" x14ac:dyDescent="0.3">
      <c r="A736" s="632"/>
      <c r="B736" s="632"/>
      <c r="C736" s="632"/>
      <c r="D736" s="632"/>
      <c r="E736" s="632"/>
      <c r="F736" s="632"/>
      <c r="G736" s="632"/>
      <c r="H736" s="632"/>
      <c r="I736" s="632"/>
      <c r="J736" s="632"/>
      <c r="K736" s="632"/>
      <c r="L736" s="632"/>
      <c r="M736" s="632"/>
      <c r="N736" s="632"/>
      <c r="O736" s="632"/>
      <c r="P736" s="632"/>
      <c r="Q736" s="632"/>
      <c r="R736" s="632"/>
      <c r="S736" s="632"/>
      <c r="T736" s="632"/>
      <c r="U736" s="632"/>
      <c r="V736" s="632"/>
      <c r="W736" s="632"/>
      <c r="X736" s="632"/>
      <c r="Y736" s="632"/>
      <c r="Z736" s="632"/>
    </row>
    <row r="737" spans="1:26" ht="12.75" customHeight="1" x14ac:dyDescent="0.3">
      <c r="A737" s="632"/>
      <c r="B737" s="632"/>
      <c r="C737" s="632"/>
      <c r="D737" s="632"/>
      <c r="E737" s="632"/>
      <c r="F737" s="632"/>
      <c r="G737" s="632"/>
      <c r="H737" s="632"/>
      <c r="I737" s="632"/>
      <c r="J737" s="632"/>
      <c r="K737" s="632"/>
      <c r="L737" s="632"/>
      <c r="M737" s="632"/>
      <c r="N737" s="632"/>
      <c r="O737" s="632"/>
      <c r="P737" s="632"/>
      <c r="Q737" s="632"/>
      <c r="R737" s="632"/>
      <c r="S737" s="632"/>
      <c r="T737" s="632"/>
      <c r="U737" s="632"/>
      <c r="V737" s="632"/>
      <c r="W737" s="632"/>
      <c r="X737" s="632"/>
      <c r="Y737" s="632"/>
      <c r="Z737" s="632"/>
    </row>
    <row r="738" spans="1:26" ht="12.75" customHeight="1" x14ac:dyDescent="0.3">
      <c r="A738" s="632"/>
      <c r="B738" s="632"/>
      <c r="C738" s="632"/>
      <c r="D738" s="632"/>
      <c r="E738" s="632"/>
      <c r="F738" s="632"/>
      <c r="G738" s="632"/>
      <c r="H738" s="632"/>
      <c r="I738" s="632"/>
      <c r="J738" s="632"/>
      <c r="K738" s="632"/>
      <c r="L738" s="632"/>
      <c r="M738" s="632"/>
      <c r="N738" s="632"/>
      <c r="O738" s="632"/>
      <c r="P738" s="632"/>
      <c r="Q738" s="632"/>
      <c r="R738" s="632"/>
      <c r="S738" s="632"/>
      <c r="T738" s="632"/>
      <c r="U738" s="632"/>
      <c r="V738" s="632"/>
      <c r="W738" s="632"/>
      <c r="X738" s="632"/>
      <c r="Y738" s="632"/>
      <c r="Z738" s="632"/>
    </row>
    <row r="739" spans="1:26" ht="12.75" customHeight="1" x14ac:dyDescent="0.3">
      <c r="A739" s="632"/>
      <c r="B739" s="632"/>
      <c r="C739" s="632"/>
      <c r="D739" s="632"/>
      <c r="E739" s="632"/>
      <c r="F739" s="632"/>
      <c r="G739" s="632"/>
      <c r="H739" s="632"/>
      <c r="I739" s="632"/>
      <c r="J739" s="632"/>
      <c r="K739" s="632"/>
      <c r="L739" s="632"/>
      <c r="M739" s="632"/>
      <c r="N739" s="632"/>
      <c r="O739" s="632"/>
      <c r="P739" s="632"/>
      <c r="Q739" s="632"/>
      <c r="R739" s="632"/>
      <c r="S739" s="632"/>
      <c r="T739" s="632"/>
      <c r="U739" s="632"/>
      <c r="V739" s="632"/>
      <c r="W739" s="632"/>
      <c r="X739" s="632"/>
      <c r="Y739" s="632"/>
      <c r="Z739" s="632"/>
    </row>
    <row r="740" spans="1:26" ht="12.75" customHeight="1" x14ac:dyDescent="0.3">
      <c r="A740" s="632"/>
      <c r="B740" s="632"/>
      <c r="C740" s="632"/>
      <c r="D740" s="632"/>
      <c r="E740" s="632"/>
      <c r="F740" s="632"/>
      <c r="G740" s="632"/>
      <c r="H740" s="632"/>
      <c r="I740" s="632"/>
      <c r="J740" s="632"/>
      <c r="K740" s="632"/>
      <c r="L740" s="632"/>
      <c r="M740" s="632"/>
      <c r="N740" s="632"/>
      <c r="O740" s="632"/>
      <c r="P740" s="632"/>
      <c r="Q740" s="632"/>
      <c r="R740" s="632"/>
      <c r="S740" s="632"/>
      <c r="T740" s="632"/>
      <c r="U740" s="632"/>
      <c r="V740" s="632"/>
      <c r="W740" s="632"/>
      <c r="X740" s="632"/>
      <c r="Y740" s="632"/>
      <c r="Z740" s="632"/>
    </row>
    <row r="741" spans="1:26" ht="12.75" customHeight="1" x14ac:dyDescent="0.3">
      <c r="A741" s="632"/>
      <c r="B741" s="632"/>
      <c r="C741" s="632"/>
      <c r="D741" s="632"/>
      <c r="E741" s="632"/>
      <c r="F741" s="632"/>
      <c r="G741" s="632"/>
      <c r="H741" s="632"/>
      <c r="I741" s="632"/>
      <c r="J741" s="632"/>
      <c r="K741" s="632"/>
      <c r="L741" s="632"/>
      <c r="M741" s="632"/>
      <c r="N741" s="632"/>
      <c r="O741" s="632"/>
      <c r="P741" s="632"/>
      <c r="Q741" s="632"/>
      <c r="R741" s="632"/>
      <c r="S741" s="632"/>
      <c r="T741" s="632"/>
      <c r="U741" s="632"/>
      <c r="V741" s="632"/>
      <c r="W741" s="632"/>
      <c r="X741" s="632"/>
      <c r="Y741" s="632"/>
      <c r="Z741" s="632"/>
    </row>
    <row r="742" spans="1:26" ht="12.75" customHeight="1" x14ac:dyDescent="0.3">
      <c r="A742" s="632"/>
      <c r="B742" s="632"/>
      <c r="C742" s="632"/>
      <c r="D742" s="632"/>
      <c r="E742" s="632"/>
      <c r="F742" s="632"/>
      <c r="G742" s="632"/>
      <c r="H742" s="632"/>
      <c r="I742" s="632"/>
      <c r="J742" s="632"/>
      <c r="K742" s="632"/>
      <c r="L742" s="632"/>
      <c r="M742" s="632"/>
      <c r="N742" s="632"/>
      <c r="O742" s="632"/>
      <c r="P742" s="632"/>
      <c r="Q742" s="632"/>
      <c r="R742" s="632"/>
      <c r="S742" s="632"/>
      <c r="T742" s="632"/>
      <c r="U742" s="632"/>
      <c r="V742" s="632"/>
      <c r="W742" s="632"/>
      <c r="X742" s="632"/>
      <c r="Y742" s="632"/>
      <c r="Z742" s="632"/>
    </row>
    <row r="743" spans="1:26" ht="12.75" customHeight="1" x14ac:dyDescent="0.3">
      <c r="A743" s="632"/>
      <c r="B743" s="632"/>
      <c r="C743" s="632"/>
      <c r="D743" s="632"/>
      <c r="E743" s="632"/>
      <c r="F743" s="632"/>
      <c r="G743" s="632"/>
      <c r="H743" s="632"/>
      <c r="I743" s="632"/>
      <c r="J743" s="632"/>
      <c r="K743" s="632"/>
      <c r="L743" s="632"/>
      <c r="M743" s="632"/>
      <c r="N743" s="632"/>
      <c r="O743" s="632"/>
      <c r="P743" s="632"/>
      <c r="Q743" s="632"/>
      <c r="R743" s="632"/>
      <c r="S743" s="632"/>
      <c r="T743" s="632"/>
      <c r="U743" s="632"/>
      <c r="V743" s="632"/>
      <c r="W743" s="632"/>
      <c r="X743" s="632"/>
      <c r="Y743" s="632"/>
      <c r="Z743" s="632"/>
    </row>
    <row r="744" spans="1:26" ht="12.75" customHeight="1" x14ac:dyDescent="0.3">
      <c r="A744" s="632"/>
      <c r="B744" s="632"/>
      <c r="C744" s="632"/>
      <c r="D744" s="632"/>
      <c r="E744" s="632"/>
      <c r="F744" s="632"/>
      <c r="G744" s="632"/>
      <c r="H744" s="632"/>
      <c r="I744" s="632"/>
      <c r="J744" s="632"/>
      <c r="K744" s="632"/>
      <c r="L744" s="632"/>
      <c r="M744" s="632"/>
      <c r="N744" s="632"/>
      <c r="O744" s="632"/>
      <c r="P744" s="632"/>
      <c r="Q744" s="632"/>
      <c r="R744" s="632"/>
      <c r="S744" s="632"/>
      <c r="T744" s="632"/>
      <c r="U744" s="632"/>
      <c r="V744" s="632"/>
      <c r="W744" s="632"/>
      <c r="X744" s="632"/>
      <c r="Y744" s="632"/>
      <c r="Z744" s="632"/>
    </row>
    <row r="745" spans="1:26" ht="12.75" customHeight="1" x14ac:dyDescent="0.3">
      <c r="A745" s="632"/>
      <c r="B745" s="632"/>
      <c r="C745" s="632"/>
      <c r="D745" s="632"/>
      <c r="E745" s="632"/>
      <c r="F745" s="632"/>
      <c r="G745" s="632"/>
      <c r="H745" s="632"/>
      <c r="I745" s="632"/>
      <c r="J745" s="632"/>
      <c r="K745" s="632"/>
      <c r="L745" s="632"/>
      <c r="M745" s="632"/>
      <c r="N745" s="632"/>
      <c r="O745" s="632"/>
      <c r="P745" s="632"/>
      <c r="Q745" s="632"/>
      <c r="R745" s="632"/>
      <c r="S745" s="632"/>
      <c r="T745" s="632"/>
      <c r="U745" s="632"/>
      <c r="V745" s="632"/>
      <c r="W745" s="632"/>
      <c r="X745" s="632"/>
      <c r="Y745" s="632"/>
      <c r="Z745" s="632"/>
    </row>
    <row r="746" spans="1:26" ht="12.75" customHeight="1" x14ac:dyDescent="0.3">
      <c r="A746" s="632"/>
      <c r="B746" s="632"/>
      <c r="C746" s="632"/>
      <c r="D746" s="632"/>
      <c r="E746" s="632"/>
      <c r="F746" s="632"/>
      <c r="G746" s="632"/>
      <c r="H746" s="632"/>
      <c r="I746" s="632"/>
      <c r="J746" s="632"/>
      <c r="K746" s="632"/>
      <c r="L746" s="632"/>
      <c r="M746" s="632"/>
      <c r="N746" s="632"/>
      <c r="O746" s="632"/>
      <c r="P746" s="632"/>
      <c r="Q746" s="632"/>
      <c r="R746" s="632"/>
      <c r="S746" s="632"/>
      <c r="T746" s="632"/>
      <c r="U746" s="632"/>
      <c r="V746" s="632"/>
      <c r="W746" s="632"/>
      <c r="X746" s="632"/>
      <c r="Y746" s="632"/>
      <c r="Z746" s="632"/>
    </row>
    <row r="747" spans="1:26" ht="12.75" customHeight="1" x14ac:dyDescent="0.3">
      <c r="A747" s="632"/>
      <c r="B747" s="632"/>
      <c r="C747" s="632"/>
      <c r="D747" s="632"/>
      <c r="E747" s="632"/>
      <c r="F747" s="632"/>
      <c r="G747" s="632"/>
      <c r="H747" s="632"/>
      <c r="I747" s="632"/>
      <c r="J747" s="632"/>
      <c r="K747" s="632"/>
      <c r="L747" s="632"/>
      <c r="M747" s="632"/>
      <c r="N747" s="632"/>
      <c r="O747" s="632"/>
      <c r="P747" s="632"/>
      <c r="Q747" s="632"/>
      <c r="R747" s="632"/>
      <c r="S747" s="632"/>
      <c r="T747" s="632"/>
      <c r="U747" s="632"/>
      <c r="V747" s="632"/>
      <c r="W747" s="632"/>
      <c r="X747" s="632"/>
      <c r="Y747" s="632"/>
      <c r="Z747" s="632"/>
    </row>
    <row r="748" spans="1:26" ht="12.75" customHeight="1" x14ac:dyDescent="0.3">
      <c r="A748" s="632"/>
      <c r="B748" s="632"/>
      <c r="C748" s="632"/>
      <c r="D748" s="632"/>
      <c r="E748" s="632"/>
      <c r="F748" s="632"/>
      <c r="G748" s="632"/>
      <c r="H748" s="632"/>
      <c r="I748" s="632"/>
      <c r="J748" s="632"/>
      <c r="K748" s="632"/>
      <c r="L748" s="632"/>
      <c r="M748" s="632"/>
      <c r="N748" s="632"/>
      <c r="O748" s="632"/>
      <c r="P748" s="632"/>
      <c r="Q748" s="632"/>
      <c r="R748" s="632"/>
      <c r="S748" s="632"/>
      <c r="T748" s="632"/>
      <c r="U748" s="632"/>
      <c r="V748" s="632"/>
      <c r="W748" s="632"/>
      <c r="X748" s="632"/>
      <c r="Y748" s="632"/>
      <c r="Z748" s="632"/>
    </row>
    <row r="749" spans="1:26" ht="12.75" customHeight="1" x14ac:dyDescent="0.3">
      <c r="A749" s="632"/>
      <c r="B749" s="632"/>
      <c r="C749" s="632"/>
      <c r="D749" s="632"/>
      <c r="E749" s="632"/>
      <c r="F749" s="632"/>
      <c r="G749" s="632"/>
      <c r="H749" s="632"/>
      <c r="I749" s="632"/>
      <c r="J749" s="632"/>
      <c r="K749" s="632"/>
      <c r="L749" s="632"/>
      <c r="M749" s="632"/>
      <c r="N749" s="632"/>
      <c r="O749" s="632"/>
      <c r="P749" s="632"/>
      <c r="Q749" s="632"/>
      <c r="R749" s="632"/>
      <c r="S749" s="632"/>
      <c r="T749" s="632"/>
      <c r="U749" s="632"/>
      <c r="V749" s="632"/>
      <c r="W749" s="632"/>
      <c r="X749" s="632"/>
      <c r="Y749" s="632"/>
      <c r="Z749" s="632"/>
    </row>
    <row r="750" spans="1:26" ht="12.75" customHeight="1" x14ac:dyDescent="0.3">
      <c r="A750" s="632"/>
      <c r="B750" s="632"/>
      <c r="C750" s="632"/>
      <c r="D750" s="632"/>
      <c r="E750" s="632"/>
      <c r="F750" s="632"/>
      <c r="G750" s="632"/>
      <c r="H750" s="632"/>
      <c r="I750" s="632"/>
      <c r="J750" s="632"/>
      <c r="K750" s="632"/>
      <c r="L750" s="632"/>
      <c r="M750" s="632"/>
      <c r="N750" s="632"/>
      <c r="O750" s="632"/>
      <c r="P750" s="632"/>
      <c r="Q750" s="632"/>
      <c r="R750" s="632"/>
      <c r="S750" s="632"/>
      <c r="T750" s="632"/>
      <c r="U750" s="632"/>
      <c r="V750" s="632"/>
      <c r="W750" s="632"/>
      <c r="X750" s="632"/>
      <c r="Y750" s="632"/>
      <c r="Z750" s="632"/>
    </row>
    <row r="751" spans="1:26" ht="12.75" customHeight="1" x14ac:dyDescent="0.3">
      <c r="A751" s="632"/>
      <c r="B751" s="632"/>
      <c r="C751" s="632"/>
      <c r="D751" s="632"/>
      <c r="E751" s="632"/>
      <c r="F751" s="632"/>
      <c r="G751" s="632"/>
      <c r="H751" s="632"/>
      <c r="I751" s="632"/>
      <c r="J751" s="632"/>
      <c r="K751" s="632"/>
      <c r="L751" s="632"/>
      <c r="M751" s="632"/>
      <c r="N751" s="632"/>
      <c r="O751" s="632"/>
      <c r="P751" s="632"/>
      <c r="Q751" s="632"/>
      <c r="R751" s="632"/>
      <c r="S751" s="632"/>
      <c r="T751" s="632"/>
      <c r="U751" s="632"/>
      <c r="V751" s="632"/>
      <c r="W751" s="632"/>
      <c r="X751" s="632"/>
      <c r="Y751" s="632"/>
      <c r="Z751" s="632"/>
    </row>
    <row r="752" spans="1:26" ht="12.75" customHeight="1" x14ac:dyDescent="0.3">
      <c r="A752" s="632"/>
      <c r="B752" s="632"/>
      <c r="C752" s="632"/>
      <c r="D752" s="632"/>
      <c r="E752" s="632"/>
      <c r="F752" s="632"/>
      <c r="G752" s="632"/>
      <c r="H752" s="632"/>
      <c r="I752" s="632"/>
      <c r="J752" s="632"/>
      <c r="K752" s="632"/>
      <c r="L752" s="632"/>
      <c r="M752" s="632"/>
      <c r="N752" s="632"/>
      <c r="O752" s="632"/>
      <c r="P752" s="632"/>
      <c r="Q752" s="632"/>
      <c r="R752" s="632"/>
      <c r="S752" s="632"/>
      <c r="T752" s="632"/>
      <c r="U752" s="632"/>
      <c r="V752" s="632"/>
      <c r="W752" s="632"/>
      <c r="X752" s="632"/>
      <c r="Y752" s="632"/>
      <c r="Z752" s="632"/>
    </row>
    <row r="753" spans="1:26" ht="12.75" customHeight="1" x14ac:dyDescent="0.3">
      <c r="A753" s="632"/>
      <c r="B753" s="632"/>
      <c r="C753" s="632"/>
      <c r="D753" s="632"/>
      <c r="E753" s="632"/>
      <c r="F753" s="632"/>
      <c r="G753" s="632"/>
      <c r="H753" s="632"/>
      <c r="I753" s="632"/>
      <c r="J753" s="632"/>
      <c r="K753" s="632"/>
      <c r="L753" s="632"/>
      <c r="M753" s="632"/>
      <c r="N753" s="632"/>
      <c r="O753" s="632"/>
      <c r="P753" s="632"/>
      <c r="Q753" s="632"/>
      <c r="R753" s="632"/>
      <c r="S753" s="632"/>
      <c r="T753" s="632"/>
      <c r="U753" s="632"/>
      <c r="V753" s="632"/>
      <c r="W753" s="632"/>
      <c r="X753" s="632"/>
      <c r="Y753" s="632"/>
      <c r="Z753" s="632"/>
    </row>
    <row r="754" spans="1:26" ht="12.75" customHeight="1" x14ac:dyDescent="0.3">
      <c r="A754" s="632"/>
      <c r="B754" s="632"/>
      <c r="C754" s="632"/>
      <c r="D754" s="632"/>
      <c r="E754" s="632"/>
      <c r="F754" s="632"/>
      <c r="G754" s="632"/>
      <c r="H754" s="632"/>
      <c r="I754" s="632"/>
      <c r="J754" s="632"/>
      <c r="K754" s="632"/>
      <c r="L754" s="632"/>
      <c r="M754" s="632"/>
      <c r="N754" s="632"/>
      <c r="O754" s="632"/>
      <c r="P754" s="632"/>
      <c r="Q754" s="632"/>
      <c r="R754" s="632"/>
      <c r="S754" s="632"/>
      <c r="T754" s="632"/>
      <c r="U754" s="632"/>
      <c r="V754" s="632"/>
      <c r="W754" s="632"/>
      <c r="X754" s="632"/>
      <c r="Y754" s="632"/>
      <c r="Z754" s="632"/>
    </row>
    <row r="755" spans="1:26" ht="12.75" customHeight="1" x14ac:dyDescent="0.3">
      <c r="A755" s="632"/>
      <c r="B755" s="632"/>
      <c r="C755" s="632"/>
      <c r="D755" s="632"/>
      <c r="E755" s="632"/>
      <c r="F755" s="632"/>
      <c r="G755" s="632"/>
      <c r="H755" s="632"/>
      <c r="I755" s="632"/>
      <c r="J755" s="632"/>
      <c r="K755" s="632"/>
      <c r="L755" s="632"/>
      <c r="M755" s="632"/>
      <c r="N755" s="632"/>
      <c r="O755" s="632"/>
      <c r="P755" s="632"/>
      <c r="Q755" s="632"/>
      <c r="R755" s="632"/>
      <c r="S755" s="632"/>
      <c r="T755" s="632"/>
      <c r="U755" s="632"/>
      <c r="V755" s="632"/>
      <c r="W755" s="632"/>
      <c r="X755" s="632"/>
      <c r="Y755" s="632"/>
      <c r="Z755" s="632"/>
    </row>
    <row r="756" spans="1:26" ht="12.75" customHeight="1" x14ac:dyDescent="0.3">
      <c r="A756" s="632"/>
      <c r="B756" s="632"/>
      <c r="C756" s="632"/>
      <c r="D756" s="632"/>
      <c r="E756" s="632"/>
      <c r="F756" s="632"/>
      <c r="G756" s="632"/>
      <c r="H756" s="632"/>
      <c r="I756" s="632"/>
      <c r="J756" s="632"/>
      <c r="K756" s="632"/>
      <c r="L756" s="632"/>
      <c r="M756" s="632"/>
      <c r="N756" s="632"/>
      <c r="O756" s="632"/>
      <c r="P756" s="632"/>
      <c r="Q756" s="632"/>
      <c r="R756" s="632"/>
      <c r="S756" s="632"/>
      <c r="T756" s="632"/>
      <c r="U756" s="632"/>
      <c r="V756" s="632"/>
      <c r="W756" s="632"/>
      <c r="X756" s="632"/>
      <c r="Y756" s="632"/>
      <c r="Z756" s="632"/>
    </row>
    <row r="757" spans="1:26" ht="12.75" customHeight="1" x14ac:dyDescent="0.3">
      <c r="A757" s="632"/>
      <c r="B757" s="632"/>
      <c r="C757" s="632"/>
      <c r="D757" s="632"/>
      <c r="E757" s="632"/>
      <c r="F757" s="632"/>
      <c r="G757" s="632"/>
      <c r="H757" s="632"/>
      <c r="I757" s="632"/>
      <c r="J757" s="632"/>
      <c r="K757" s="632"/>
      <c r="L757" s="632"/>
      <c r="M757" s="632"/>
      <c r="N757" s="632"/>
      <c r="O757" s="632"/>
      <c r="P757" s="632"/>
      <c r="Q757" s="632"/>
      <c r="R757" s="632"/>
      <c r="S757" s="632"/>
      <c r="T757" s="632"/>
      <c r="U757" s="632"/>
      <c r="V757" s="632"/>
      <c r="W757" s="632"/>
      <c r="X757" s="632"/>
      <c r="Y757" s="632"/>
      <c r="Z757" s="632"/>
    </row>
    <row r="758" spans="1:26" ht="12.75" customHeight="1" x14ac:dyDescent="0.3">
      <c r="A758" s="632"/>
      <c r="B758" s="632"/>
      <c r="C758" s="632"/>
      <c r="D758" s="632"/>
      <c r="E758" s="632"/>
      <c r="F758" s="632"/>
      <c r="G758" s="632"/>
      <c r="H758" s="632"/>
      <c r="I758" s="632"/>
      <c r="J758" s="632"/>
      <c r="K758" s="632"/>
      <c r="L758" s="632"/>
      <c r="M758" s="632"/>
      <c r="N758" s="632"/>
      <c r="O758" s="632"/>
      <c r="P758" s="632"/>
      <c r="Q758" s="632"/>
      <c r="R758" s="632"/>
      <c r="S758" s="632"/>
      <c r="T758" s="632"/>
      <c r="U758" s="632"/>
      <c r="V758" s="632"/>
      <c r="W758" s="632"/>
      <c r="X758" s="632"/>
      <c r="Y758" s="632"/>
      <c r="Z758" s="632"/>
    </row>
    <row r="759" spans="1:26" ht="12.75" customHeight="1" x14ac:dyDescent="0.3">
      <c r="A759" s="632"/>
      <c r="B759" s="632"/>
      <c r="C759" s="632"/>
      <c r="D759" s="632"/>
      <c r="E759" s="632"/>
      <c r="F759" s="632"/>
      <c r="G759" s="632"/>
      <c r="H759" s="632"/>
      <c r="I759" s="632"/>
      <c r="J759" s="632"/>
      <c r="K759" s="632"/>
      <c r="L759" s="632"/>
      <c r="M759" s="632"/>
      <c r="N759" s="632"/>
      <c r="O759" s="632"/>
      <c r="P759" s="632"/>
      <c r="Q759" s="632"/>
      <c r="R759" s="632"/>
      <c r="S759" s="632"/>
      <c r="T759" s="632"/>
      <c r="U759" s="632"/>
      <c r="V759" s="632"/>
      <c r="W759" s="632"/>
      <c r="X759" s="632"/>
      <c r="Y759" s="632"/>
      <c r="Z759" s="632"/>
    </row>
    <row r="760" spans="1:26" ht="12.75" customHeight="1" x14ac:dyDescent="0.3">
      <c r="A760" s="632"/>
      <c r="B760" s="632"/>
      <c r="C760" s="632"/>
      <c r="D760" s="632"/>
      <c r="E760" s="632"/>
      <c r="F760" s="632"/>
      <c r="G760" s="632"/>
      <c r="H760" s="632"/>
      <c r="I760" s="632"/>
      <c r="J760" s="632"/>
      <c r="K760" s="632"/>
      <c r="L760" s="632"/>
      <c r="M760" s="632"/>
      <c r="N760" s="632"/>
      <c r="O760" s="632"/>
      <c r="P760" s="632"/>
      <c r="Q760" s="632"/>
      <c r="R760" s="632"/>
      <c r="S760" s="632"/>
      <c r="T760" s="632"/>
      <c r="U760" s="632"/>
      <c r="V760" s="632"/>
      <c r="W760" s="632"/>
      <c r="X760" s="632"/>
      <c r="Y760" s="632"/>
      <c r="Z760" s="632"/>
    </row>
    <row r="761" spans="1:26" ht="12.75" customHeight="1" x14ac:dyDescent="0.3">
      <c r="A761" s="632"/>
      <c r="B761" s="632"/>
      <c r="C761" s="632"/>
      <c r="D761" s="632"/>
      <c r="E761" s="632"/>
      <c r="F761" s="632"/>
      <c r="G761" s="632"/>
      <c r="H761" s="632"/>
      <c r="I761" s="632"/>
      <c r="J761" s="632"/>
      <c r="K761" s="632"/>
      <c r="L761" s="632"/>
      <c r="M761" s="632"/>
      <c r="N761" s="632"/>
      <c r="O761" s="632"/>
      <c r="P761" s="632"/>
      <c r="Q761" s="632"/>
      <c r="R761" s="632"/>
      <c r="S761" s="632"/>
      <c r="T761" s="632"/>
      <c r="U761" s="632"/>
      <c r="V761" s="632"/>
      <c r="W761" s="632"/>
      <c r="X761" s="632"/>
      <c r="Y761" s="632"/>
      <c r="Z761" s="632"/>
    </row>
    <row r="762" spans="1:26" ht="12.75" customHeight="1" x14ac:dyDescent="0.3">
      <c r="A762" s="632"/>
      <c r="B762" s="632"/>
      <c r="C762" s="632"/>
      <c r="D762" s="632"/>
      <c r="E762" s="632"/>
      <c r="F762" s="632"/>
      <c r="G762" s="632"/>
      <c r="H762" s="632"/>
      <c r="I762" s="632"/>
      <c r="J762" s="632"/>
      <c r="K762" s="632"/>
      <c r="L762" s="632"/>
      <c r="M762" s="632"/>
      <c r="N762" s="632"/>
      <c r="O762" s="632"/>
      <c r="P762" s="632"/>
      <c r="Q762" s="632"/>
      <c r="R762" s="632"/>
      <c r="S762" s="632"/>
      <c r="T762" s="632"/>
      <c r="U762" s="632"/>
      <c r="V762" s="632"/>
      <c r="W762" s="632"/>
      <c r="X762" s="632"/>
      <c r="Y762" s="632"/>
      <c r="Z762" s="632"/>
    </row>
    <row r="763" spans="1:26" ht="12.75" customHeight="1" x14ac:dyDescent="0.3">
      <c r="A763" s="632"/>
      <c r="B763" s="632"/>
      <c r="C763" s="632"/>
      <c r="D763" s="632"/>
      <c r="E763" s="632"/>
      <c r="F763" s="632"/>
      <c r="G763" s="632"/>
      <c r="H763" s="632"/>
      <c r="I763" s="632"/>
      <c r="J763" s="632"/>
      <c r="K763" s="632"/>
      <c r="L763" s="632"/>
      <c r="M763" s="632"/>
      <c r="N763" s="632"/>
      <c r="O763" s="632"/>
      <c r="P763" s="632"/>
      <c r="Q763" s="632"/>
      <c r="R763" s="632"/>
      <c r="S763" s="632"/>
      <c r="T763" s="632"/>
      <c r="U763" s="632"/>
      <c r="V763" s="632"/>
      <c r="W763" s="632"/>
      <c r="X763" s="632"/>
      <c r="Y763" s="632"/>
      <c r="Z763" s="632"/>
    </row>
    <row r="764" spans="1:26" ht="12.75" customHeight="1" x14ac:dyDescent="0.3">
      <c r="A764" s="632"/>
      <c r="B764" s="632"/>
      <c r="C764" s="632"/>
      <c r="D764" s="632"/>
      <c r="E764" s="632"/>
      <c r="F764" s="632"/>
      <c r="G764" s="632"/>
      <c r="H764" s="632"/>
      <c r="I764" s="632"/>
      <c r="J764" s="632"/>
      <c r="K764" s="632"/>
      <c r="L764" s="632"/>
      <c r="M764" s="632"/>
      <c r="N764" s="632"/>
      <c r="O764" s="632"/>
      <c r="P764" s="632"/>
      <c r="Q764" s="632"/>
      <c r="R764" s="632"/>
      <c r="S764" s="632"/>
      <c r="T764" s="632"/>
      <c r="U764" s="632"/>
      <c r="V764" s="632"/>
      <c r="W764" s="632"/>
      <c r="X764" s="632"/>
      <c r="Y764" s="632"/>
      <c r="Z764" s="632"/>
    </row>
    <row r="765" spans="1:26" ht="12.75" customHeight="1" x14ac:dyDescent="0.3">
      <c r="A765" s="632"/>
      <c r="B765" s="632"/>
      <c r="C765" s="632"/>
      <c r="D765" s="632"/>
      <c r="E765" s="632"/>
      <c r="F765" s="632"/>
      <c r="G765" s="632"/>
      <c r="H765" s="632"/>
      <c r="I765" s="632"/>
      <c r="J765" s="632"/>
      <c r="K765" s="632"/>
      <c r="L765" s="632"/>
      <c r="M765" s="632"/>
      <c r="N765" s="632"/>
      <c r="O765" s="632"/>
      <c r="P765" s="632"/>
      <c r="Q765" s="632"/>
      <c r="R765" s="632"/>
      <c r="S765" s="632"/>
      <c r="T765" s="632"/>
      <c r="U765" s="632"/>
      <c r="V765" s="632"/>
      <c r="W765" s="632"/>
      <c r="X765" s="632"/>
      <c r="Y765" s="632"/>
      <c r="Z765" s="632"/>
    </row>
    <row r="766" spans="1:26" ht="12.75" customHeight="1" x14ac:dyDescent="0.3">
      <c r="A766" s="632"/>
      <c r="B766" s="632"/>
      <c r="C766" s="632"/>
      <c r="D766" s="632"/>
      <c r="E766" s="632"/>
      <c r="F766" s="632"/>
      <c r="G766" s="632"/>
      <c r="H766" s="632"/>
      <c r="I766" s="632"/>
      <c r="J766" s="632"/>
      <c r="K766" s="632"/>
      <c r="L766" s="632"/>
      <c r="M766" s="632"/>
      <c r="N766" s="632"/>
      <c r="O766" s="632"/>
      <c r="P766" s="632"/>
      <c r="Q766" s="632"/>
      <c r="R766" s="632"/>
      <c r="S766" s="632"/>
      <c r="T766" s="632"/>
      <c r="U766" s="632"/>
      <c r="V766" s="632"/>
      <c r="W766" s="632"/>
      <c r="X766" s="632"/>
      <c r="Y766" s="632"/>
      <c r="Z766" s="632"/>
    </row>
    <row r="767" spans="1:26" ht="12.75" customHeight="1" x14ac:dyDescent="0.3">
      <c r="A767" s="632"/>
      <c r="B767" s="632"/>
      <c r="C767" s="632"/>
      <c r="D767" s="632"/>
      <c r="E767" s="632"/>
      <c r="F767" s="632"/>
      <c r="G767" s="632"/>
      <c r="H767" s="632"/>
      <c r="I767" s="632"/>
      <c r="J767" s="632"/>
      <c r="K767" s="632"/>
      <c r="L767" s="632"/>
      <c r="M767" s="632"/>
      <c r="N767" s="632"/>
      <c r="O767" s="632"/>
      <c r="P767" s="632"/>
      <c r="Q767" s="632"/>
      <c r="R767" s="632"/>
      <c r="S767" s="632"/>
      <c r="T767" s="632"/>
      <c r="U767" s="632"/>
      <c r="V767" s="632"/>
      <c r="W767" s="632"/>
      <c r="X767" s="632"/>
      <c r="Y767" s="632"/>
      <c r="Z767" s="632"/>
    </row>
    <row r="768" spans="1:26" ht="12.75" customHeight="1" x14ac:dyDescent="0.3">
      <c r="A768" s="632"/>
      <c r="B768" s="632"/>
      <c r="C768" s="632"/>
      <c r="D768" s="632"/>
      <c r="E768" s="632"/>
      <c r="F768" s="632"/>
      <c r="G768" s="632"/>
      <c r="H768" s="632"/>
      <c r="I768" s="632"/>
      <c r="J768" s="632"/>
      <c r="K768" s="632"/>
      <c r="L768" s="632"/>
      <c r="M768" s="632"/>
      <c r="N768" s="632"/>
      <c r="O768" s="632"/>
      <c r="P768" s="632"/>
      <c r="Q768" s="632"/>
      <c r="R768" s="632"/>
      <c r="S768" s="632"/>
      <c r="T768" s="632"/>
      <c r="U768" s="632"/>
      <c r="V768" s="632"/>
      <c r="W768" s="632"/>
      <c r="X768" s="632"/>
      <c r="Y768" s="632"/>
      <c r="Z768" s="632"/>
    </row>
    <row r="769" spans="1:26" ht="12.75" customHeight="1" x14ac:dyDescent="0.3">
      <c r="A769" s="632"/>
      <c r="B769" s="632"/>
      <c r="C769" s="632"/>
      <c r="D769" s="632"/>
      <c r="E769" s="632"/>
      <c r="F769" s="632"/>
      <c r="G769" s="632"/>
      <c r="H769" s="632"/>
      <c r="I769" s="632"/>
      <c r="J769" s="632"/>
      <c r="K769" s="632"/>
      <c r="L769" s="632"/>
      <c r="M769" s="632"/>
      <c r="N769" s="632"/>
      <c r="O769" s="632"/>
      <c r="P769" s="632"/>
      <c r="Q769" s="632"/>
      <c r="R769" s="632"/>
      <c r="S769" s="632"/>
      <c r="T769" s="632"/>
      <c r="U769" s="632"/>
      <c r="V769" s="632"/>
      <c r="W769" s="632"/>
      <c r="X769" s="632"/>
      <c r="Y769" s="632"/>
      <c r="Z769" s="632"/>
    </row>
    <row r="770" spans="1:26" ht="12.75" customHeight="1" x14ac:dyDescent="0.3">
      <c r="A770" s="632"/>
      <c r="B770" s="632"/>
      <c r="C770" s="632"/>
      <c r="D770" s="632"/>
      <c r="E770" s="632"/>
      <c r="F770" s="632"/>
      <c r="G770" s="632"/>
      <c r="H770" s="632"/>
      <c r="I770" s="632"/>
      <c r="J770" s="632"/>
      <c r="K770" s="632"/>
      <c r="L770" s="632"/>
      <c r="M770" s="632"/>
      <c r="N770" s="632"/>
      <c r="O770" s="632"/>
      <c r="P770" s="632"/>
      <c r="Q770" s="632"/>
      <c r="R770" s="632"/>
      <c r="S770" s="632"/>
      <c r="T770" s="632"/>
      <c r="U770" s="632"/>
      <c r="V770" s="632"/>
      <c r="W770" s="632"/>
      <c r="X770" s="632"/>
      <c r="Y770" s="632"/>
      <c r="Z770" s="632"/>
    </row>
    <row r="771" spans="1:26" ht="12.75" customHeight="1" x14ac:dyDescent="0.3">
      <c r="A771" s="632"/>
      <c r="B771" s="632"/>
      <c r="C771" s="632"/>
      <c r="D771" s="632"/>
      <c r="E771" s="632"/>
      <c r="F771" s="632"/>
      <c r="G771" s="632"/>
      <c r="H771" s="632"/>
      <c r="I771" s="632"/>
      <c r="J771" s="632"/>
      <c r="K771" s="632"/>
      <c r="L771" s="632"/>
      <c r="M771" s="632"/>
      <c r="N771" s="632"/>
      <c r="O771" s="632"/>
      <c r="P771" s="632"/>
      <c r="Q771" s="632"/>
      <c r="R771" s="632"/>
      <c r="S771" s="632"/>
      <c r="T771" s="632"/>
      <c r="U771" s="632"/>
      <c r="V771" s="632"/>
      <c r="W771" s="632"/>
      <c r="X771" s="632"/>
      <c r="Y771" s="632"/>
      <c r="Z771" s="632"/>
    </row>
    <row r="772" spans="1:26" ht="12.75" customHeight="1" x14ac:dyDescent="0.3">
      <c r="A772" s="632"/>
      <c r="B772" s="632"/>
      <c r="C772" s="632"/>
      <c r="D772" s="632"/>
      <c r="E772" s="632"/>
      <c r="F772" s="632"/>
      <c r="G772" s="632"/>
      <c r="H772" s="632"/>
      <c r="I772" s="632"/>
      <c r="J772" s="632"/>
      <c r="K772" s="632"/>
      <c r="L772" s="632"/>
      <c r="M772" s="632"/>
      <c r="N772" s="632"/>
      <c r="O772" s="632"/>
      <c r="P772" s="632"/>
      <c r="Q772" s="632"/>
      <c r="R772" s="632"/>
      <c r="S772" s="632"/>
      <c r="T772" s="632"/>
      <c r="U772" s="632"/>
      <c r="V772" s="632"/>
      <c r="W772" s="632"/>
      <c r="X772" s="632"/>
      <c r="Y772" s="632"/>
      <c r="Z772" s="632"/>
    </row>
    <row r="773" spans="1:26" ht="12.75" customHeight="1" x14ac:dyDescent="0.3">
      <c r="A773" s="632"/>
      <c r="B773" s="632"/>
      <c r="C773" s="632"/>
      <c r="D773" s="632"/>
      <c r="E773" s="632"/>
      <c r="F773" s="632"/>
      <c r="G773" s="632"/>
      <c r="H773" s="632"/>
      <c r="I773" s="632"/>
      <c r="J773" s="632"/>
      <c r="K773" s="632"/>
      <c r="L773" s="632"/>
      <c r="M773" s="632"/>
      <c r="N773" s="632"/>
      <c r="O773" s="632"/>
      <c r="P773" s="632"/>
      <c r="Q773" s="632"/>
      <c r="R773" s="632"/>
      <c r="S773" s="632"/>
      <c r="T773" s="632"/>
      <c r="U773" s="632"/>
      <c r="V773" s="632"/>
      <c r="W773" s="632"/>
      <c r="X773" s="632"/>
      <c r="Y773" s="632"/>
      <c r="Z773" s="632"/>
    </row>
    <row r="774" spans="1:26" ht="12.75" customHeight="1" x14ac:dyDescent="0.3">
      <c r="A774" s="632"/>
      <c r="B774" s="632"/>
      <c r="C774" s="632"/>
      <c r="D774" s="632"/>
      <c r="E774" s="632"/>
      <c r="F774" s="632"/>
      <c r="G774" s="632"/>
      <c r="H774" s="632"/>
      <c r="I774" s="632"/>
      <c r="J774" s="632"/>
      <c r="K774" s="632"/>
      <c r="L774" s="632"/>
      <c r="M774" s="632"/>
      <c r="N774" s="632"/>
      <c r="O774" s="632"/>
      <c r="P774" s="632"/>
      <c r="Q774" s="632"/>
      <c r="R774" s="632"/>
      <c r="S774" s="632"/>
      <c r="T774" s="632"/>
      <c r="U774" s="632"/>
      <c r="V774" s="632"/>
      <c r="W774" s="632"/>
      <c r="X774" s="632"/>
      <c r="Y774" s="632"/>
      <c r="Z774" s="632"/>
    </row>
    <row r="775" spans="1:26" ht="12.75" customHeight="1" x14ac:dyDescent="0.3">
      <c r="A775" s="632"/>
      <c r="B775" s="632"/>
      <c r="C775" s="632"/>
      <c r="D775" s="632"/>
      <c r="E775" s="632"/>
      <c r="F775" s="632"/>
      <c r="G775" s="632"/>
      <c r="H775" s="632"/>
      <c r="I775" s="632"/>
      <c r="J775" s="632"/>
      <c r="K775" s="632"/>
      <c r="L775" s="632"/>
      <c r="M775" s="632"/>
      <c r="N775" s="632"/>
      <c r="O775" s="632"/>
      <c r="P775" s="632"/>
      <c r="Q775" s="632"/>
      <c r="R775" s="632"/>
      <c r="S775" s="632"/>
      <c r="T775" s="632"/>
      <c r="U775" s="632"/>
      <c r="V775" s="632"/>
      <c r="W775" s="632"/>
      <c r="X775" s="632"/>
      <c r="Y775" s="632"/>
      <c r="Z775" s="632"/>
    </row>
    <row r="776" spans="1:26" ht="12.75" customHeight="1" x14ac:dyDescent="0.3">
      <c r="A776" s="632"/>
      <c r="B776" s="632"/>
      <c r="C776" s="632"/>
      <c r="D776" s="632"/>
      <c r="E776" s="632"/>
      <c r="F776" s="632"/>
      <c r="G776" s="632"/>
      <c r="H776" s="632"/>
      <c r="I776" s="632"/>
      <c r="J776" s="632"/>
      <c r="K776" s="632"/>
      <c r="L776" s="632"/>
      <c r="M776" s="632"/>
      <c r="N776" s="632"/>
      <c r="O776" s="632"/>
      <c r="P776" s="632"/>
      <c r="Q776" s="632"/>
      <c r="R776" s="632"/>
      <c r="S776" s="632"/>
      <c r="T776" s="632"/>
      <c r="U776" s="632"/>
      <c r="V776" s="632"/>
      <c r="W776" s="632"/>
      <c r="X776" s="632"/>
      <c r="Y776" s="632"/>
      <c r="Z776" s="632"/>
    </row>
    <row r="777" spans="1:26" ht="12.75" customHeight="1" x14ac:dyDescent="0.3">
      <c r="A777" s="632"/>
      <c r="B777" s="632"/>
      <c r="C777" s="632"/>
      <c r="D777" s="632"/>
      <c r="E777" s="632"/>
      <c r="F777" s="632"/>
      <c r="G777" s="632"/>
      <c r="H777" s="632"/>
      <c r="I777" s="632"/>
      <c r="J777" s="632"/>
      <c r="K777" s="632"/>
      <c r="L777" s="632"/>
      <c r="M777" s="632"/>
      <c r="N777" s="632"/>
      <c r="O777" s="632"/>
      <c r="P777" s="632"/>
      <c r="Q777" s="632"/>
      <c r="R777" s="632"/>
      <c r="S777" s="632"/>
      <c r="T777" s="632"/>
      <c r="U777" s="632"/>
      <c r="V777" s="632"/>
      <c r="W777" s="632"/>
      <c r="X777" s="632"/>
      <c r="Y777" s="632"/>
      <c r="Z777" s="632"/>
    </row>
    <row r="778" spans="1:26" ht="12.75" customHeight="1" x14ac:dyDescent="0.3">
      <c r="A778" s="632"/>
      <c r="B778" s="632"/>
      <c r="C778" s="632"/>
      <c r="D778" s="632"/>
      <c r="E778" s="632"/>
      <c r="F778" s="632"/>
      <c r="G778" s="632"/>
      <c r="H778" s="632"/>
      <c r="I778" s="632"/>
      <c r="J778" s="632"/>
      <c r="K778" s="632"/>
      <c r="L778" s="632"/>
      <c r="M778" s="632"/>
      <c r="N778" s="632"/>
      <c r="O778" s="632"/>
      <c r="P778" s="632"/>
      <c r="Q778" s="632"/>
      <c r="R778" s="632"/>
      <c r="S778" s="632"/>
      <c r="T778" s="632"/>
      <c r="U778" s="632"/>
      <c r="V778" s="632"/>
      <c r="W778" s="632"/>
      <c r="X778" s="632"/>
      <c r="Y778" s="632"/>
      <c r="Z778" s="632"/>
    </row>
    <row r="779" spans="1:26" ht="12.75" customHeight="1" x14ac:dyDescent="0.3">
      <c r="A779" s="632"/>
      <c r="B779" s="632"/>
      <c r="C779" s="632"/>
      <c r="D779" s="632"/>
      <c r="E779" s="632"/>
      <c r="F779" s="632"/>
      <c r="G779" s="632"/>
      <c r="H779" s="632"/>
      <c r="I779" s="632"/>
      <c r="J779" s="632"/>
      <c r="K779" s="632"/>
      <c r="L779" s="632"/>
      <c r="M779" s="632"/>
      <c r="N779" s="632"/>
      <c r="O779" s="632"/>
      <c r="P779" s="632"/>
      <c r="Q779" s="632"/>
      <c r="R779" s="632"/>
      <c r="S779" s="632"/>
      <c r="T779" s="632"/>
      <c r="U779" s="632"/>
      <c r="V779" s="632"/>
      <c r="W779" s="632"/>
      <c r="X779" s="632"/>
      <c r="Y779" s="632"/>
      <c r="Z779" s="632"/>
    </row>
    <row r="780" spans="1:26" ht="12.75" customHeight="1" x14ac:dyDescent="0.3">
      <c r="A780" s="632"/>
      <c r="B780" s="632"/>
      <c r="C780" s="632"/>
      <c r="D780" s="632"/>
      <c r="E780" s="632"/>
      <c r="F780" s="632"/>
      <c r="G780" s="632"/>
      <c r="H780" s="632"/>
      <c r="I780" s="632"/>
      <c r="J780" s="632"/>
      <c r="K780" s="632"/>
      <c r="L780" s="632"/>
      <c r="M780" s="632"/>
      <c r="N780" s="632"/>
      <c r="O780" s="632"/>
      <c r="P780" s="632"/>
      <c r="Q780" s="632"/>
      <c r="R780" s="632"/>
      <c r="S780" s="632"/>
      <c r="T780" s="632"/>
      <c r="U780" s="632"/>
      <c r="V780" s="632"/>
      <c r="W780" s="632"/>
      <c r="X780" s="632"/>
      <c r="Y780" s="632"/>
      <c r="Z780" s="632"/>
    </row>
    <row r="781" spans="1:26" ht="12.75" customHeight="1" x14ac:dyDescent="0.3">
      <c r="A781" s="632"/>
      <c r="B781" s="632"/>
      <c r="C781" s="632"/>
      <c r="D781" s="632"/>
      <c r="E781" s="632"/>
      <c r="F781" s="632"/>
      <c r="G781" s="632"/>
      <c r="H781" s="632"/>
      <c r="I781" s="632"/>
      <c r="J781" s="632"/>
      <c r="K781" s="632"/>
      <c r="L781" s="632"/>
      <c r="M781" s="632"/>
      <c r="N781" s="632"/>
      <c r="O781" s="632"/>
      <c r="P781" s="632"/>
      <c r="Q781" s="632"/>
      <c r="R781" s="632"/>
      <c r="S781" s="632"/>
      <c r="T781" s="632"/>
      <c r="U781" s="632"/>
      <c r="V781" s="632"/>
      <c r="W781" s="632"/>
      <c r="X781" s="632"/>
      <c r="Y781" s="632"/>
      <c r="Z781" s="632"/>
    </row>
    <row r="782" spans="1:26" ht="12.75" customHeight="1" x14ac:dyDescent="0.3">
      <c r="A782" s="632"/>
      <c r="B782" s="632"/>
      <c r="C782" s="632"/>
      <c r="D782" s="632"/>
      <c r="E782" s="632"/>
      <c r="F782" s="632"/>
      <c r="G782" s="632"/>
      <c r="H782" s="632"/>
      <c r="I782" s="632"/>
      <c r="J782" s="632"/>
      <c r="K782" s="632"/>
      <c r="L782" s="632"/>
      <c r="M782" s="632"/>
      <c r="N782" s="632"/>
      <c r="O782" s="632"/>
      <c r="P782" s="632"/>
      <c r="Q782" s="632"/>
      <c r="R782" s="632"/>
      <c r="S782" s="632"/>
      <c r="T782" s="632"/>
      <c r="U782" s="632"/>
      <c r="V782" s="632"/>
      <c r="W782" s="632"/>
      <c r="X782" s="632"/>
      <c r="Y782" s="632"/>
      <c r="Z782" s="632"/>
    </row>
    <row r="783" spans="1:26" ht="12.75" customHeight="1" x14ac:dyDescent="0.3">
      <c r="A783" s="632"/>
      <c r="B783" s="632"/>
      <c r="C783" s="632"/>
      <c r="D783" s="632"/>
      <c r="E783" s="632"/>
      <c r="F783" s="632"/>
      <c r="G783" s="632"/>
      <c r="H783" s="632"/>
      <c r="I783" s="632"/>
      <c r="J783" s="632"/>
      <c r="K783" s="632"/>
      <c r="L783" s="632"/>
      <c r="M783" s="632"/>
      <c r="N783" s="632"/>
      <c r="O783" s="632"/>
      <c r="P783" s="632"/>
      <c r="Q783" s="632"/>
      <c r="R783" s="632"/>
      <c r="S783" s="632"/>
      <c r="T783" s="632"/>
      <c r="U783" s="632"/>
      <c r="V783" s="632"/>
      <c r="W783" s="632"/>
      <c r="X783" s="632"/>
      <c r="Y783" s="632"/>
      <c r="Z783" s="632"/>
    </row>
    <row r="784" spans="1:26" ht="12.75" customHeight="1" x14ac:dyDescent="0.3">
      <c r="A784" s="632"/>
      <c r="B784" s="632"/>
      <c r="C784" s="632"/>
      <c r="D784" s="632"/>
      <c r="E784" s="632"/>
      <c r="F784" s="632"/>
      <c r="G784" s="632"/>
      <c r="H784" s="632"/>
      <c r="I784" s="632"/>
      <c r="J784" s="632"/>
      <c r="K784" s="632"/>
      <c r="L784" s="632"/>
      <c r="M784" s="632"/>
      <c r="N784" s="632"/>
      <c r="O784" s="632"/>
      <c r="P784" s="632"/>
      <c r="Q784" s="632"/>
      <c r="R784" s="632"/>
      <c r="S784" s="632"/>
      <c r="T784" s="632"/>
      <c r="U784" s="632"/>
      <c r="V784" s="632"/>
      <c r="W784" s="632"/>
      <c r="X784" s="632"/>
      <c r="Y784" s="632"/>
      <c r="Z784" s="632"/>
    </row>
    <row r="785" spans="1:26" ht="12.75" customHeight="1" x14ac:dyDescent="0.3">
      <c r="A785" s="632"/>
      <c r="B785" s="632"/>
      <c r="C785" s="632"/>
      <c r="D785" s="632"/>
      <c r="E785" s="632"/>
      <c r="F785" s="632"/>
      <c r="G785" s="632"/>
      <c r="H785" s="632"/>
      <c r="I785" s="632"/>
      <c r="J785" s="632"/>
      <c r="K785" s="632"/>
      <c r="L785" s="632"/>
      <c r="M785" s="632"/>
      <c r="N785" s="632"/>
      <c r="O785" s="632"/>
      <c r="P785" s="632"/>
      <c r="Q785" s="632"/>
      <c r="R785" s="632"/>
      <c r="S785" s="632"/>
      <c r="T785" s="632"/>
      <c r="U785" s="632"/>
      <c r="V785" s="632"/>
      <c r="W785" s="632"/>
      <c r="X785" s="632"/>
      <c r="Y785" s="632"/>
      <c r="Z785" s="632"/>
    </row>
    <row r="786" spans="1:26" ht="12.75" customHeight="1" x14ac:dyDescent="0.3">
      <c r="A786" s="632"/>
      <c r="B786" s="632"/>
      <c r="C786" s="632"/>
      <c r="D786" s="632"/>
      <c r="E786" s="632"/>
      <c r="F786" s="632"/>
      <c r="G786" s="632"/>
      <c r="H786" s="632"/>
      <c r="I786" s="632"/>
      <c r="J786" s="632"/>
      <c r="K786" s="632"/>
      <c r="L786" s="632"/>
      <c r="M786" s="632"/>
      <c r="N786" s="632"/>
      <c r="O786" s="632"/>
      <c r="P786" s="632"/>
      <c r="Q786" s="632"/>
      <c r="R786" s="632"/>
      <c r="S786" s="632"/>
      <c r="T786" s="632"/>
      <c r="U786" s="632"/>
      <c r="V786" s="632"/>
      <c r="W786" s="632"/>
      <c r="X786" s="632"/>
      <c r="Y786" s="632"/>
      <c r="Z786" s="632"/>
    </row>
    <row r="787" spans="1:26" ht="12.75" customHeight="1" x14ac:dyDescent="0.3">
      <c r="A787" s="632"/>
      <c r="B787" s="632"/>
      <c r="C787" s="632"/>
      <c r="D787" s="632"/>
      <c r="E787" s="632"/>
      <c r="F787" s="632"/>
      <c r="G787" s="632"/>
      <c r="H787" s="632"/>
      <c r="I787" s="632"/>
      <c r="J787" s="632"/>
      <c r="K787" s="632"/>
      <c r="L787" s="632"/>
      <c r="M787" s="632"/>
      <c r="N787" s="632"/>
      <c r="O787" s="632"/>
      <c r="P787" s="632"/>
      <c r="Q787" s="632"/>
      <c r="R787" s="632"/>
      <c r="S787" s="632"/>
      <c r="T787" s="632"/>
      <c r="U787" s="632"/>
      <c r="V787" s="632"/>
      <c r="W787" s="632"/>
      <c r="X787" s="632"/>
      <c r="Y787" s="632"/>
      <c r="Z787" s="632"/>
    </row>
    <row r="788" spans="1:26" ht="12.75" customHeight="1" x14ac:dyDescent="0.3">
      <c r="A788" s="632"/>
      <c r="B788" s="632"/>
      <c r="C788" s="632"/>
      <c r="D788" s="632"/>
      <c r="E788" s="632"/>
      <c r="F788" s="632"/>
      <c r="G788" s="632"/>
      <c r="H788" s="632"/>
      <c r="I788" s="632"/>
      <c r="J788" s="632"/>
      <c r="K788" s="632"/>
      <c r="L788" s="632"/>
      <c r="M788" s="632"/>
      <c r="N788" s="632"/>
      <c r="O788" s="632"/>
      <c r="P788" s="632"/>
      <c r="Q788" s="632"/>
      <c r="R788" s="632"/>
      <c r="S788" s="632"/>
      <c r="T788" s="632"/>
      <c r="U788" s="632"/>
      <c r="V788" s="632"/>
      <c r="W788" s="632"/>
      <c r="X788" s="632"/>
      <c r="Y788" s="632"/>
      <c r="Z788" s="632"/>
    </row>
    <row r="789" spans="1:26" ht="12.75" customHeight="1" x14ac:dyDescent="0.3">
      <c r="A789" s="632"/>
      <c r="B789" s="632"/>
      <c r="C789" s="632"/>
      <c r="D789" s="632"/>
      <c r="E789" s="632"/>
      <c r="F789" s="632"/>
      <c r="G789" s="632"/>
      <c r="H789" s="632"/>
      <c r="I789" s="632"/>
      <c r="J789" s="632"/>
      <c r="K789" s="632"/>
      <c r="L789" s="632"/>
      <c r="M789" s="632"/>
      <c r="N789" s="632"/>
      <c r="O789" s="632"/>
      <c r="P789" s="632"/>
      <c r="Q789" s="632"/>
      <c r="R789" s="632"/>
      <c r="S789" s="632"/>
      <c r="T789" s="632"/>
      <c r="U789" s="632"/>
      <c r="V789" s="632"/>
      <c r="W789" s="632"/>
      <c r="X789" s="632"/>
      <c r="Y789" s="632"/>
      <c r="Z789" s="632"/>
    </row>
    <row r="790" spans="1:26" ht="12.75" customHeight="1" x14ac:dyDescent="0.3">
      <c r="A790" s="632"/>
      <c r="B790" s="632"/>
      <c r="C790" s="632"/>
      <c r="D790" s="632"/>
      <c r="E790" s="632"/>
      <c r="F790" s="632"/>
      <c r="G790" s="632"/>
      <c r="H790" s="632"/>
      <c r="I790" s="632"/>
      <c r="J790" s="632"/>
      <c r="K790" s="632"/>
      <c r="L790" s="632"/>
      <c r="M790" s="632"/>
      <c r="N790" s="632"/>
      <c r="O790" s="632"/>
      <c r="P790" s="632"/>
      <c r="Q790" s="632"/>
      <c r="R790" s="632"/>
      <c r="S790" s="632"/>
      <c r="T790" s="632"/>
      <c r="U790" s="632"/>
      <c r="V790" s="632"/>
      <c r="W790" s="632"/>
      <c r="X790" s="632"/>
      <c r="Y790" s="632"/>
      <c r="Z790" s="632"/>
    </row>
    <row r="791" spans="1:26" ht="12.75" customHeight="1" x14ac:dyDescent="0.3">
      <c r="A791" s="632"/>
      <c r="B791" s="632"/>
      <c r="C791" s="632"/>
      <c r="D791" s="632"/>
      <c r="E791" s="632"/>
      <c r="F791" s="632"/>
      <c r="G791" s="632"/>
      <c r="H791" s="632"/>
      <c r="I791" s="632"/>
      <c r="J791" s="632"/>
      <c r="K791" s="632"/>
      <c r="L791" s="632"/>
      <c r="M791" s="632"/>
      <c r="N791" s="632"/>
      <c r="O791" s="632"/>
      <c r="P791" s="632"/>
      <c r="Q791" s="632"/>
      <c r="R791" s="632"/>
      <c r="S791" s="632"/>
      <c r="T791" s="632"/>
      <c r="U791" s="632"/>
      <c r="V791" s="632"/>
      <c r="W791" s="632"/>
      <c r="X791" s="632"/>
      <c r="Y791" s="632"/>
      <c r="Z791" s="632"/>
    </row>
    <row r="792" spans="1:26" ht="12.75" customHeight="1" x14ac:dyDescent="0.3">
      <c r="A792" s="632"/>
      <c r="B792" s="632"/>
      <c r="C792" s="632"/>
      <c r="D792" s="632"/>
      <c r="E792" s="632"/>
      <c r="F792" s="632"/>
      <c r="G792" s="632"/>
      <c r="H792" s="632"/>
      <c r="I792" s="632"/>
      <c r="J792" s="632"/>
      <c r="K792" s="632"/>
      <c r="L792" s="632"/>
      <c r="M792" s="632"/>
      <c r="N792" s="632"/>
      <c r="O792" s="632"/>
      <c r="P792" s="632"/>
      <c r="Q792" s="632"/>
      <c r="R792" s="632"/>
      <c r="S792" s="632"/>
      <c r="T792" s="632"/>
      <c r="U792" s="632"/>
      <c r="V792" s="632"/>
      <c r="W792" s="632"/>
      <c r="X792" s="632"/>
      <c r="Y792" s="632"/>
      <c r="Z792" s="632"/>
    </row>
    <row r="793" spans="1:26" ht="12.75" customHeight="1" x14ac:dyDescent="0.3">
      <c r="A793" s="632"/>
      <c r="B793" s="632"/>
      <c r="C793" s="632"/>
      <c r="D793" s="632"/>
      <c r="E793" s="632"/>
      <c r="F793" s="632"/>
      <c r="G793" s="632"/>
      <c r="H793" s="632"/>
      <c r="I793" s="632"/>
      <c r="J793" s="632"/>
      <c r="K793" s="632"/>
      <c r="L793" s="632"/>
      <c r="M793" s="632"/>
      <c r="N793" s="632"/>
      <c r="O793" s="632"/>
      <c r="P793" s="632"/>
      <c r="Q793" s="632"/>
      <c r="R793" s="632"/>
      <c r="S793" s="632"/>
      <c r="T793" s="632"/>
      <c r="U793" s="632"/>
      <c r="V793" s="632"/>
      <c r="W793" s="632"/>
      <c r="X793" s="632"/>
      <c r="Y793" s="632"/>
      <c r="Z793" s="632"/>
    </row>
    <row r="794" spans="1:26" ht="12.75" customHeight="1" x14ac:dyDescent="0.3">
      <c r="A794" s="632"/>
      <c r="B794" s="632"/>
      <c r="C794" s="632"/>
      <c r="D794" s="632"/>
      <c r="E794" s="632"/>
      <c r="F794" s="632"/>
      <c r="G794" s="632"/>
      <c r="H794" s="632"/>
      <c r="I794" s="632"/>
      <c r="J794" s="632"/>
      <c r="K794" s="632"/>
      <c r="L794" s="632"/>
      <c r="M794" s="632"/>
      <c r="N794" s="632"/>
      <c r="O794" s="632"/>
      <c r="P794" s="632"/>
      <c r="Q794" s="632"/>
      <c r="R794" s="632"/>
      <c r="S794" s="632"/>
      <c r="T794" s="632"/>
      <c r="U794" s="632"/>
      <c r="V794" s="632"/>
      <c r="W794" s="632"/>
      <c r="X794" s="632"/>
      <c r="Y794" s="632"/>
      <c r="Z794" s="632"/>
    </row>
    <row r="795" spans="1:26" ht="12.75" customHeight="1" x14ac:dyDescent="0.3">
      <c r="A795" s="632"/>
      <c r="B795" s="632"/>
      <c r="C795" s="632"/>
      <c r="D795" s="632"/>
      <c r="E795" s="632"/>
      <c r="F795" s="632"/>
      <c r="G795" s="632"/>
      <c r="H795" s="632"/>
      <c r="I795" s="632"/>
      <c r="J795" s="632"/>
      <c r="K795" s="632"/>
      <c r="L795" s="632"/>
      <c r="M795" s="632"/>
      <c r="N795" s="632"/>
      <c r="O795" s="632"/>
      <c r="P795" s="632"/>
      <c r="Q795" s="632"/>
      <c r="R795" s="632"/>
      <c r="S795" s="632"/>
      <c r="T795" s="632"/>
      <c r="U795" s="632"/>
      <c r="V795" s="632"/>
      <c r="W795" s="632"/>
      <c r="X795" s="632"/>
      <c r="Y795" s="632"/>
      <c r="Z795" s="632"/>
    </row>
    <row r="796" spans="1:26" ht="12.75" customHeight="1" x14ac:dyDescent="0.3">
      <c r="A796" s="632"/>
      <c r="B796" s="632"/>
      <c r="C796" s="632"/>
      <c r="D796" s="632"/>
      <c r="E796" s="632"/>
      <c r="F796" s="632"/>
      <c r="G796" s="632"/>
      <c r="H796" s="632"/>
      <c r="I796" s="632"/>
      <c r="J796" s="632"/>
      <c r="K796" s="632"/>
      <c r="L796" s="632"/>
      <c r="M796" s="632"/>
      <c r="N796" s="632"/>
      <c r="O796" s="632"/>
      <c r="P796" s="632"/>
      <c r="Q796" s="632"/>
      <c r="R796" s="632"/>
      <c r="S796" s="632"/>
      <c r="T796" s="632"/>
      <c r="U796" s="632"/>
      <c r="V796" s="632"/>
      <c r="W796" s="632"/>
      <c r="X796" s="632"/>
      <c r="Y796" s="632"/>
      <c r="Z796" s="632"/>
    </row>
    <row r="797" spans="1:26" ht="12.75" customHeight="1" x14ac:dyDescent="0.3">
      <c r="A797" s="632"/>
      <c r="B797" s="632"/>
      <c r="C797" s="632"/>
      <c r="D797" s="632"/>
      <c r="E797" s="632"/>
      <c r="F797" s="632"/>
      <c r="G797" s="632"/>
      <c r="H797" s="632"/>
      <c r="I797" s="632"/>
      <c r="J797" s="632"/>
      <c r="K797" s="632"/>
      <c r="L797" s="632"/>
      <c r="M797" s="632"/>
      <c r="N797" s="632"/>
      <c r="O797" s="632"/>
      <c r="P797" s="632"/>
      <c r="Q797" s="632"/>
      <c r="R797" s="632"/>
      <c r="S797" s="632"/>
      <c r="T797" s="632"/>
      <c r="U797" s="632"/>
      <c r="V797" s="632"/>
      <c r="W797" s="632"/>
      <c r="X797" s="632"/>
      <c r="Y797" s="632"/>
      <c r="Z797" s="632"/>
    </row>
    <row r="798" spans="1:26" ht="12.75" customHeight="1" x14ac:dyDescent="0.3">
      <c r="A798" s="632"/>
      <c r="B798" s="632"/>
      <c r="C798" s="632"/>
      <c r="D798" s="632"/>
      <c r="E798" s="632"/>
      <c r="F798" s="632"/>
      <c r="G798" s="632"/>
      <c r="H798" s="632"/>
      <c r="I798" s="632"/>
      <c r="J798" s="632"/>
      <c r="K798" s="632"/>
      <c r="L798" s="632"/>
      <c r="M798" s="632"/>
      <c r="N798" s="632"/>
      <c r="O798" s="632"/>
      <c r="P798" s="632"/>
      <c r="Q798" s="632"/>
      <c r="R798" s="632"/>
      <c r="S798" s="632"/>
      <c r="T798" s="632"/>
      <c r="U798" s="632"/>
      <c r="V798" s="632"/>
      <c r="W798" s="632"/>
      <c r="X798" s="632"/>
      <c r="Y798" s="632"/>
      <c r="Z798" s="632"/>
    </row>
    <row r="799" spans="1:26" ht="12.75" customHeight="1" x14ac:dyDescent="0.3">
      <c r="A799" s="632"/>
      <c r="B799" s="632"/>
      <c r="C799" s="632"/>
      <c r="D799" s="632"/>
      <c r="E799" s="632"/>
      <c r="F799" s="632"/>
      <c r="G799" s="632"/>
      <c r="H799" s="632"/>
      <c r="I799" s="632"/>
      <c r="J799" s="632"/>
      <c r="K799" s="632"/>
      <c r="L799" s="632"/>
      <c r="M799" s="632"/>
      <c r="N799" s="632"/>
      <c r="O799" s="632"/>
      <c r="P799" s="632"/>
      <c r="Q799" s="632"/>
      <c r="R799" s="632"/>
      <c r="S799" s="632"/>
      <c r="T799" s="632"/>
      <c r="U799" s="632"/>
      <c r="V799" s="632"/>
      <c r="W799" s="632"/>
      <c r="X799" s="632"/>
      <c r="Y799" s="632"/>
      <c r="Z799" s="632"/>
    </row>
    <row r="800" spans="1:26" ht="12.75" customHeight="1" x14ac:dyDescent="0.3">
      <c r="A800" s="632"/>
      <c r="B800" s="632"/>
      <c r="C800" s="632"/>
      <c r="D800" s="632"/>
      <c r="E800" s="632"/>
      <c r="F800" s="632"/>
      <c r="G800" s="632"/>
      <c r="H800" s="632"/>
      <c r="I800" s="632"/>
      <c r="J800" s="632"/>
      <c r="K800" s="632"/>
      <c r="L800" s="632"/>
      <c r="M800" s="632"/>
      <c r="N800" s="632"/>
      <c r="O800" s="632"/>
      <c r="P800" s="632"/>
      <c r="Q800" s="632"/>
      <c r="R800" s="632"/>
      <c r="S800" s="632"/>
      <c r="T800" s="632"/>
      <c r="U800" s="632"/>
      <c r="V800" s="632"/>
      <c r="W800" s="632"/>
      <c r="X800" s="632"/>
      <c r="Y800" s="632"/>
      <c r="Z800" s="632"/>
    </row>
    <row r="801" spans="1:26" ht="12.75" customHeight="1" x14ac:dyDescent="0.3">
      <c r="A801" s="632"/>
      <c r="B801" s="632"/>
      <c r="C801" s="632"/>
      <c r="D801" s="632"/>
      <c r="E801" s="632"/>
      <c r="F801" s="632"/>
      <c r="G801" s="632"/>
      <c r="H801" s="632"/>
      <c r="I801" s="632"/>
      <c r="J801" s="632"/>
      <c r="K801" s="632"/>
      <c r="L801" s="632"/>
      <c r="M801" s="632"/>
      <c r="N801" s="632"/>
      <c r="O801" s="632"/>
      <c r="P801" s="632"/>
      <c r="Q801" s="632"/>
      <c r="R801" s="632"/>
      <c r="S801" s="632"/>
      <c r="T801" s="632"/>
      <c r="U801" s="632"/>
      <c r="V801" s="632"/>
      <c r="W801" s="632"/>
      <c r="X801" s="632"/>
      <c r="Y801" s="632"/>
      <c r="Z801" s="632"/>
    </row>
    <row r="802" spans="1:26" ht="12.75" customHeight="1" x14ac:dyDescent="0.3">
      <c r="A802" s="632"/>
      <c r="B802" s="632"/>
      <c r="C802" s="632"/>
      <c r="D802" s="632"/>
      <c r="E802" s="632"/>
      <c r="F802" s="632"/>
      <c r="G802" s="632"/>
      <c r="H802" s="632"/>
      <c r="I802" s="632"/>
      <c r="J802" s="632"/>
      <c r="K802" s="632"/>
      <c r="L802" s="632"/>
      <c r="M802" s="632"/>
      <c r="N802" s="632"/>
      <c r="O802" s="632"/>
      <c r="P802" s="632"/>
      <c r="Q802" s="632"/>
      <c r="R802" s="632"/>
      <c r="S802" s="632"/>
      <c r="T802" s="632"/>
      <c r="U802" s="632"/>
      <c r="V802" s="632"/>
      <c r="W802" s="632"/>
      <c r="X802" s="632"/>
      <c r="Y802" s="632"/>
      <c r="Z802" s="632"/>
    </row>
    <row r="803" spans="1:26" ht="12.75" customHeight="1" x14ac:dyDescent="0.3">
      <c r="A803" s="632"/>
      <c r="B803" s="632"/>
      <c r="C803" s="632"/>
      <c r="D803" s="632"/>
      <c r="E803" s="632"/>
      <c r="F803" s="632"/>
      <c r="G803" s="632"/>
      <c r="H803" s="632"/>
      <c r="I803" s="632"/>
      <c r="J803" s="632"/>
      <c r="K803" s="632"/>
      <c r="L803" s="632"/>
      <c r="M803" s="632"/>
      <c r="N803" s="632"/>
      <c r="O803" s="632"/>
      <c r="P803" s="632"/>
      <c r="Q803" s="632"/>
      <c r="R803" s="632"/>
      <c r="S803" s="632"/>
      <c r="T803" s="632"/>
      <c r="U803" s="632"/>
      <c r="V803" s="632"/>
      <c r="W803" s="632"/>
      <c r="X803" s="632"/>
      <c r="Y803" s="632"/>
      <c r="Z803" s="632"/>
    </row>
    <row r="804" spans="1:26" ht="12.75" customHeight="1" x14ac:dyDescent="0.3">
      <c r="A804" s="632"/>
      <c r="B804" s="632"/>
      <c r="C804" s="632"/>
      <c r="D804" s="632"/>
      <c r="E804" s="632"/>
      <c r="F804" s="632"/>
      <c r="G804" s="632"/>
      <c r="H804" s="632"/>
      <c r="I804" s="632"/>
      <c r="J804" s="632"/>
      <c r="K804" s="632"/>
      <c r="L804" s="632"/>
      <c r="M804" s="632"/>
      <c r="N804" s="632"/>
      <c r="O804" s="632"/>
      <c r="P804" s="632"/>
      <c r="Q804" s="632"/>
      <c r="R804" s="632"/>
      <c r="S804" s="632"/>
      <c r="T804" s="632"/>
      <c r="U804" s="632"/>
      <c r="V804" s="632"/>
      <c r="W804" s="632"/>
      <c r="X804" s="632"/>
      <c r="Y804" s="632"/>
      <c r="Z804" s="632"/>
    </row>
    <row r="805" spans="1:26" ht="12.75" customHeight="1" x14ac:dyDescent="0.3">
      <c r="A805" s="632"/>
      <c r="B805" s="632"/>
      <c r="C805" s="632"/>
      <c r="D805" s="632"/>
      <c r="E805" s="632"/>
      <c r="F805" s="632"/>
      <c r="G805" s="632"/>
      <c r="H805" s="632"/>
      <c r="I805" s="632"/>
      <c r="J805" s="632"/>
      <c r="K805" s="632"/>
      <c r="L805" s="632"/>
      <c r="M805" s="632"/>
      <c r="N805" s="632"/>
      <c r="O805" s="632"/>
      <c r="P805" s="632"/>
      <c r="Q805" s="632"/>
      <c r="R805" s="632"/>
      <c r="S805" s="632"/>
      <c r="T805" s="632"/>
      <c r="U805" s="632"/>
      <c r="V805" s="632"/>
      <c r="W805" s="632"/>
      <c r="X805" s="632"/>
      <c r="Y805" s="632"/>
      <c r="Z805" s="632"/>
    </row>
    <row r="806" spans="1:26" ht="12.75" customHeight="1" x14ac:dyDescent="0.3">
      <c r="A806" s="632"/>
      <c r="B806" s="632"/>
      <c r="C806" s="632"/>
      <c r="D806" s="632"/>
      <c r="E806" s="632"/>
      <c r="F806" s="632"/>
      <c r="G806" s="632"/>
      <c r="H806" s="632"/>
      <c r="I806" s="632"/>
      <c r="J806" s="632"/>
      <c r="K806" s="632"/>
      <c r="L806" s="632"/>
      <c r="M806" s="632"/>
      <c r="N806" s="632"/>
      <c r="O806" s="632"/>
      <c r="P806" s="632"/>
      <c r="Q806" s="632"/>
      <c r="R806" s="632"/>
      <c r="S806" s="632"/>
      <c r="T806" s="632"/>
      <c r="U806" s="632"/>
      <c r="V806" s="632"/>
      <c r="W806" s="632"/>
      <c r="X806" s="632"/>
      <c r="Y806" s="632"/>
      <c r="Z806" s="632"/>
    </row>
    <row r="807" spans="1:26" ht="12.75" customHeight="1" x14ac:dyDescent="0.3">
      <c r="A807" s="632"/>
      <c r="B807" s="632"/>
      <c r="C807" s="632"/>
      <c r="D807" s="632"/>
      <c r="E807" s="632"/>
      <c r="F807" s="632"/>
      <c r="G807" s="632"/>
      <c r="H807" s="632"/>
      <c r="I807" s="632"/>
      <c r="J807" s="632"/>
      <c r="K807" s="632"/>
      <c r="L807" s="632"/>
      <c r="M807" s="632"/>
      <c r="N807" s="632"/>
      <c r="O807" s="632"/>
      <c r="P807" s="632"/>
      <c r="Q807" s="632"/>
      <c r="R807" s="632"/>
      <c r="S807" s="632"/>
      <c r="T807" s="632"/>
      <c r="U807" s="632"/>
      <c r="V807" s="632"/>
      <c r="W807" s="632"/>
      <c r="X807" s="632"/>
      <c r="Y807" s="632"/>
      <c r="Z807" s="632"/>
    </row>
    <row r="808" spans="1:26" ht="12.75" customHeight="1" x14ac:dyDescent="0.3">
      <c r="A808" s="632"/>
      <c r="B808" s="632"/>
      <c r="C808" s="632"/>
      <c r="D808" s="632"/>
      <c r="E808" s="632"/>
      <c r="F808" s="632"/>
      <c r="G808" s="632"/>
      <c r="H808" s="632"/>
      <c r="I808" s="632"/>
      <c r="J808" s="632"/>
      <c r="K808" s="632"/>
      <c r="L808" s="632"/>
      <c r="M808" s="632"/>
      <c r="N808" s="632"/>
      <c r="O808" s="632"/>
      <c r="P808" s="632"/>
      <c r="Q808" s="632"/>
      <c r="R808" s="632"/>
      <c r="S808" s="632"/>
      <c r="T808" s="632"/>
      <c r="U808" s="632"/>
      <c r="V808" s="632"/>
      <c r="W808" s="632"/>
      <c r="X808" s="632"/>
      <c r="Y808" s="632"/>
      <c r="Z808" s="632"/>
    </row>
    <row r="809" spans="1:26" ht="12.75" customHeight="1" x14ac:dyDescent="0.3">
      <c r="A809" s="632"/>
      <c r="B809" s="632"/>
      <c r="C809" s="632"/>
      <c r="D809" s="632"/>
      <c r="E809" s="632"/>
      <c r="F809" s="632"/>
      <c r="G809" s="632"/>
      <c r="H809" s="632"/>
      <c r="I809" s="632"/>
      <c r="J809" s="632"/>
      <c r="K809" s="632"/>
      <c r="L809" s="632"/>
      <c r="M809" s="632"/>
      <c r="N809" s="632"/>
      <c r="O809" s="632"/>
      <c r="P809" s="632"/>
      <c r="Q809" s="632"/>
      <c r="R809" s="632"/>
      <c r="S809" s="632"/>
      <c r="T809" s="632"/>
      <c r="U809" s="632"/>
      <c r="V809" s="632"/>
      <c r="W809" s="632"/>
      <c r="X809" s="632"/>
      <c r="Y809" s="632"/>
      <c r="Z809" s="632"/>
    </row>
    <row r="810" spans="1:26" ht="12.75" customHeight="1" x14ac:dyDescent="0.3">
      <c r="A810" s="632"/>
      <c r="B810" s="632"/>
      <c r="C810" s="632"/>
      <c r="D810" s="632"/>
      <c r="E810" s="632"/>
      <c r="F810" s="632"/>
      <c r="G810" s="632"/>
      <c r="H810" s="632"/>
      <c r="I810" s="632"/>
      <c r="J810" s="632"/>
      <c r="K810" s="632"/>
      <c r="L810" s="632"/>
      <c r="M810" s="632"/>
      <c r="N810" s="632"/>
      <c r="O810" s="632"/>
      <c r="P810" s="632"/>
      <c r="Q810" s="632"/>
      <c r="R810" s="632"/>
      <c r="S810" s="632"/>
      <c r="T810" s="632"/>
      <c r="U810" s="632"/>
      <c r="V810" s="632"/>
      <c r="W810" s="632"/>
      <c r="X810" s="632"/>
      <c r="Y810" s="632"/>
      <c r="Z810" s="632"/>
    </row>
    <row r="811" spans="1:26" ht="12.75" customHeight="1" x14ac:dyDescent="0.3">
      <c r="A811" s="632"/>
      <c r="B811" s="632"/>
      <c r="C811" s="632"/>
      <c r="D811" s="632"/>
      <c r="E811" s="632"/>
      <c r="F811" s="632"/>
      <c r="G811" s="632"/>
      <c r="H811" s="632"/>
      <c r="I811" s="632"/>
      <c r="J811" s="632"/>
      <c r="K811" s="632"/>
      <c r="L811" s="632"/>
      <c r="M811" s="632"/>
      <c r="N811" s="632"/>
      <c r="O811" s="632"/>
      <c r="P811" s="632"/>
      <c r="Q811" s="632"/>
      <c r="R811" s="632"/>
      <c r="S811" s="632"/>
      <c r="T811" s="632"/>
      <c r="U811" s="632"/>
      <c r="V811" s="632"/>
      <c r="W811" s="632"/>
      <c r="X811" s="632"/>
      <c r="Y811" s="632"/>
      <c r="Z811" s="632"/>
    </row>
    <row r="812" spans="1:26" ht="12.75" customHeight="1" x14ac:dyDescent="0.3">
      <c r="A812" s="632"/>
      <c r="B812" s="632"/>
      <c r="C812" s="632"/>
      <c r="D812" s="632"/>
      <c r="E812" s="632"/>
      <c r="F812" s="632"/>
      <c r="G812" s="632"/>
      <c r="H812" s="632"/>
      <c r="I812" s="632"/>
      <c r="J812" s="632"/>
      <c r="K812" s="632"/>
      <c r="L812" s="632"/>
      <c r="M812" s="632"/>
      <c r="N812" s="632"/>
      <c r="O812" s="632"/>
      <c r="P812" s="632"/>
      <c r="Q812" s="632"/>
      <c r="R812" s="632"/>
      <c r="S812" s="632"/>
      <c r="T812" s="632"/>
      <c r="U812" s="632"/>
      <c r="V812" s="632"/>
      <c r="W812" s="632"/>
      <c r="X812" s="632"/>
      <c r="Y812" s="632"/>
      <c r="Z812" s="632"/>
    </row>
    <row r="813" spans="1:26" ht="12.75" customHeight="1" x14ac:dyDescent="0.3">
      <c r="A813" s="632"/>
      <c r="B813" s="632"/>
      <c r="C813" s="632"/>
      <c r="D813" s="632"/>
      <c r="E813" s="632"/>
      <c r="F813" s="632"/>
      <c r="G813" s="632"/>
      <c r="H813" s="632"/>
      <c r="I813" s="632"/>
      <c r="J813" s="632"/>
      <c r="K813" s="632"/>
      <c r="L813" s="632"/>
      <c r="M813" s="632"/>
      <c r="N813" s="632"/>
      <c r="O813" s="632"/>
      <c r="P813" s="632"/>
      <c r="Q813" s="632"/>
      <c r="R813" s="632"/>
      <c r="S813" s="632"/>
      <c r="T813" s="632"/>
      <c r="U813" s="632"/>
      <c r="V813" s="632"/>
      <c r="W813" s="632"/>
      <c r="X813" s="632"/>
      <c r="Y813" s="632"/>
      <c r="Z813" s="632"/>
    </row>
    <row r="814" spans="1:26" ht="12.75" customHeight="1" x14ac:dyDescent="0.3">
      <c r="A814" s="632"/>
      <c r="B814" s="632"/>
      <c r="C814" s="632"/>
      <c r="D814" s="632"/>
      <c r="E814" s="632"/>
      <c r="F814" s="632"/>
      <c r="G814" s="632"/>
      <c r="H814" s="632"/>
      <c r="I814" s="632"/>
      <c r="J814" s="632"/>
      <c r="K814" s="632"/>
      <c r="L814" s="632"/>
      <c r="M814" s="632"/>
      <c r="N814" s="632"/>
      <c r="O814" s="632"/>
      <c r="P814" s="632"/>
      <c r="Q814" s="632"/>
      <c r="R814" s="632"/>
      <c r="S814" s="632"/>
      <c r="T814" s="632"/>
      <c r="U814" s="632"/>
      <c r="V814" s="632"/>
      <c r="W814" s="632"/>
      <c r="X814" s="632"/>
      <c r="Y814" s="632"/>
      <c r="Z814" s="632"/>
    </row>
    <row r="815" spans="1:26" ht="12.75" customHeight="1" x14ac:dyDescent="0.3">
      <c r="A815" s="632"/>
      <c r="B815" s="632"/>
      <c r="C815" s="632"/>
      <c r="D815" s="632"/>
      <c r="E815" s="632"/>
      <c r="F815" s="632"/>
      <c r="G815" s="632"/>
      <c r="H815" s="632"/>
      <c r="I815" s="632"/>
      <c r="J815" s="632"/>
      <c r="K815" s="632"/>
      <c r="L815" s="632"/>
      <c r="M815" s="632"/>
      <c r="N815" s="632"/>
      <c r="O815" s="632"/>
      <c r="P815" s="632"/>
      <c r="Q815" s="632"/>
      <c r="R815" s="632"/>
      <c r="S815" s="632"/>
      <c r="T815" s="632"/>
      <c r="U815" s="632"/>
      <c r="V815" s="632"/>
      <c r="W815" s="632"/>
      <c r="X815" s="632"/>
      <c r="Y815" s="632"/>
      <c r="Z815" s="632"/>
    </row>
    <row r="816" spans="1:26" ht="12.75" customHeight="1" x14ac:dyDescent="0.3">
      <c r="A816" s="632"/>
      <c r="B816" s="632"/>
      <c r="C816" s="632"/>
      <c r="D816" s="632"/>
      <c r="E816" s="632"/>
      <c r="F816" s="632"/>
      <c r="G816" s="632"/>
      <c r="H816" s="632"/>
      <c r="I816" s="632"/>
      <c r="J816" s="632"/>
      <c r="K816" s="632"/>
      <c r="L816" s="632"/>
      <c r="M816" s="632"/>
      <c r="N816" s="632"/>
      <c r="O816" s="632"/>
      <c r="P816" s="632"/>
      <c r="Q816" s="632"/>
      <c r="R816" s="632"/>
      <c r="S816" s="632"/>
      <c r="T816" s="632"/>
      <c r="U816" s="632"/>
      <c r="V816" s="632"/>
      <c r="W816" s="632"/>
      <c r="X816" s="632"/>
      <c r="Y816" s="632"/>
      <c r="Z816" s="632"/>
    </row>
    <row r="817" spans="1:26" ht="12.75" customHeight="1" x14ac:dyDescent="0.3">
      <c r="A817" s="632"/>
      <c r="B817" s="632"/>
      <c r="C817" s="632"/>
      <c r="D817" s="632"/>
      <c r="E817" s="632"/>
      <c r="F817" s="632"/>
      <c r="G817" s="632"/>
      <c r="H817" s="632"/>
      <c r="I817" s="632"/>
      <c r="J817" s="632"/>
      <c r="K817" s="632"/>
      <c r="L817" s="632"/>
      <c r="M817" s="632"/>
      <c r="N817" s="632"/>
      <c r="O817" s="632"/>
      <c r="P817" s="632"/>
      <c r="Q817" s="632"/>
      <c r="R817" s="632"/>
      <c r="S817" s="632"/>
      <c r="T817" s="632"/>
      <c r="U817" s="632"/>
      <c r="V817" s="632"/>
      <c r="W817" s="632"/>
      <c r="X817" s="632"/>
      <c r="Y817" s="632"/>
      <c r="Z817" s="632"/>
    </row>
    <row r="818" spans="1:26" ht="12.75" customHeight="1" x14ac:dyDescent="0.3">
      <c r="A818" s="632"/>
      <c r="B818" s="632"/>
      <c r="C818" s="632"/>
      <c r="D818" s="632"/>
      <c r="E818" s="632"/>
      <c r="F818" s="632"/>
      <c r="G818" s="632"/>
      <c r="H818" s="632"/>
      <c r="I818" s="632"/>
      <c r="J818" s="632"/>
      <c r="K818" s="632"/>
      <c r="L818" s="632"/>
      <c r="M818" s="632"/>
      <c r="N818" s="632"/>
      <c r="O818" s="632"/>
      <c r="P818" s="632"/>
      <c r="Q818" s="632"/>
      <c r="R818" s="632"/>
      <c r="S818" s="632"/>
      <c r="T818" s="632"/>
      <c r="U818" s="632"/>
      <c r="V818" s="632"/>
      <c r="W818" s="632"/>
      <c r="X818" s="632"/>
      <c r="Y818" s="632"/>
      <c r="Z818" s="632"/>
    </row>
    <row r="819" spans="1:26" ht="12.75" customHeight="1" x14ac:dyDescent="0.3">
      <c r="A819" s="632"/>
      <c r="B819" s="632"/>
      <c r="C819" s="632"/>
      <c r="D819" s="632"/>
      <c r="E819" s="632"/>
      <c r="F819" s="632"/>
      <c r="G819" s="632"/>
      <c r="H819" s="632"/>
      <c r="I819" s="632"/>
      <c r="J819" s="632"/>
      <c r="K819" s="632"/>
      <c r="L819" s="632"/>
      <c r="M819" s="632"/>
      <c r="N819" s="632"/>
      <c r="O819" s="632"/>
      <c r="P819" s="632"/>
      <c r="Q819" s="632"/>
      <c r="R819" s="632"/>
      <c r="S819" s="632"/>
      <c r="T819" s="632"/>
      <c r="U819" s="632"/>
      <c r="V819" s="632"/>
      <c r="W819" s="632"/>
      <c r="X819" s="632"/>
      <c r="Y819" s="632"/>
      <c r="Z819" s="632"/>
    </row>
    <row r="820" spans="1:26" ht="12.75" customHeight="1" x14ac:dyDescent="0.3">
      <c r="A820" s="632"/>
      <c r="B820" s="632"/>
      <c r="C820" s="632"/>
      <c r="D820" s="632"/>
      <c r="E820" s="632"/>
      <c r="F820" s="632"/>
      <c r="G820" s="632"/>
      <c r="H820" s="632"/>
      <c r="I820" s="632"/>
      <c r="J820" s="632"/>
      <c r="K820" s="632"/>
      <c r="L820" s="632"/>
      <c r="M820" s="632"/>
      <c r="N820" s="632"/>
      <c r="O820" s="632"/>
      <c r="P820" s="632"/>
      <c r="Q820" s="632"/>
      <c r="R820" s="632"/>
      <c r="S820" s="632"/>
      <c r="T820" s="632"/>
      <c r="U820" s="632"/>
      <c r="V820" s="632"/>
      <c r="W820" s="632"/>
      <c r="X820" s="632"/>
      <c r="Y820" s="632"/>
      <c r="Z820" s="632"/>
    </row>
    <row r="821" spans="1:26" ht="12.75" customHeight="1" x14ac:dyDescent="0.3">
      <c r="A821" s="632"/>
      <c r="B821" s="632"/>
      <c r="C821" s="632"/>
      <c r="D821" s="632"/>
      <c r="E821" s="632"/>
      <c r="F821" s="632"/>
      <c r="G821" s="632"/>
      <c r="H821" s="632"/>
      <c r="I821" s="632"/>
      <c r="J821" s="632"/>
      <c r="K821" s="632"/>
      <c r="L821" s="632"/>
      <c r="M821" s="632"/>
      <c r="N821" s="632"/>
      <c r="O821" s="632"/>
      <c r="P821" s="632"/>
      <c r="Q821" s="632"/>
      <c r="R821" s="632"/>
      <c r="S821" s="632"/>
      <c r="T821" s="632"/>
      <c r="U821" s="632"/>
      <c r="V821" s="632"/>
      <c r="W821" s="632"/>
      <c r="X821" s="632"/>
      <c r="Y821" s="632"/>
      <c r="Z821" s="632"/>
    </row>
    <row r="822" spans="1:26" ht="12.75" customHeight="1" x14ac:dyDescent="0.3">
      <c r="A822" s="632"/>
      <c r="B822" s="632"/>
      <c r="C822" s="632"/>
      <c r="D822" s="632"/>
      <c r="E822" s="632"/>
      <c r="F822" s="632"/>
      <c r="G822" s="632"/>
      <c r="H822" s="632"/>
      <c r="I822" s="632"/>
      <c r="J822" s="632"/>
      <c r="K822" s="632"/>
      <c r="L822" s="632"/>
      <c r="M822" s="632"/>
      <c r="N822" s="632"/>
      <c r="O822" s="632"/>
      <c r="P822" s="632"/>
      <c r="Q822" s="632"/>
      <c r="R822" s="632"/>
      <c r="S822" s="632"/>
      <c r="T822" s="632"/>
      <c r="U822" s="632"/>
      <c r="V822" s="632"/>
      <c r="W822" s="632"/>
      <c r="X822" s="632"/>
      <c r="Y822" s="632"/>
      <c r="Z822" s="632"/>
    </row>
    <row r="823" spans="1:26" ht="12.75" customHeight="1" x14ac:dyDescent="0.3">
      <c r="A823" s="632"/>
      <c r="B823" s="632"/>
      <c r="C823" s="632"/>
      <c r="D823" s="632"/>
      <c r="E823" s="632"/>
      <c r="F823" s="632"/>
      <c r="G823" s="632"/>
      <c r="H823" s="632"/>
      <c r="I823" s="632"/>
      <c r="J823" s="632"/>
      <c r="K823" s="632"/>
      <c r="L823" s="632"/>
      <c r="M823" s="632"/>
      <c r="N823" s="632"/>
      <c r="O823" s="632"/>
      <c r="P823" s="632"/>
      <c r="Q823" s="632"/>
      <c r="R823" s="632"/>
      <c r="S823" s="632"/>
      <c r="T823" s="632"/>
      <c r="U823" s="632"/>
      <c r="V823" s="632"/>
      <c r="W823" s="632"/>
      <c r="X823" s="632"/>
      <c r="Y823" s="632"/>
      <c r="Z823" s="632"/>
    </row>
    <row r="824" spans="1:26" ht="12.75" customHeight="1" x14ac:dyDescent="0.3">
      <c r="A824" s="632"/>
      <c r="B824" s="632"/>
      <c r="C824" s="632"/>
      <c r="D824" s="632"/>
      <c r="E824" s="632"/>
      <c r="F824" s="632"/>
      <c r="G824" s="632"/>
      <c r="H824" s="632"/>
      <c r="I824" s="632"/>
      <c r="J824" s="632"/>
      <c r="K824" s="632"/>
      <c r="L824" s="632"/>
      <c r="M824" s="632"/>
      <c r="N824" s="632"/>
      <c r="O824" s="632"/>
      <c r="P824" s="632"/>
      <c r="Q824" s="632"/>
      <c r="R824" s="632"/>
      <c r="S824" s="632"/>
      <c r="T824" s="632"/>
      <c r="U824" s="632"/>
      <c r="V824" s="632"/>
      <c r="W824" s="632"/>
      <c r="X824" s="632"/>
      <c r="Y824" s="632"/>
      <c r="Z824" s="632"/>
    </row>
    <row r="825" spans="1:26" ht="12.75" customHeight="1" x14ac:dyDescent="0.3">
      <c r="A825" s="632"/>
      <c r="B825" s="632"/>
      <c r="C825" s="632"/>
      <c r="D825" s="632"/>
      <c r="E825" s="632"/>
      <c r="F825" s="632"/>
      <c r="G825" s="632"/>
      <c r="H825" s="632"/>
      <c r="I825" s="632"/>
      <c r="J825" s="632"/>
      <c r="K825" s="632"/>
      <c r="L825" s="632"/>
      <c r="M825" s="632"/>
      <c r="N825" s="632"/>
      <c r="O825" s="632"/>
      <c r="P825" s="632"/>
      <c r="Q825" s="632"/>
      <c r="R825" s="632"/>
      <c r="S825" s="632"/>
      <c r="T825" s="632"/>
      <c r="U825" s="632"/>
      <c r="V825" s="632"/>
      <c r="W825" s="632"/>
      <c r="X825" s="632"/>
      <c r="Y825" s="632"/>
      <c r="Z825" s="632"/>
    </row>
    <row r="826" spans="1:26" ht="12.75" customHeight="1" x14ac:dyDescent="0.3">
      <c r="A826" s="632"/>
      <c r="B826" s="632"/>
      <c r="C826" s="632"/>
      <c r="D826" s="632"/>
      <c r="E826" s="632"/>
      <c r="F826" s="632"/>
      <c r="G826" s="632"/>
      <c r="H826" s="632"/>
      <c r="I826" s="632"/>
      <c r="J826" s="632"/>
      <c r="K826" s="632"/>
      <c r="L826" s="632"/>
      <c r="M826" s="632"/>
      <c r="N826" s="632"/>
      <c r="O826" s="632"/>
      <c r="P826" s="632"/>
      <c r="Q826" s="632"/>
      <c r="R826" s="632"/>
      <c r="S826" s="632"/>
      <c r="T826" s="632"/>
      <c r="U826" s="632"/>
      <c r="V826" s="632"/>
      <c r="W826" s="632"/>
      <c r="X826" s="632"/>
      <c r="Y826" s="632"/>
      <c r="Z826" s="632"/>
    </row>
    <row r="827" spans="1:26" ht="12.75" customHeight="1" x14ac:dyDescent="0.3">
      <c r="A827" s="632"/>
      <c r="B827" s="632"/>
      <c r="C827" s="632"/>
      <c r="D827" s="632"/>
      <c r="E827" s="632"/>
      <c r="F827" s="632"/>
      <c r="G827" s="632"/>
      <c r="H827" s="632"/>
      <c r="I827" s="632"/>
      <c r="J827" s="632"/>
      <c r="K827" s="632"/>
      <c r="L827" s="632"/>
      <c r="M827" s="632"/>
      <c r="N827" s="632"/>
      <c r="O827" s="632"/>
      <c r="P827" s="632"/>
      <c r="Q827" s="632"/>
      <c r="R827" s="632"/>
      <c r="S827" s="632"/>
      <c r="T827" s="632"/>
      <c r="U827" s="632"/>
      <c r="V827" s="632"/>
      <c r="W827" s="632"/>
      <c r="X827" s="632"/>
      <c r="Y827" s="632"/>
      <c r="Z827" s="632"/>
    </row>
    <row r="828" spans="1:26" ht="12.75" customHeight="1" x14ac:dyDescent="0.3">
      <c r="A828" s="632"/>
      <c r="B828" s="632"/>
      <c r="C828" s="632"/>
      <c r="D828" s="632"/>
      <c r="E828" s="632"/>
      <c r="F828" s="632"/>
      <c r="G828" s="632"/>
      <c r="H828" s="632"/>
      <c r="I828" s="632"/>
      <c r="J828" s="632"/>
      <c r="K828" s="632"/>
      <c r="L828" s="632"/>
      <c r="M828" s="632"/>
      <c r="N828" s="632"/>
      <c r="O828" s="632"/>
      <c r="P828" s="632"/>
      <c r="Q828" s="632"/>
      <c r="R828" s="632"/>
      <c r="S828" s="632"/>
      <c r="T828" s="632"/>
      <c r="U828" s="632"/>
      <c r="V828" s="632"/>
      <c r="W828" s="632"/>
      <c r="X828" s="632"/>
      <c r="Y828" s="632"/>
      <c r="Z828" s="632"/>
    </row>
    <row r="829" spans="1:26" ht="12.75" customHeight="1" x14ac:dyDescent="0.3">
      <c r="A829" s="632"/>
      <c r="B829" s="632"/>
      <c r="C829" s="632"/>
      <c r="D829" s="632"/>
      <c r="E829" s="632"/>
      <c r="F829" s="632"/>
      <c r="G829" s="632"/>
      <c r="H829" s="632"/>
      <c r="I829" s="632"/>
      <c r="J829" s="632"/>
      <c r="K829" s="632"/>
      <c r="L829" s="632"/>
      <c r="M829" s="632"/>
      <c r="N829" s="632"/>
      <c r="O829" s="632"/>
      <c r="P829" s="632"/>
      <c r="Q829" s="632"/>
      <c r="R829" s="632"/>
      <c r="S829" s="632"/>
      <c r="T829" s="632"/>
      <c r="U829" s="632"/>
      <c r="V829" s="632"/>
      <c r="W829" s="632"/>
      <c r="X829" s="632"/>
      <c r="Y829" s="632"/>
      <c r="Z829" s="632"/>
    </row>
    <row r="830" spans="1:26" ht="12.75" customHeight="1" x14ac:dyDescent="0.3">
      <c r="A830" s="632"/>
      <c r="B830" s="632"/>
      <c r="C830" s="632"/>
      <c r="D830" s="632"/>
      <c r="E830" s="632"/>
      <c r="F830" s="632"/>
      <c r="G830" s="632"/>
      <c r="H830" s="632"/>
      <c r="I830" s="632"/>
      <c r="J830" s="632"/>
      <c r="K830" s="632"/>
      <c r="L830" s="632"/>
      <c r="M830" s="632"/>
      <c r="N830" s="632"/>
      <c r="O830" s="632"/>
      <c r="P830" s="632"/>
      <c r="Q830" s="632"/>
      <c r="R830" s="632"/>
      <c r="S830" s="632"/>
      <c r="T830" s="632"/>
      <c r="U830" s="632"/>
      <c r="V830" s="632"/>
      <c r="W830" s="632"/>
      <c r="X830" s="632"/>
      <c r="Y830" s="632"/>
      <c r="Z830" s="632"/>
    </row>
    <row r="831" spans="1:26" ht="12.75" customHeight="1" x14ac:dyDescent="0.3">
      <c r="A831" s="632"/>
      <c r="B831" s="632"/>
      <c r="C831" s="632"/>
      <c r="D831" s="632"/>
      <c r="E831" s="632"/>
      <c r="F831" s="632"/>
      <c r="G831" s="632"/>
      <c r="H831" s="632"/>
      <c r="I831" s="632"/>
      <c r="J831" s="632"/>
      <c r="K831" s="632"/>
      <c r="L831" s="632"/>
      <c r="M831" s="632"/>
      <c r="N831" s="632"/>
      <c r="O831" s="632"/>
      <c r="P831" s="632"/>
      <c r="Q831" s="632"/>
      <c r="R831" s="632"/>
      <c r="S831" s="632"/>
      <c r="T831" s="632"/>
      <c r="U831" s="632"/>
      <c r="V831" s="632"/>
      <c r="W831" s="632"/>
      <c r="X831" s="632"/>
      <c r="Y831" s="632"/>
      <c r="Z831" s="632"/>
    </row>
    <row r="832" spans="1:26" ht="12.75" customHeight="1" x14ac:dyDescent="0.3">
      <c r="A832" s="632"/>
      <c r="B832" s="632"/>
      <c r="C832" s="632"/>
      <c r="D832" s="632"/>
      <c r="E832" s="632"/>
      <c r="F832" s="632"/>
      <c r="G832" s="632"/>
      <c r="H832" s="632"/>
      <c r="I832" s="632"/>
      <c r="J832" s="632"/>
      <c r="K832" s="632"/>
      <c r="L832" s="632"/>
      <c r="M832" s="632"/>
      <c r="N832" s="632"/>
      <c r="O832" s="632"/>
      <c r="P832" s="632"/>
      <c r="Q832" s="632"/>
      <c r="R832" s="632"/>
      <c r="S832" s="632"/>
      <c r="T832" s="632"/>
      <c r="U832" s="632"/>
      <c r="V832" s="632"/>
      <c r="W832" s="632"/>
      <c r="X832" s="632"/>
      <c r="Y832" s="632"/>
      <c r="Z832" s="632"/>
    </row>
    <row r="833" spans="1:26" ht="12.75" customHeight="1" x14ac:dyDescent="0.3">
      <c r="A833" s="632"/>
      <c r="B833" s="632"/>
      <c r="C833" s="632"/>
      <c r="D833" s="632"/>
      <c r="E833" s="632"/>
      <c r="F833" s="632"/>
      <c r="G833" s="632"/>
      <c r="H833" s="632"/>
      <c r="I833" s="632"/>
      <c r="J833" s="632"/>
      <c r="K833" s="632"/>
      <c r="L833" s="632"/>
      <c r="M833" s="632"/>
      <c r="N833" s="632"/>
      <c r="O833" s="632"/>
      <c r="P833" s="632"/>
      <c r="Q833" s="632"/>
      <c r="R833" s="632"/>
      <c r="S833" s="632"/>
      <c r="T833" s="632"/>
      <c r="U833" s="632"/>
      <c r="V833" s="632"/>
      <c r="W833" s="632"/>
      <c r="X833" s="632"/>
      <c r="Y833" s="632"/>
      <c r="Z833" s="632"/>
    </row>
    <row r="834" spans="1:26" ht="12.75" customHeight="1" x14ac:dyDescent="0.3">
      <c r="A834" s="632"/>
      <c r="B834" s="632"/>
      <c r="C834" s="632"/>
      <c r="D834" s="632"/>
      <c r="E834" s="632"/>
      <c r="F834" s="632"/>
      <c r="G834" s="632"/>
      <c r="H834" s="632"/>
      <c r="I834" s="632"/>
      <c r="J834" s="632"/>
      <c r="K834" s="632"/>
      <c r="L834" s="632"/>
      <c r="M834" s="632"/>
      <c r="N834" s="632"/>
      <c r="O834" s="632"/>
      <c r="P834" s="632"/>
      <c r="Q834" s="632"/>
      <c r="R834" s="632"/>
      <c r="S834" s="632"/>
      <c r="T834" s="632"/>
      <c r="U834" s="632"/>
      <c r="V834" s="632"/>
      <c r="W834" s="632"/>
      <c r="X834" s="632"/>
      <c r="Y834" s="632"/>
      <c r="Z834" s="632"/>
    </row>
    <row r="835" spans="1:26" ht="12.75" customHeight="1" x14ac:dyDescent="0.3">
      <c r="A835" s="632"/>
      <c r="B835" s="632"/>
      <c r="C835" s="632"/>
      <c r="D835" s="632"/>
      <c r="E835" s="632"/>
      <c r="F835" s="632"/>
      <c r="G835" s="632"/>
      <c r="H835" s="632"/>
      <c r="I835" s="632"/>
      <c r="J835" s="632"/>
      <c r="K835" s="632"/>
      <c r="L835" s="632"/>
      <c r="M835" s="632"/>
      <c r="N835" s="632"/>
      <c r="O835" s="632"/>
      <c r="P835" s="632"/>
      <c r="Q835" s="632"/>
      <c r="R835" s="632"/>
      <c r="S835" s="632"/>
      <c r="T835" s="632"/>
      <c r="U835" s="632"/>
      <c r="V835" s="632"/>
      <c r="W835" s="632"/>
      <c r="X835" s="632"/>
      <c r="Y835" s="632"/>
      <c r="Z835" s="632"/>
    </row>
    <row r="836" spans="1:26" ht="12.75" customHeight="1" x14ac:dyDescent="0.3">
      <c r="A836" s="632"/>
      <c r="B836" s="632"/>
      <c r="C836" s="632"/>
      <c r="D836" s="632"/>
      <c r="E836" s="632"/>
      <c r="F836" s="632"/>
      <c r="G836" s="632"/>
      <c r="H836" s="632"/>
      <c r="I836" s="632"/>
      <c r="J836" s="632"/>
      <c r="K836" s="632"/>
      <c r="L836" s="632"/>
      <c r="M836" s="632"/>
      <c r="N836" s="632"/>
      <c r="O836" s="632"/>
      <c r="P836" s="632"/>
      <c r="Q836" s="632"/>
      <c r="R836" s="632"/>
      <c r="S836" s="632"/>
      <c r="T836" s="632"/>
      <c r="U836" s="632"/>
      <c r="V836" s="632"/>
      <c r="W836" s="632"/>
      <c r="X836" s="632"/>
      <c r="Y836" s="632"/>
      <c r="Z836" s="632"/>
    </row>
    <row r="837" spans="1:26" ht="12.75" customHeight="1" x14ac:dyDescent="0.3">
      <c r="A837" s="632"/>
      <c r="B837" s="632"/>
      <c r="C837" s="632"/>
      <c r="D837" s="632"/>
      <c r="E837" s="632"/>
      <c r="F837" s="632"/>
      <c r="G837" s="632"/>
      <c r="H837" s="632"/>
      <c r="I837" s="632"/>
      <c r="J837" s="632"/>
      <c r="K837" s="632"/>
      <c r="L837" s="632"/>
      <c r="M837" s="632"/>
      <c r="N837" s="632"/>
      <c r="O837" s="632"/>
      <c r="P837" s="632"/>
      <c r="Q837" s="632"/>
      <c r="R837" s="632"/>
      <c r="S837" s="632"/>
      <c r="T837" s="632"/>
      <c r="U837" s="632"/>
      <c r="V837" s="632"/>
      <c r="W837" s="632"/>
      <c r="X837" s="632"/>
      <c r="Y837" s="632"/>
      <c r="Z837" s="632"/>
    </row>
    <row r="838" spans="1:26" ht="12.75" customHeight="1" x14ac:dyDescent="0.3">
      <c r="A838" s="632"/>
      <c r="B838" s="632"/>
      <c r="C838" s="632"/>
      <c r="D838" s="632"/>
      <c r="E838" s="632"/>
      <c r="F838" s="632"/>
      <c r="G838" s="632"/>
      <c r="H838" s="632"/>
      <c r="I838" s="632"/>
      <c r="J838" s="632"/>
      <c r="K838" s="632"/>
      <c r="L838" s="632"/>
      <c r="M838" s="632"/>
      <c r="N838" s="632"/>
      <c r="O838" s="632"/>
      <c r="P838" s="632"/>
      <c r="Q838" s="632"/>
      <c r="R838" s="632"/>
      <c r="S838" s="632"/>
      <c r="T838" s="632"/>
      <c r="U838" s="632"/>
      <c r="V838" s="632"/>
      <c r="W838" s="632"/>
      <c r="X838" s="632"/>
      <c r="Y838" s="632"/>
      <c r="Z838" s="632"/>
    </row>
    <row r="839" spans="1:26" ht="12.75" customHeight="1" x14ac:dyDescent="0.3">
      <c r="A839" s="632"/>
      <c r="B839" s="632"/>
      <c r="C839" s="632"/>
      <c r="D839" s="632"/>
      <c r="E839" s="632"/>
      <c r="F839" s="632"/>
      <c r="G839" s="632"/>
      <c r="H839" s="632"/>
      <c r="I839" s="632"/>
      <c r="J839" s="632"/>
      <c r="K839" s="632"/>
      <c r="L839" s="632"/>
      <c r="M839" s="632"/>
      <c r="N839" s="632"/>
      <c r="O839" s="632"/>
      <c r="P839" s="632"/>
      <c r="Q839" s="632"/>
      <c r="R839" s="632"/>
      <c r="S839" s="632"/>
      <c r="T839" s="632"/>
      <c r="U839" s="632"/>
      <c r="V839" s="632"/>
      <c r="W839" s="632"/>
      <c r="X839" s="632"/>
      <c r="Y839" s="632"/>
      <c r="Z839" s="632"/>
    </row>
    <row r="840" spans="1:26" ht="12.75" customHeight="1" x14ac:dyDescent="0.3">
      <c r="A840" s="632"/>
      <c r="B840" s="632"/>
      <c r="C840" s="632"/>
      <c r="D840" s="632"/>
      <c r="E840" s="632"/>
      <c r="F840" s="632"/>
      <c r="G840" s="632"/>
      <c r="H840" s="632"/>
      <c r="I840" s="632"/>
      <c r="J840" s="632"/>
      <c r="K840" s="632"/>
      <c r="L840" s="632"/>
      <c r="M840" s="632"/>
      <c r="N840" s="632"/>
      <c r="O840" s="632"/>
      <c r="P840" s="632"/>
      <c r="Q840" s="632"/>
      <c r="R840" s="632"/>
      <c r="S840" s="632"/>
      <c r="T840" s="632"/>
      <c r="U840" s="632"/>
      <c r="V840" s="632"/>
      <c r="W840" s="632"/>
      <c r="X840" s="632"/>
      <c r="Y840" s="632"/>
      <c r="Z840" s="632"/>
    </row>
    <row r="841" spans="1:26" ht="12.75" customHeight="1" x14ac:dyDescent="0.3">
      <c r="A841" s="632"/>
      <c r="B841" s="632"/>
      <c r="C841" s="632"/>
      <c r="D841" s="632"/>
      <c r="E841" s="632"/>
      <c r="F841" s="632"/>
      <c r="G841" s="632"/>
      <c r="H841" s="632"/>
      <c r="I841" s="632"/>
      <c r="J841" s="632"/>
      <c r="K841" s="632"/>
      <c r="L841" s="632"/>
      <c r="M841" s="632"/>
      <c r="N841" s="632"/>
      <c r="O841" s="632"/>
      <c r="P841" s="632"/>
      <c r="Q841" s="632"/>
      <c r="R841" s="632"/>
      <c r="S841" s="632"/>
      <c r="T841" s="632"/>
      <c r="U841" s="632"/>
      <c r="V841" s="632"/>
      <c r="W841" s="632"/>
      <c r="X841" s="632"/>
      <c r="Y841" s="632"/>
      <c r="Z841" s="632"/>
    </row>
    <row r="842" spans="1:26" ht="12.75" customHeight="1" x14ac:dyDescent="0.3">
      <c r="A842" s="632"/>
      <c r="B842" s="632"/>
      <c r="C842" s="632"/>
      <c r="D842" s="632"/>
      <c r="E842" s="632"/>
      <c r="F842" s="632"/>
      <c r="G842" s="632"/>
      <c r="H842" s="632"/>
      <c r="I842" s="632"/>
      <c r="J842" s="632"/>
      <c r="K842" s="632"/>
      <c r="L842" s="632"/>
      <c r="M842" s="632"/>
      <c r="N842" s="632"/>
      <c r="O842" s="632"/>
      <c r="P842" s="632"/>
      <c r="Q842" s="632"/>
      <c r="R842" s="632"/>
      <c r="S842" s="632"/>
      <c r="T842" s="632"/>
      <c r="U842" s="632"/>
      <c r="V842" s="632"/>
      <c r="W842" s="632"/>
      <c r="X842" s="632"/>
      <c r="Y842" s="632"/>
      <c r="Z842" s="632"/>
    </row>
    <row r="843" spans="1:26" ht="12.75" customHeight="1" x14ac:dyDescent="0.3">
      <c r="A843" s="632"/>
      <c r="B843" s="632"/>
      <c r="C843" s="632"/>
      <c r="D843" s="632"/>
      <c r="E843" s="632"/>
      <c r="F843" s="632"/>
      <c r="G843" s="632"/>
      <c r="H843" s="632"/>
      <c r="I843" s="632"/>
      <c r="J843" s="632"/>
      <c r="K843" s="632"/>
      <c r="L843" s="632"/>
      <c r="M843" s="632"/>
      <c r="N843" s="632"/>
      <c r="O843" s="632"/>
      <c r="P843" s="632"/>
      <c r="Q843" s="632"/>
      <c r="R843" s="632"/>
      <c r="S843" s="632"/>
      <c r="T843" s="632"/>
      <c r="U843" s="632"/>
      <c r="V843" s="632"/>
      <c r="W843" s="632"/>
      <c r="X843" s="632"/>
      <c r="Y843" s="632"/>
      <c r="Z843" s="632"/>
    </row>
    <row r="844" spans="1:26" ht="12.75" customHeight="1" x14ac:dyDescent="0.3">
      <c r="A844" s="632"/>
      <c r="B844" s="632"/>
      <c r="C844" s="632"/>
      <c r="D844" s="632"/>
      <c r="E844" s="632"/>
      <c r="F844" s="632"/>
      <c r="G844" s="632"/>
      <c r="H844" s="632"/>
      <c r="I844" s="632"/>
      <c r="J844" s="632"/>
      <c r="K844" s="632"/>
      <c r="L844" s="632"/>
      <c r="M844" s="632"/>
      <c r="N844" s="632"/>
      <c r="O844" s="632"/>
      <c r="P844" s="632"/>
      <c r="Q844" s="632"/>
      <c r="R844" s="632"/>
      <c r="S844" s="632"/>
      <c r="T844" s="632"/>
      <c r="U844" s="632"/>
      <c r="V844" s="632"/>
      <c r="W844" s="632"/>
      <c r="X844" s="632"/>
      <c r="Y844" s="632"/>
      <c r="Z844" s="632"/>
    </row>
    <row r="845" spans="1:26" ht="12.75" customHeight="1" x14ac:dyDescent="0.3">
      <c r="A845" s="632"/>
      <c r="B845" s="632"/>
      <c r="C845" s="632"/>
      <c r="D845" s="632"/>
      <c r="E845" s="632"/>
      <c r="F845" s="632"/>
      <c r="G845" s="632"/>
      <c r="H845" s="632"/>
      <c r="I845" s="632"/>
      <c r="J845" s="632"/>
      <c r="K845" s="632"/>
      <c r="L845" s="632"/>
      <c r="M845" s="632"/>
      <c r="N845" s="632"/>
      <c r="O845" s="632"/>
      <c r="P845" s="632"/>
      <c r="Q845" s="632"/>
      <c r="R845" s="632"/>
      <c r="S845" s="632"/>
      <c r="T845" s="632"/>
      <c r="U845" s="632"/>
      <c r="V845" s="632"/>
      <c r="W845" s="632"/>
      <c r="X845" s="632"/>
      <c r="Y845" s="632"/>
      <c r="Z845" s="632"/>
    </row>
    <row r="846" spans="1:26" ht="12.75" customHeight="1" x14ac:dyDescent="0.3">
      <c r="A846" s="632"/>
      <c r="B846" s="632"/>
      <c r="C846" s="632"/>
      <c r="D846" s="632"/>
      <c r="E846" s="632"/>
      <c r="F846" s="632"/>
      <c r="G846" s="632"/>
      <c r="H846" s="632"/>
      <c r="I846" s="632"/>
      <c r="J846" s="632"/>
      <c r="K846" s="632"/>
      <c r="L846" s="632"/>
      <c r="M846" s="632"/>
      <c r="N846" s="632"/>
      <c r="O846" s="632"/>
      <c r="P846" s="632"/>
      <c r="Q846" s="632"/>
      <c r="R846" s="632"/>
      <c r="S846" s="632"/>
      <c r="T846" s="632"/>
      <c r="U846" s="632"/>
      <c r="V846" s="632"/>
      <c r="W846" s="632"/>
      <c r="X846" s="632"/>
      <c r="Y846" s="632"/>
      <c r="Z846" s="632"/>
    </row>
    <row r="847" spans="1:26" ht="12.75" customHeight="1" x14ac:dyDescent="0.3">
      <c r="A847" s="632"/>
      <c r="B847" s="632"/>
      <c r="C847" s="632"/>
      <c r="D847" s="632"/>
      <c r="E847" s="632"/>
      <c r="F847" s="632"/>
      <c r="G847" s="632"/>
      <c r="H847" s="632"/>
      <c r="I847" s="632"/>
      <c r="J847" s="632"/>
      <c r="K847" s="632"/>
      <c r="L847" s="632"/>
      <c r="M847" s="632"/>
      <c r="N847" s="632"/>
      <c r="O847" s="632"/>
      <c r="P847" s="632"/>
      <c r="Q847" s="632"/>
      <c r="R847" s="632"/>
      <c r="S847" s="632"/>
      <c r="T847" s="632"/>
      <c r="U847" s="632"/>
      <c r="V847" s="632"/>
      <c r="W847" s="632"/>
      <c r="X847" s="632"/>
      <c r="Y847" s="632"/>
      <c r="Z847" s="632"/>
    </row>
    <row r="848" spans="1:26" ht="12.75" customHeight="1" x14ac:dyDescent="0.3">
      <c r="A848" s="632"/>
      <c r="B848" s="632"/>
      <c r="C848" s="632"/>
      <c r="D848" s="632"/>
      <c r="E848" s="632"/>
      <c r="F848" s="632"/>
      <c r="G848" s="632"/>
      <c r="H848" s="632"/>
      <c r="I848" s="632"/>
      <c r="J848" s="632"/>
      <c r="K848" s="632"/>
      <c r="L848" s="632"/>
      <c r="M848" s="632"/>
      <c r="N848" s="632"/>
      <c r="O848" s="632"/>
      <c r="P848" s="632"/>
      <c r="Q848" s="632"/>
      <c r="R848" s="632"/>
      <c r="S848" s="632"/>
      <c r="T848" s="632"/>
      <c r="U848" s="632"/>
      <c r="V848" s="632"/>
      <c r="W848" s="632"/>
      <c r="X848" s="632"/>
      <c r="Y848" s="632"/>
      <c r="Z848" s="632"/>
    </row>
    <row r="849" spans="1:26" ht="12.75" customHeight="1" x14ac:dyDescent="0.3">
      <c r="A849" s="632"/>
      <c r="B849" s="632"/>
      <c r="C849" s="632"/>
      <c r="D849" s="632"/>
      <c r="E849" s="632"/>
      <c r="F849" s="632"/>
      <c r="G849" s="632"/>
      <c r="H849" s="632"/>
      <c r="I849" s="632"/>
      <c r="J849" s="632"/>
      <c r="K849" s="632"/>
      <c r="L849" s="632"/>
      <c r="M849" s="632"/>
      <c r="N849" s="632"/>
      <c r="O849" s="632"/>
      <c r="P849" s="632"/>
      <c r="Q849" s="632"/>
      <c r="R849" s="632"/>
      <c r="S849" s="632"/>
      <c r="T849" s="632"/>
      <c r="U849" s="632"/>
      <c r="V849" s="632"/>
      <c r="W849" s="632"/>
      <c r="X849" s="632"/>
      <c r="Y849" s="632"/>
      <c r="Z849" s="632"/>
    </row>
    <row r="850" spans="1:26" ht="12.75" customHeight="1" x14ac:dyDescent="0.3">
      <c r="A850" s="632"/>
      <c r="B850" s="632"/>
      <c r="C850" s="632"/>
      <c r="D850" s="632"/>
      <c r="E850" s="632"/>
      <c r="F850" s="632"/>
      <c r="G850" s="632"/>
      <c r="H850" s="632"/>
      <c r="I850" s="632"/>
      <c r="J850" s="632"/>
      <c r="K850" s="632"/>
      <c r="L850" s="632"/>
      <c r="M850" s="632"/>
      <c r="N850" s="632"/>
      <c r="O850" s="632"/>
      <c r="P850" s="632"/>
      <c r="Q850" s="632"/>
      <c r="R850" s="632"/>
      <c r="S850" s="632"/>
      <c r="T850" s="632"/>
      <c r="U850" s="632"/>
      <c r="V850" s="632"/>
      <c r="W850" s="632"/>
      <c r="X850" s="632"/>
      <c r="Y850" s="632"/>
      <c r="Z850" s="632"/>
    </row>
    <row r="851" spans="1:26" ht="12.75" customHeight="1" x14ac:dyDescent="0.3">
      <c r="A851" s="632"/>
      <c r="B851" s="632"/>
      <c r="C851" s="632"/>
      <c r="D851" s="632"/>
      <c r="E851" s="632"/>
      <c r="F851" s="632"/>
      <c r="G851" s="632"/>
      <c r="H851" s="632"/>
      <c r="I851" s="632"/>
      <c r="J851" s="632"/>
      <c r="K851" s="632"/>
      <c r="L851" s="632"/>
      <c r="M851" s="632"/>
      <c r="N851" s="632"/>
      <c r="O851" s="632"/>
      <c r="P851" s="632"/>
      <c r="Q851" s="632"/>
      <c r="R851" s="632"/>
      <c r="S851" s="632"/>
      <c r="T851" s="632"/>
      <c r="U851" s="632"/>
      <c r="V851" s="632"/>
      <c r="W851" s="632"/>
      <c r="X851" s="632"/>
      <c r="Y851" s="632"/>
      <c r="Z851" s="632"/>
    </row>
    <row r="852" spans="1:26" ht="12.75" customHeight="1" x14ac:dyDescent="0.3">
      <c r="A852" s="632"/>
      <c r="B852" s="632"/>
      <c r="C852" s="632"/>
      <c r="D852" s="632"/>
      <c r="E852" s="632"/>
      <c r="F852" s="632"/>
      <c r="G852" s="632"/>
      <c r="H852" s="632"/>
      <c r="I852" s="632"/>
      <c r="J852" s="632"/>
      <c r="K852" s="632"/>
      <c r="L852" s="632"/>
      <c r="M852" s="632"/>
      <c r="N852" s="632"/>
      <c r="O852" s="632"/>
      <c r="P852" s="632"/>
      <c r="Q852" s="632"/>
      <c r="R852" s="632"/>
      <c r="S852" s="632"/>
      <c r="T852" s="632"/>
      <c r="U852" s="632"/>
      <c r="V852" s="632"/>
      <c r="W852" s="632"/>
      <c r="X852" s="632"/>
      <c r="Y852" s="632"/>
      <c r="Z852" s="632"/>
    </row>
    <row r="853" spans="1:26" ht="12.75" customHeight="1" x14ac:dyDescent="0.3">
      <c r="A853" s="632"/>
      <c r="B853" s="632"/>
      <c r="C853" s="632"/>
      <c r="D853" s="632"/>
      <c r="E853" s="632"/>
      <c r="F853" s="632"/>
      <c r="G853" s="632"/>
      <c r="H853" s="632"/>
      <c r="I853" s="632"/>
      <c r="J853" s="632"/>
      <c r="K853" s="632"/>
      <c r="L853" s="632"/>
      <c r="M853" s="632"/>
      <c r="N853" s="632"/>
      <c r="O853" s="632"/>
      <c r="P853" s="632"/>
      <c r="Q853" s="632"/>
      <c r="R853" s="632"/>
      <c r="S853" s="632"/>
      <c r="T853" s="632"/>
      <c r="U853" s="632"/>
      <c r="V853" s="632"/>
      <c r="W853" s="632"/>
      <c r="X853" s="632"/>
      <c r="Y853" s="632"/>
      <c r="Z853" s="632"/>
    </row>
    <row r="854" spans="1:26" ht="12.75" customHeight="1" x14ac:dyDescent="0.3">
      <c r="A854" s="632"/>
      <c r="B854" s="632"/>
      <c r="C854" s="632"/>
      <c r="D854" s="632"/>
      <c r="E854" s="632"/>
      <c r="F854" s="632"/>
      <c r="G854" s="632"/>
      <c r="H854" s="632"/>
      <c r="I854" s="632"/>
      <c r="J854" s="632"/>
      <c r="K854" s="632"/>
      <c r="L854" s="632"/>
      <c r="M854" s="632"/>
      <c r="N854" s="632"/>
      <c r="O854" s="632"/>
      <c r="P854" s="632"/>
      <c r="Q854" s="632"/>
      <c r="R854" s="632"/>
      <c r="S854" s="632"/>
      <c r="T854" s="632"/>
      <c r="U854" s="632"/>
      <c r="V854" s="632"/>
      <c r="W854" s="632"/>
      <c r="X854" s="632"/>
      <c r="Y854" s="632"/>
      <c r="Z854" s="632"/>
    </row>
    <row r="855" spans="1:26" ht="12.75" customHeight="1" x14ac:dyDescent="0.3">
      <c r="A855" s="632"/>
      <c r="B855" s="632"/>
      <c r="C855" s="632"/>
      <c r="D855" s="632"/>
      <c r="E855" s="632"/>
      <c r="F855" s="632"/>
      <c r="G855" s="632"/>
      <c r="H855" s="632"/>
      <c r="I855" s="632"/>
      <c r="J855" s="632"/>
      <c r="K855" s="632"/>
      <c r="L855" s="632"/>
      <c r="M855" s="632"/>
      <c r="N855" s="632"/>
      <c r="O855" s="632"/>
      <c r="P855" s="632"/>
      <c r="Q855" s="632"/>
      <c r="R855" s="632"/>
      <c r="S855" s="632"/>
      <c r="T855" s="632"/>
      <c r="U855" s="632"/>
      <c r="V855" s="632"/>
      <c r="W855" s="632"/>
      <c r="X855" s="632"/>
      <c r="Y855" s="632"/>
      <c r="Z855" s="632"/>
    </row>
    <row r="856" spans="1:26" ht="12.75" customHeight="1" x14ac:dyDescent="0.3">
      <c r="A856" s="632"/>
      <c r="B856" s="632"/>
      <c r="C856" s="632"/>
      <c r="D856" s="632"/>
      <c r="E856" s="632"/>
      <c r="F856" s="632"/>
      <c r="G856" s="632"/>
      <c r="H856" s="632"/>
      <c r="I856" s="632"/>
      <c r="J856" s="632"/>
      <c r="K856" s="632"/>
      <c r="L856" s="632"/>
      <c r="M856" s="632"/>
      <c r="N856" s="632"/>
      <c r="O856" s="632"/>
      <c r="P856" s="632"/>
      <c r="Q856" s="632"/>
      <c r="R856" s="632"/>
      <c r="S856" s="632"/>
      <c r="T856" s="632"/>
      <c r="U856" s="632"/>
      <c r="V856" s="632"/>
      <c r="W856" s="632"/>
      <c r="X856" s="632"/>
      <c r="Y856" s="632"/>
      <c r="Z856" s="632"/>
    </row>
    <row r="857" spans="1:26" ht="12.75" customHeight="1" x14ac:dyDescent="0.3">
      <c r="A857" s="632"/>
      <c r="B857" s="632"/>
      <c r="C857" s="632"/>
      <c r="D857" s="632"/>
      <c r="E857" s="632"/>
      <c r="F857" s="632"/>
      <c r="G857" s="632"/>
      <c r="H857" s="632"/>
      <c r="I857" s="632"/>
      <c r="J857" s="632"/>
      <c r="K857" s="632"/>
      <c r="L857" s="632"/>
      <c r="M857" s="632"/>
      <c r="N857" s="632"/>
      <c r="O857" s="632"/>
      <c r="P857" s="632"/>
      <c r="Q857" s="632"/>
      <c r="R857" s="632"/>
      <c r="S857" s="632"/>
      <c r="T857" s="632"/>
      <c r="U857" s="632"/>
      <c r="V857" s="632"/>
      <c r="W857" s="632"/>
      <c r="X857" s="632"/>
      <c r="Y857" s="632"/>
      <c r="Z857" s="632"/>
    </row>
    <row r="858" spans="1:26" ht="12.75" customHeight="1" x14ac:dyDescent="0.3">
      <c r="A858" s="632"/>
      <c r="B858" s="632"/>
      <c r="C858" s="632"/>
      <c r="D858" s="632"/>
      <c r="E858" s="632"/>
      <c r="F858" s="632"/>
      <c r="G858" s="632"/>
      <c r="H858" s="632"/>
      <c r="I858" s="632"/>
      <c r="J858" s="632"/>
      <c r="K858" s="632"/>
      <c r="L858" s="632"/>
      <c r="M858" s="632"/>
      <c r="N858" s="632"/>
      <c r="O858" s="632"/>
      <c r="P858" s="632"/>
      <c r="Q858" s="632"/>
      <c r="R858" s="632"/>
      <c r="S858" s="632"/>
      <c r="T858" s="632"/>
      <c r="U858" s="632"/>
      <c r="V858" s="632"/>
      <c r="W858" s="632"/>
      <c r="X858" s="632"/>
      <c r="Y858" s="632"/>
      <c r="Z858" s="632"/>
    </row>
    <row r="859" spans="1:26" ht="12.75" customHeight="1" x14ac:dyDescent="0.3">
      <c r="A859" s="632"/>
      <c r="B859" s="632"/>
      <c r="C859" s="632"/>
      <c r="D859" s="632"/>
      <c r="E859" s="632"/>
      <c r="F859" s="632"/>
      <c r="G859" s="632"/>
      <c r="H859" s="632"/>
      <c r="I859" s="632"/>
      <c r="J859" s="632"/>
      <c r="K859" s="632"/>
      <c r="L859" s="632"/>
      <c r="M859" s="632"/>
      <c r="N859" s="632"/>
      <c r="O859" s="632"/>
      <c r="P859" s="632"/>
      <c r="Q859" s="632"/>
      <c r="R859" s="632"/>
      <c r="S859" s="632"/>
      <c r="T859" s="632"/>
      <c r="U859" s="632"/>
      <c r="V859" s="632"/>
      <c r="W859" s="632"/>
      <c r="X859" s="632"/>
      <c r="Y859" s="632"/>
      <c r="Z859" s="632"/>
    </row>
    <row r="860" spans="1:26" ht="12.75" customHeight="1" x14ac:dyDescent="0.3">
      <c r="A860" s="632"/>
      <c r="B860" s="632"/>
      <c r="C860" s="632"/>
      <c r="D860" s="632"/>
      <c r="E860" s="632"/>
      <c r="F860" s="632"/>
      <c r="G860" s="632"/>
      <c r="H860" s="632"/>
      <c r="I860" s="632"/>
      <c r="J860" s="632"/>
      <c r="K860" s="632"/>
      <c r="L860" s="632"/>
      <c r="M860" s="632"/>
      <c r="N860" s="632"/>
      <c r="O860" s="632"/>
      <c r="P860" s="632"/>
      <c r="Q860" s="632"/>
      <c r="R860" s="632"/>
      <c r="S860" s="632"/>
      <c r="T860" s="632"/>
      <c r="U860" s="632"/>
      <c r="V860" s="632"/>
      <c r="W860" s="632"/>
      <c r="X860" s="632"/>
      <c r="Y860" s="632"/>
      <c r="Z860" s="632"/>
    </row>
    <row r="861" spans="1:26" ht="12.75" customHeight="1" x14ac:dyDescent="0.3">
      <c r="A861" s="632"/>
      <c r="B861" s="632"/>
      <c r="C861" s="632"/>
      <c r="D861" s="632"/>
      <c r="E861" s="632"/>
      <c r="F861" s="632"/>
      <c r="G861" s="632"/>
      <c r="H861" s="632"/>
      <c r="I861" s="632"/>
      <c r="J861" s="632"/>
      <c r="K861" s="632"/>
      <c r="L861" s="632"/>
      <c r="M861" s="632"/>
      <c r="N861" s="632"/>
      <c r="O861" s="632"/>
      <c r="P861" s="632"/>
      <c r="Q861" s="632"/>
      <c r="R861" s="632"/>
      <c r="S861" s="632"/>
      <c r="T861" s="632"/>
      <c r="U861" s="632"/>
      <c r="V861" s="632"/>
      <c r="W861" s="632"/>
      <c r="X861" s="632"/>
      <c r="Y861" s="632"/>
      <c r="Z861" s="632"/>
    </row>
    <row r="862" spans="1:26" ht="12.75" customHeight="1" x14ac:dyDescent="0.3">
      <c r="A862" s="632"/>
      <c r="B862" s="632"/>
      <c r="C862" s="632"/>
      <c r="D862" s="632"/>
      <c r="E862" s="632"/>
      <c r="F862" s="632"/>
      <c r="G862" s="632"/>
      <c r="H862" s="632"/>
      <c r="I862" s="632"/>
      <c r="J862" s="632"/>
      <c r="K862" s="632"/>
      <c r="L862" s="632"/>
      <c r="M862" s="632"/>
      <c r="N862" s="632"/>
      <c r="O862" s="632"/>
      <c r="P862" s="632"/>
      <c r="Q862" s="632"/>
      <c r="R862" s="632"/>
      <c r="S862" s="632"/>
      <c r="T862" s="632"/>
      <c r="U862" s="632"/>
      <c r="V862" s="632"/>
      <c r="W862" s="632"/>
      <c r="X862" s="632"/>
      <c r="Y862" s="632"/>
      <c r="Z862" s="632"/>
    </row>
    <row r="863" spans="1:26" ht="12.75" customHeight="1" x14ac:dyDescent="0.3">
      <c r="A863" s="632"/>
      <c r="B863" s="632"/>
      <c r="C863" s="632"/>
      <c r="D863" s="632"/>
      <c r="E863" s="632"/>
      <c r="F863" s="632"/>
      <c r="G863" s="632"/>
      <c r="H863" s="632"/>
      <c r="I863" s="632"/>
      <c r="J863" s="632"/>
      <c r="K863" s="632"/>
      <c r="L863" s="632"/>
      <c r="M863" s="632"/>
      <c r="N863" s="632"/>
      <c r="O863" s="632"/>
      <c r="P863" s="632"/>
      <c r="Q863" s="632"/>
      <c r="R863" s="632"/>
      <c r="S863" s="632"/>
      <c r="T863" s="632"/>
      <c r="U863" s="632"/>
      <c r="V863" s="632"/>
      <c r="W863" s="632"/>
      <c r="X863" s="632"/>
      <c r="Y863" s="632"/>
      <c r="Z863" s="632"/>
    </row>
    <row r="864" spans="1:26" ht="12.75" customHeight="1" x14ac:dyDescent="0.3">
      <c r="A864" s="632"/>
      <c r="B864" s="632"/>
      <c r="C864" s="632"/>
      <c r="D864" s="632"/>
      <c r="E864" s="632"/>
      <c r="F864" s="632"/>
      <c r="G864" s="632"/>
      <c r="H864" s="632"/>
      <c r="I864" s="632"/>
      <c r="J864" s="632"/>
      <c r="K864" s="632"/>
      <c r="L864" s="632"/>
      <c r="M864" s="632"/>
      <c r="N864" s="632"/>
      <c r="O864" s="632"/>
      <c r="P864" s="632"/>
      <c r="Q864" s="632"/>
      <c r="R864" s="632"/>
      <c r="S864" s="632"/>
      <c r="T864" s="632"/>
      <c r="U864" s="632"/>
      <c r="V864" s="632"/>
      <c r="W864" s="632"/>
      <c r="X864" s="632"/>
      <c r="Y864" s="632"/>
      <c r="Z864" s="632"/>
    </row>
    <row r="865" spans="1:26" ht="12.75" customHeight="1" x14ac:dyDescent="0.3">
      <c r="A865" s="632"/>
      <c r="B865" s="632"/>
      <c r="C865" s="632"/>
      <c r="D865" s="632"/>
      <c r="E865" s="632"/>
      <c r="F865" s="632"/>
      <c r="G865" s="632"/>
      <c r="H865" s="632"/>
      <c r="I865" s="632"/>
      <c r="J865" s="632"/>
      <c r="K865" s="632"/>
      <c r="L865" s="632"/>
      <c r="M865" s="632"/>
      <c r="N865" s="632"/>
      <c r="O865" s="632"/>
      <c r="P865" s="632"/>
      <c r="Q865" s="632"/>
      <c r="R865" s="632"/>
      <c r="S865" s="632"/>
      <c r="T865" s="632"/>
      <c r="U865" s="632"/>
      <c r="V865" s="632"/>
      <c r="W865" s="632"/>
      <c r="X865" s="632"/>
      <c r="Y865" s="632"/>
      <c r="Z865" s="632"/>
    </row>
    <row r="866" spans="1:26" ht="12.75" customHeight="1" x14ac:dyDescent="0.3">
      <c r="A866" s="632"/>
      <c r="B866" s="632"/>
      <c r="C866" s="632"/>
      <c r="D866" s="632"/>
      <c r="E866" s="632"/>
      <c r="F866" s="632"/>
      <c r="G866" s="632"/>
      <c r="H866" s="632"/>
      <c r="I866" s="632"/>
      <c r="J866" s="632"/>
      <c r="K866" s="632"/>
      <c r="L866" s="632"/>
      <c r="M866" s="632"/>
      <c r="N866" s="632"/>
      <c r="O866" s="632"/>
      <c r="P866" s="632"/>
      <c r="Q866" s="632"/>
      <c r="R866" s="632"/>
      <c r="S866" s="632"/>
      <c r="T866" s="632"/>
      <c r="U866" s="632"/>
      <c r="V866" s="632"/>
      <c r="W866" s="632"/>
      <c r="X866" s="632"/>
      <c r="Y866" s="632"/>
      <c r="Z866" s="632"/>
    </row>
    <row r="867" spans="1:26" ht="12.75" customHeight="1" x14ac:dyDescent="0.3">
      <c r="A867" s="632"/>
      <c r="B867" s="632"/>
      <c r="C867" s="632"/>
      <c r="D867" s="632"/>
      <c r="E867" s="632"/>
      <c r="F867" s="632"/>
      <c r="G867" s="632"/>
      <c r="H867" s="632"/>
      <c r="I867" s="632"/>
      <c r="J867" s="632"/>
      <c r="K867" s="632"/>
      <c r="L867" s="632"/>
      <c r="M867" s="632"/>
      <c r="N867" s="632"/>
      <c r="O867" s="632"/>
      <c r="P867" s="632"/>
      <c r="Q867" s="632"/>
      <c r="R867" s="632"/>
      <c r="S867" s="632"/>
      <c r="T867" s="632"/>
      <c r="U867" s="632"/>
      <c r="V867" s="632"/>
      <c r="W867" s="632"/>
      <c r="X867" s="632"/>
      <c r="Y867" s="632"/>
      <c r="Z867" s="632"/>
    </row>
    <row r="868" spans="1:26" ht="12.75" customHeight="1" x14ac:dyDescent="0.3">
      <c r="A868" s="632"/>
      <c r="B868" s="632"/>
      <c r="C868" s="632"/>
      <c r="D868" s="632"/>
      <c r="E868" s="632"/>
      <c r="F868" s="632"/>
      <c r="G868" s="632"/>
      <c r="H868" s="632"/>
      <c r="I868" s="632"/>
      <c r="J868" s="632"/>
      <c r="K868" s="632"/>
      <c r="L868" s="632"/>
      <c r="M868" s="632"/>
      <c r="N868" s="632"/>
      <c r="O868" s="632"/>
      <c r="P868" s="632"/>
      <c r="Q868" s="632"/>
      <c r="R868" s="632"/>
      <c r="S868" s="632"/>
      <c r="T868" s="632"/>
      <c r="U868" s="632"/>
      <c r="V868" s="632"/>
      <c r="W868" s="632"/>
      <c r="X868" s="632"/>
      <c r="Y868" s="632"/>
      <c r="Z868" s="632"/>
    </row>
    <row r="869" spans="1:26" ht="12.75" customHeight="1" x14ac:dyDescent="0.3">
      <c r="A869" s="632"/>
      <c r="B869" s="632"/>
      <c r="C869" s="632"/>
      <c r="D869" s="632"/>
      <c r="E869" s="632"/>
      <c r="F869" s="632"/>
      <c r="G869" s="632"/>
      <c r="H869" s="632"/>
      <c r="I869" s="632"/>
      <c r="J869" s="632"/>
      <c r="K869" s="632"/>
      <c r="L869" s="632"/>
      <c r="M869" s="632"/>
      <c r="N869" s="632"/>
      <c r="O869" s="632"/>
      <c r="P869" s="632"/>
      <c r="Q869" s="632"/>
      <c r="R869" s="632"/>
      <c r="S869" s="632"/>
      <c r="T869" s="632"/>
      <c r="U869" s="632"/>
      <c r="V869" s="632"/>
      <c r="W869" s="632"/>
      <c r="X869" s="632"/>
      <c r="Y869" s="632"/>
      <c r="Z869" s="632"/>
    </row>
    <row r="870" spans="1:26" ht="12.75" customHeight="1" x14ac:dyDescent="0.3">
      <c r="A870" s="632"/>
      <c r="B870" s="632"/>
      <c r="C870" s="632"/>
      <c r="D870" s="632"/>
      <c r="E870" s="632"/>
      <c r="F870" s="632"/>
      <c r="G870" s="632"/>
      <c r="H870" s="632"/>
      <c r="I870" s="632"/>
      <c r="J870" s="632"/>
      <c r="K870" s="632"/>
      <c r="L870" s="632"/>
      <c r="M870" s="632"/>
      <c r="N870" s="632"/>
      <c r="O870" s="632"/>
      <c r="P870" s="632"/>
      <c r="Q870" s="632"/>
      <c r="R870" s="632"/>
      <c r="S870" s="632"/>
      <c r="T870" s="632"/>
      <c r="U870" s="632"/>
      <c r="V870" s="632"/>
      <c r="W870" s="632"/>
      <c r="X870" s="632"/>
      <c r="Y870" s="632"/>
      <c r="Z870" s="632"/>
    </row>
    <row r="871" spans="1:26" ht="12.75" customHeight="1" x14ac:dyDescent="0.3">
      <c r="A871" s="632"/>
      <c r="B871" s="632"/>
      <c r="C871" s="632"/>
      <c r="D871" s="632"/>
      <c r="E871" s="632"/>
      <c r="F871" s="632"/>
      <c r="G871" s="632"/>
      <c r="H871" s="632"/>
      <c r="I871" s="632"/>
      <c r="J871" s="632"/>
      <c r="K871" s="632"/>
      <c r="L871" s="632"/>
      <c r="M871" s="632"/>
      <c r="N871" s="632"/>
      <c r="O871" s="632"/>
      <c r="P871" s="632"/>
      <c r="Q871" s="632"/>
      <c r="R871" s="632"/>
      <c r="S871" s="632"/>
      <c r="T871" s="632"/>
      <c r="U871" s="632"/>
      <c r="V871" s="632"/>
      <c r="W871" s="632"/>
      <c r="X871" s="632"/>
      <c r="Y871" s="632"/>
      <c r="Z871" s="632"/>
    </row>
    <row r="872" spans="1:26" ht="12.75" customHeight="1" x14ac:dyDescent="0.3">
      <c r="A872" s="632"/>
      <c r="B872" s="632"/>
      <c r="C872" s="632"/>
      <c r="D872" s="632"/>
      <c r="E872" s="632"/>
      <c r="F872" s="632"/>
      <c r="G872" s="632"/>
      <c r="H872" s="632"/>
      <c r="I872" s="632"/>
      <c r="J872" s="632"/>
      <c r="K872" s="632"/>
      <c r="L872" s="632"/>
      <c r="M872" s="632"/>
      <c r="N872" s="632"/>
      <c r="O872" s="632"/>
      <c r="P872" s="632"/>
      <c r="Q872" s="632"/>
      <c r="R872" s="632"/>
      <c r="S872" s="632"/>
      <c r="T872" s="632"/>
      <c r="U872" s="632"/>
      <c r="V872" s="632"/>
      <c r="W872" s="632"/>
      <c r="X872" s="632"/>
      <c r="Y872" s="632"/>
      <c r="Z872" s="632"/>
    </row>
    <row r="873" spans="1:26" ht="12.75" customHeight="1" x14ac:dyDescent="0.3">
      <c r="A873" s="632"/>
      <c r="B873" s="632"/>
      <c r="C873" s="632"/>
      <c r="D873" s="632"/>
      <c r="E873" s="632"/>
      <c r="F873" s="632"/>
      <c r="G873" s="632"/>
      <c r="H873" s="632"/>
      <c r="I873" s="632"/>
      <c r="J873" s="632"/>
      <c r="K873" s="632"/>
      <c r="L873" s="632"/>
      <c r="M873" s="632"/>
      <c r="N873" s="632"/>
      <c r="O873" s="632"/>
      <c r="P873" s="632"/>
      <c r="Q873" s="632"/>
      <c r="R873" s="632"/>
      <c r="S873" s="632"/>
      <c r="T873" s="632"/>
      <c r="U873" s="632"/>
      <c r="V873" s="632"/>
      <c r="W873" s="632"/>
      <c r="X873" s="632"/>
      <c r="Y873" s="632"/>
      <c r="Z873" s="632"/>
    </row>
    <row r="874" spans="1:26" ht="12.75" customHeight="1" x14ac:dyDescent="0.3">
      <c r="A874" s="632"/>
      <c r="B874" s="632"/>
      <c r="C874" s="632"/>
      <c r="D874" s="632"/>
      <c r="E874" s="632"/>
      <c r="F874" s="632"/>
      <c r="G874" s="632"/>
      <c r="H874" s="632"/>
      <c r="I874" s="632"/>
      <c r="J874" s="632"/>
      <c r="K874" s="632"/>
      <c r="L874" s="632"/>
      <c r="M874" s="632"/>
      <c r="N874" s="632"/>
      <c r="O874" s="632"/>
      <c r="P874" s="632"/>
      <c r="Q874" s="632"/>
      <c r="R874" s="632"/>
      <c r="S874" s="632"/>
      <c r="T874" s="632"/>
      <c r="U874" s="632"/>
      <c r="V874" s="632"/>
      <c r="W874" s="632"/>
      <c r="X874" s="632"/>
      <c r="Y874" s="632"/>
      <c r="Z874" s="632"/>
    </row>
    <row r="875" spans="1:26" ht="12.75" customHeight="1" x14ac:dyDescent="0.3">
      <c r="A875" s="632"/>
      <c r="B875" s="632"/>
      <c r="C875" s="632"/>
      <c r="D875" s="632"/>
      <c r="E875" s="632"/>
      <c r="F875" s="632"/>
      <c r="G875" s="632"/>
      <c r="H875" s="632"/>
      <c r="I875" s="632"/>
      <c r="J875" s="632"/>
      <c r="K875" s="632"/>
      <c r="L875" s="632"/>
      <c r="M875" s="632"/>
      <c r="N875" s="632"/>
      <c r="O875" s="632"/>
      <c r="P875" s="632"/>
      <c r="Q875" s="632"/>
      <c r="R875" s="632"/>
      <c r="S875" s="632"/>
      <c r="T875" s="632"/>
      <c r="U875" s="632"/>
      <c r="V875" s="632"/>
      <c r="W875" s="632"/>
      <c r="X875" s="632"/>
      <c r="Y875" s="632"/>
      <c r="Z875" s="632"/>
    </row>
    <row r="876" spans="1:26" ht="12.75" customHeight="1" x14ac:dyDescent="0.3">
      <c r="A876" s="632"/>
      <c r="B876" s="632"/>
      <c r="C876" s="632"/>
      <c r="D876" s="632"/>
      <c r="E876" s="632"/>
      <c r="F876" s="632"/>
      <c r="G876" s="632"/>
      <c r="H876" s="632"/>
      <c r="I876" s="632"/>
      <c r="J876" s="632"/>
      <c r="K876" s="632"/>
      <c r="L876" s="632"/>
      <c r="M876" s="632"/>
      <c r="N876" s="632"/>
      <c r="O876" s="632"/>
      <c r="P876" s="632"/>
      <c r="Q876" s="632"/>
      <c r="R876" s="632"/>
      <c r="S876" s="632"/>
      <c r="T876" s="632"/>
      <c r="U876" s="632"/>
      <c r="V876" s="632"/>
      <c r="W876" s="632"/>
      <c r="X876" s="632"/>
      <c r="Y876" s="632"/>
      <c r="Z876" s="632"/>
    </row>
    <row r="877" spans="1:26" ht="12.75" customHeight="1" x14ac:dyDescent="0.3">
      <c r="A877" s="632"/>
      <c r="B877" s="632"/>
      <c r="C877" s="632"/>
      <c r="D877" s="632"/>
      <c r="E877" s="632"/>
      <c r="F877" s="632"/>
      <c r="G877" s="632"/>
      <c r="H877" s="632"/>
      <c r="I877" s="632"/>
      <c r="J877" s="632"/>
      <c r="K877" s="632"/>
      <c r="L877" s="632"/>
      <c r="M877" s="632"/>
      <c r="N877" s="632"/>
      <c r="O877" s="632"/>
      <c r="P877" s="632"/>
      <c r="Q877" s="632"/>
      <c r="R877" s="632"/>
      <c r="S877" s="632"/>
      <c r="T877" s="632"/>
      <c r="U877" s="632"/>
      <c r="V877" s="632"/>
      <c r="W877" s="632"/>
      <c r="X877" s="632"/>
      <c r="Y877" s="632"/>
      <c r="Z877" s="632"/>
    </row>
    <row r="878" spans="1:26" ht="12.75" customHeight="1" x14ac:dyDescent="0.3">
      <c r="A878" s="632"/>
      <c r="B878" s="632"/>
      <c r="C878" s="632"/>
      <c r="D878" s="632"/>
      <c r="E878" s="632"/>
      <c r="F878" s="632"/>
      <c r="G878" s="632"/>
      <c r="H878" s="632"/>
      <c r="I878" s="632"/>
      <c r="J878" s="632"/>
      <c r="K878" s="632"/>
      <c r="L878" s="632"/>
      <c r="M878" s="632"/>
      <c r="N878" s="632"/>
      <c r="O878" s="632"/>
      <c r="P878" s="632"/>
      <c r="Q878" s="632"/>
      <c r="R878" s="632"/>
      <c r="S878" s="632"/>
      <c r="T878" s="632"/>
      <c r="U878" s="632"/>
      <c r="V878" s="632"/>
      <c r="W878" s="632"/>
      <c r="X878" s="632"/>
      <c r="Y878" s="632"/>
      <c r="Z878" s="632"/>
    </row>
    <row r="879" spans="1:26" ht="12.75" customHeight="1" x14ac:dyDescent="0.3">
      <c r="A879" s="632"/>
      <c r="B879" s="632"/>
      <c r="C879" s="632"/>
      <c r="D879" s="632"/>
      <c r="E879" s="632"/>
      <c r="F879" s="632"/>
      <c r="G879" s="632"/>
      <c r="H879" s="632"/>
      <c r="I879" s="632"/>
      <c r="J879" s="632"/>
      <c r="K879" s="632"/>
      <c r="L879" s="632"/>
      <c r="M879" s="632"/>
      <c r="N879" s="632"/>
      <c r="O879" s="632"/>
      <c r="P879" s="632"/>
      <c r="Q879" s="632"/>
      <c r="R879" s="632"/>
      <c r="S879" s="632"/>
      <c r="T879" s="632"/>
      <c r="U879" s="632"/>
      <c r="V879" s="632"/>
      <c r="W879" s="632"/>
      <c r="X879" s="632"/>
      <c r="Y879" s="632"/>
      <c r="Z879" s="632"/>
    </row>
    <row r="880" spans="1:26" ht="12.75" customHeight="1" x14ac:dyDescent="0.3">
      <c r="A880" s="632"/>
      <c r="B880" s="632"/>
      <c r="C880" s="632"/>
      <c r="D880" s="632"/>
      <c r="E880" s="632"/>
      <c r="F880" s="632"/>
      <c r="G880" s="632"/>
      <c r="H880" s="632"/>
      <c r="I880" s="632"/>
      <c r="J880" s="632"/>
      <c r="K880" s="632"/>
      <c r="L880" s="632"/>
      <c r="M880" s="632"/>
      <c r="N880" s="632"/>
      <c r="O880" s="632"/>
      <c r="P880" s="632"/>
      <c r="Q880" s="632"/>
      <c r="R880" s="632"/>
      <c r="S880" s="632"/>
      <c r="T880" s="632"/>
      <c r="U880" s="632"/>
      <c r="V880" s="632"/>
      <c r="W880" s="632"/>
      <c r="X880" s="632"/>
      <c r="Y880" s="632"/>
      <c r="Z880" s="632"/>
    </row>
    <row r="881" spans="1:26" ht="12.75" customHeight="1" x14ac:dyDescent="0.3">
      <c r="A881" s="632"/>
      <c r="B881" s="632"/>
      <c r="C881" s="632"/>
      <c r="D881" s="632"/>
      <c r="E881" s="632"/>
      <c r="F881" s="632"/>
      <c r="G881" s="632"/>
      <c r="H881" s="632"/>
      <c r="I881" s="632"/>
      <c r="J881" s="632"/>
      <c r="K881" s="632"/>
      <c r="L881" s="632"/>
      <c r="M881" s="632"/>
      <c r="N881" s="632"/>
      <c r="O881" s="632"/>
      <c r="P881" s="632"/>
      <c r="Q881" s="632"/>
      <c r="R881" s="632"/>
      <c r="S881" s="632"/>
      <c r="T881" s="632"/>
      <c r="U881" s="632"/>
      <c r="V881" s="632"/>
      <c r="W881" s="632"/>
      <c r="X881" s="632"/>
      <c r="Y881" s="632"/>
      <c r="Z881" s="632"/>
    </row>
    <row r="882" spans="1:26" ht="12.75" customHeight="1" x14ac:dyDescent="0.3">
      <c r="A882" s="632"/>
      <c r="B882" s="632"/>
      <c r="C882" s="632"/>
      <c r="D882" s="632"/>
      <c r="E882" s="632"/>
      <c r="F882" s="632"/>
      <c r="G882" s="632"/>
      <c r="H882" s="632"/>
      <c r="I882" s="632"/>
      <c r="J882" s="632"/>
      <c r="K882" s="632"/>
      <c r="L882" s="632"/>
      <c r="M882" s="632"/>
      <c r="N882" s="632"/>
      <c r="O882" s="632"/>
      <c r="P882" s="632"/>
      <c r="Q882" s="632"/>
      <c r="R882" s="632"/>
      <c r="S882" s="632"/>
      <c r="T882" s="632"/>
      <c r="U882" s="632"/>
      <c r="V882" s="632"/>
      <c r="W882" s="632"/>
      <c r="X882" s="632"/>
      <c r="Y882" s="632"/>
      <c r="Z882" s="632"/>
    </row>
    <row r="883" spans="1:26" ht="12.75" customHeight="1" x14ac:dyDescent="0.3">
      <c r="A883" s="632"/>
      <c r="B883" s="632"/>
      <c r="C883" s="632"/>
      <c r="D883" s="632"/>
      <c r="E883" s="632"/>
      <c r="F883" s="632"/>
      <c r="G883" s="632"/>
      <c r="H883" s="632"/>
      <c r="I883" s="632"/>
      <c r="J883" s="632"/>
      <c r="K883" s="632"/>
      <c r="L883" s="632"/>
      <c r="M883" s="632"/>
      <c r="N883" s="632"/>
      <c r="O883" s="632"/>
      <c r="P883" s="632"/>
      <c r="Q883" s="632"/>
      <c r="R883" s="632"/>
      <c r="S883" s="632"/>
      <c r="T883" s="632"/>
      <c r="U883" s="632"/>
      <c r="V883" s="632"/>
      <c r="W883" s="632"/>
      <c r="X883" s="632"/>
      <c r="Y883" s="632"/>
      <c r="Z883" s="632"/>
    </row>
    <row r="884" spans="1:26" ht="12.75" customHeight="1" x14ac:dyDescent="0.3">
      <c r="A884" s="632"/>
      <c r="B884" s="632"/>
      <c r="C884" s="632"/>
      <c r="D884" s="632"/>
      <c r="E884" s="632"/>
      <c r="F884" s="632"/>
      <c r="G884" s="632"/>
      <c r="H884" s="632"/>
      <c r="I884" s="632"/>
      <c r="J884" s="632"/>
      <c r="K884" s="632"/>
      <c r="L884" s="632"/>
      <c r="M884" s="632"/>
      <c r="N884" s="632"/>
      <c r="O884" s="632"/>
      <c r="P884" s="632"/>
      <c r="Q884" s="632"/>
      <c r="R884" s="632"/>
      <c r="S884" s="632"/>
      <c r="T884" s="632"/>
      <c r="U884" s="632"/>
      <c r="V884" s="632"/>
      <c r="W884" s="632"/>
      <c r="X884" s="632"/>
      <c r="Y884" s="632"/>
      <c r="Z884" s="632"/>
    </row>
    <row r="885" spans="1:26" ht="12.75" customHeight="1" x14ac:dyDescent="0.3">
      <c r="A885" s="632"/>
      <c r="B885" s="632"/>
      <c r="C885" s="632"/>
      <c r="D885" s="632"/>
      <c r="E885" s="632"/>
      <c r="F885" s="632"/>
      <c r="G885" s="632"/>
      <c r="H885" s="632"/>
      <c r="I885" s="632"/>
      <c r="J885" s="632"/>
      <c r="K885" s="632"/>
      <c r="L885" s="632"/>
      <c r="M885" s="632"/>
      <c r="N885" s="632"/>
      <c r="O885" s="632"/>
      <c r="P885" s="632"/>
      <c r="Q885" s="632"/>
      <c r="R885" s="632"/>
      <c r="S885" s="632"/>
      <c r="T885" s="632"/>
      <c r="U885" s="632"/>
      <c r="V885" s="632"/>
      <c r="W885" s="632"/>
      <c r="X885" s="632"/>
      <c r="Y885" s="632"/>
      <c r="Z885" s="632"/>
    </row>
    <row r="886" spans="1:26" ht="12.75" customHeight="1" x14ac:dyDescent="0.3">
      <c r="A886" s="632"/>
      <c r="B886" s="632"/>
      <c r="C886" s="632"/>
      <c r="D886" s="632"/>
      <c r="E886" s="632"/>
      <c r="F886" s="632"/>
      <c r="G886" s="632"/>
      <c r="H886" s="632"/>
      <c r="I886" s="632"/>
      <c r="J886" s="632"/>
      <c r="K886" s="632"/>
      <c r="L886" s="632"/>
      <c r="M886" s="632"/>
      <c r="N886" s="632"/>
      <c r="O886" s="632"/>
      <c r="P886" s="632"/>
      <c r="Q886" s="632"/>
      <c r="R886" s="632"/>
      <c r="S886" s="632"/>
      <c r="T886" s="632"/>
      <c r="U886" s="632"/>
      <c r="V886" s="632"/>
      <c r="W886" s="632"/>
      <c r="X886" s="632"/>
      <c r="Y886" s="632"/>
      <c r="Z886" s="632"/>
    </row>
    <row r="887" spans="1:26" ht="12.75" customHeight="1" x14ac:dyDescent="0.3">
      <c r="A887" s="632"/>
      <c r="B887" s="632"/>
      <c r="C887" s="632"/>
      <c r="D887" s="632"/>
      <c r="E887" s="632"/>
      <c r="F887" s="632"/>
      <c r="G887" s="632"/>
      <c r="H887" s="632"/>
      <c r="I887" s="632"/>
      <c r="J887" s="632"/>
      <c r="K887" s="632"/>
      <c r="L887" s="632"/>
      <c r="M887" s="632"/>
      <c r="N887" s="632"/>
      <c r="O887" s="632"/>
      <c r="P887" s="632"/>
      <c r="Q887" s="632"/>
      <c r="R887" s="632"/>
      <c r="S887" s="632"/>
      <c r="T887" s="632"/>
      <c r="U887" s="632"/>
      <c r="V887" s="632"/>
      <c r="W887" s="632"/>
      <c r="X887" s="632"/>
      <c r="Y887" s="632"/>
      <c r="Z887" s="632"/>
    </row>
    <row r="888" spans="1:26" ht="12.75" customHeight="1" x14ac:dyDescent="0.3">
      <c r="A888" s="632"/>
      <c r="B888" s="632"/>
      <c r="C888" s="632"/>
      <c r="D888" s="632"/>
      <c r="E888" s="632"/>
      <c r="F888" s="632"/>
      <c r="G888" s="632"/>
      <c r="H888" s="632"/>
      <c r="I888" s="632"/>
      <c r="J888" s="632"/>
      <c r="K888" s="632"/>
      <c r="L888" s="632"/>
      <c r="M888" s="632"/>
      <c r="N888" s="632"/>
      <c r="O888" s="632"/>
      <c r="P888" s="632"/>
      <c r="Q888" s="632"/>
      <c r="R888" s="632"/>
      <c r="S888" s="632"/>
      <c r="T888" s="632"/>
      <c r="U888" s="632"/>
      <c r="V888" s="632"/>
      <c r="W888" s="632"/>
      <c r="X888" s="632"/>
      <c r="Y888" s="632"/>
      <c r="Z888" s="632"/>
    </row>
    <row r="889" spans="1:26" ht="12.75" customHeight="1" x14ac:dyDescent="0.3">
      <c r="A889" s="632"/>
      <c r="B889" s="632"/>
      <c r="C889" s="632"/>
      <c r="D889" s="632"/>
      <c r="E889" s="632"/>
      <c r="F889" s="632"/>
      <c r="G889" s="632"/>
      <c r="H889" s="632"/>
      <c r="I889" s="632"/>
      <c r="J889" s="632"/>
      <c r="K889" s="632"/>
      <c r="L889" s="632"/>
      <c r="M889" s="632"/>
      <c r="N889" s="632"/>
      <c r="O889" s="632"/>
      <c r="P889" s="632"/>
      <c r="Q889" s="632"/>
      <c r="R889" s="632"/>
      <c r="S889" s="632"/>
      <c r="T889" s="632"/>
      <c r="U889" s="632"/>
      <c r="V889" s="632"/>
      <c r="W889" s="632"/>
      <c r="X889" s="632"/>
      <c r="Y889" s="632"/>
      <c r="Z889" s="632"/>
    </row>
    <row r="890" spans="1:26" ht="12.75" customHeight="1" x14ac:dyDescent="0.3">
      <c r="A890" s="632"/>
      <c r="B890" s="632"/>
      <c r="C890" s="632"/>
      <c r="D890" s="632"/>
      <c r="E890" s="632"/>
      <c r="F890" s="632"/>
      <c r="G890" s="632"/>
      <c r="H890" s="632"/>
      <c r="I890" s="632"/>
      <c r="J890" s="632"/>
      <c r="K890" s="632"/>
      <c r="L890" s="632"/>
      <c r="M890" s="632"/>
      <c r="N890" s="632"/>
      <c r="O890" s="632"/>
      <c r="P890" s="632"/>
      <c r="Q890" s="632"/>
      <c r="R890" s="632"/>
      <c r="S890" s="632"/>
      <c r="T890" s="632"/>
      <c r="U890" s="632"/>
      <c r="V890" s="632"/>
      <c r="W890" s="632"/>
      <c r="X890" s="632"/>
      <c r="Y890" s="632"/>
      <c r="Z890" s="632"/>
    </row>
    <row r="891" spans="1:26" ht="12.75" customHeight="1" x14ac:dyDescent="0.3">
      <c r="A891" s="632"/>
      <c r="B891" s="632"/>
      <c r="C891" s="632"/>
      <c r="D891" s="632"/>
      <c r="E891" s="632"/>
      <c r="F891" s="632"/>
      <c r="G891" s="632"/>
      <c r="H891" s="632"/>
      <c r="I891" s="632"/>
      <c r="J891" s="632"/>
      <c r="K891" s="632"/>
      <c r="L891" s="632"/>
      <c r="M891" s="632"/>
      <c r="N891" s="632"/>
      <c r="O891" s="632"/>
      <c r="P891" s="632"/>
      <c r="Q891" s="632"/>
      <c r="R891" s="632"/>
      <c r="S891" s="632"/>
      <c r="T891" s="632"/>
      <c r="U891" s="632"/>
      <c r="V891" s="632"/>
      <c r="W891" s="632"/>
      <c r="X891" s="632"/>
      <c r="Y891" s="632"/>
      <c r="Z891" s="632"/>
    </row>
    <row r="892" spans="1:26" ht="12.75" customHeight="1" x14ac:dyDescent="0.3">
      <c r="A892" s="632"/>
      <c r="B892" s="632"/>
      <c r="C892" s="632"/>
      <c r="D892" s="632"/>
      <c r="E892" s="632"/>
      <c r="F892" s="632"/>
      <c r="G892" s="632"/>
      <c r="H892" s="632"/>
      <c r="I892" s="632"/>
      <c r="J892" s="632"/>
      <c r="K892" s="632"/>
      <c r="L892" s="632"/>
      <c r="M892" s="632"/>
      <c r="N892" s="632"/>
      <c r="O892" s="632"/>
      <c r="P892" s="632"/>
      <c r="Q892" s="632"/>
      <c r="R892" s="632"/>
      <c r="S892" s="632"/>
      <c r="T892" s="632"/>
      <c r="U892" s="632"/>
      <c r="V892" s="632"/>
      <c r="W892" s="632"/>
      <c r="X892" s="632"/>
      <c r="Y892" s="632"/>
      <c r="Z892" s="632"/>
    </row>
    <row r="893" spans="1:26" ht="12.75" customHeight="1" x14ac:dyDescent="0.3">
      <c r="A893" s="632"/>
      <c r="B893" s="632"/>
      <c r="C893" s="632"/>
      <c r="D893" s="632"/>
      <c r="E893" s="632"/>
      <c r="F893" s="632"/>
      <c r="G893" s="632"/>
      <c r="H893" s="632"/>
      <c r="I893" s="632"/>
      <c r="J893" s="632"/>
      <c r="K893" s="632"/>
      <c r="L893" s="632"/>
      <c r="M893" s="632"/>
      <c r="N893" s="632"/>
      <c r="O893" s="632"/>
      <c r="P893" s="632"/>
      <c r="Q893" s="632"/>
      <c r="R893" s="632"/>
      <c r="S893" s="632"/>
      <c r="T893" s="632"/>
      <c r="U893" s="632"/>
      <c r="V893" s="632"/>
      <c r="W893" s="632"/>
      <c r="X893" s="632"/>
      <c r="Y893" s="632"/>
      <c r="Z893" s="632"/>
    </row>
    <row r="894" spans="1:26" ht="12.75" customHeight="1" x14ac:dyDescent="0.3">
      <c r="A894" s="632"/>
      <c r="B894" s="632"/>
      <c r="C894" s="632"/>
      <c r="D894" s="632"/>
      <c r="E894" s="632"/>
      <c r="F894" s="632"/>
      <c r="G894" s="632"/>
      <c r="H894" s="632"/>
      <c r="I894" s="632"/>
      <c r="J894" s="632"/>
      <c r="K894" s="632"/>
      <c r="L894" s="632"/>
      <c r="M894" s="632"/>
      <c r="N894" s="632"/>
      <c r="O894" s="632"/>
      <c r="P894" s="632"/>
      <c r="Q894" s="632"/>
      <c r="R894" s="632"/>
      <c r="S894" s="632"/>
      <c r="T894" s="632"/>
      <c r="U894" s="632"/>
      <c r="V894" s="632"/>
      <c r="W894" s="632"/>
      <c r="X894" s="632"/>
      <c r="Y894" s="632"/>
      <c r="Z894" s="632"/>
    </row>
    <row r="895" spans="1:26" ht="12.75" customHeight="1" x14ac:dyDescent="0.3">
      <c r="A895" s="632"/>
      <c r="B895" s="632"/>
      <c r="C895" s="632"/>
      <c r="D895" s="632"/>
      <c r="E895" s="632"/>
      <c r="F895" s="632"/>
      <c r="G895" s="632"/>
      <c r="H895" s="632"/>
      <c r="I895" s="632"/>
      <c r="J895" s="632"/>
      <c r="K895" s="632"/>
      <c r="L895" s="632"/>
      <c r="M895" s="632"/>
      <c r="N895" s="632"/>
      <c r="O895" s="632"/>
      <c r="P895" s="632"/>
      <c r="Q895" s="632"/>
      <c r="R895" s="632"/>
      <c r="S895" s="632"/>
      <c r="T895" s="632"/>
      <c r="U895" s="632"/>
      <c r="V895" s="632"/>
      <c r="W895" s="632"/>
      <c r="X895" s="632"/>
      <c r="Y895" s="632"/>
      <c r="Z895" s="632"/>
    </row>
    <row r="896" spans="1:26" ht="12.75" customHeight="1" x14ac:dyDescent="0.3">
      <c r="A896" s="632"/>
      <c r="B896" s="632"/>
      <c r="C896" s="632"/>
      <c r="D896" s="632"/>
      <c r="E896" s="632"/>
      <c r="F896" s="632"/>
      <c r="G896" s="632"/>
      <c r="H896" s="632"/>
      <c r="I896" s="632"/>
      <c r="J896" s="632"/>
      <c r="K896" s="632"/>
      <c r="L896" s="632"/>
      <c r="M896" s="632"/>
      <c r="N896" s="632"/>
      <c r="O896" s="632"/>
      <c r="P896" s="632"/>
      <c r="Q896" s="632"/>
      <c r="R896" s="632"/>
      <c r="S896" s="632"/>
      <c r="T896" s="632"/>
      <c r="U896" s="632"/>
      <c r="V896" s="632"/>
      <c r="W896" s="632"/>
      <c r="X896" s="632"/>
      <c r="Y896" s="632"/>
      <c r="Z896" s="632"/>
    </row>
    <row r="897" spans="1:26" ht="12.75" customHeight="1" x14ac:dyDescent="0.3">
      <c r="A897" s="632"/>
      <c r="B897" s="632"/>
      <c r="C897" s="632"/>
      <c r="D897" s="632"/>
      <c r="E897" s="632"/>
      <c r="F897" s="632"/>
      <c r="G897" s="632"/>
      <c r="H897" s="632"/>
      <c r="I897" s="632"/>
      <c r="J897" s="632"/>
      <c r="K897" s="632"/>
      <c r="L897" s="632"/>
      <c r="M897" s="632"/>
      <c r="N897" s="632"/>
      <c r="O897" s="632"/>
      <c r="P897" s="632"/>
      <c r="Q897" s="632"/>
      <c r="R897" s="632"/>
      <c r="S897" s="632"/>
      <c r="T897" s="632"/>
      <c r="U897" s="632"/>
      <c r="V897" s="632"/>
      <c r="W897" s="632"/>
      <c r="X897" s="632"/>
      <c r="Y897" s="632"/>
      <c r="Z897" s="632"/>
    </row>
    <row r="898" spans="1:26" ht="12.75" customHeight="1" x14ac:dyDescent="0.3">
      <c r="A898" s="632"/>
      <c r="B898" s="632"/>
      <c r="C898" s="632"/>
      <c r="D898" s="632"/>
      <c r="E898" s="632"/>
      <c r="F898" s="632"/>
      <c r="G898" s="632"/>
      <c r="H898" s="632"/>
      <c r="I898" s="632"/>
      <c r="J898" s="632"/>
      <c r="K898" s="632"/>
      <c r="L898" s="632"/>
      <c r="M898" s="632"/>
      <c r="N898" s="632"/>
      <c r="O898" s="632"/>
      <c r="P898" s="632"/>
      <c r="Q898" s="632"/>
      <c r="R898" s="632"/>
      <c r="S898" s="632"/>
      <c r="T898" s="632"/>
      <c r="U898" s="632"/>
      <c r="V898" s="632"/>
      <c r="W898" s="632"/>
      <c r="X898" s="632"/>
      <c r="Y898" s="632"/>
      <c r="Z898" s="632"/>
    </row>
    <row r="899" spans="1:26" ht="12.75" customHeight="1" x14ac:dyDescent="0.3">
      <c r="A899" s="632"/>
      <c r="B899" s="632"/>
      <c r="C899" s="632"/>
      <c r="D899" s="632"/>
      <c r="E899" s="632"/>
      <c r="F899" s="632"/>
      <c r="G899" s="632"/>
      <c r="H899" s="632"/>
      <c r="I899" s="632"/>
      <c r="J899" s="632"/>
      <c r="K899" s="632"/>
      <c r="L899" s="632"/>
      <c r="M899" s="632"/>
      <c r="N899" s="632"/>
      <c r="O899" s="632"/>
      <c r="P899" s="632"/>
      <c r="Q899" s="632"/>
      <c r="R899" s="632"/>
      <c r="S899" s="632"/>
      <c r="T899" s="632"/>
      <c r="U899" s="632"/>
      <c r="V899" s="632"/>
      <c r="W899" s="632"/>
      <c r="X899" s="632"/>
      <c r="Y899" s="632"/>
      <c r="Z899" s="632"/>
    </row>
    <row r="900" spans="1:26" ht="12.75" customHeight="1" x14ac:dyDescent="0.3">
      <c r="A900" s="632"/>
      <c r="B900" s="632"/>
      <c r="C900" s="632"/>
      <c r="D900" s="632"/>
      <c r="E900" s="632"/>
      <c r="F900" s="632"/>
      <c r="G900" s="632"/>
      <c r="H900" s="632"/>
      <c r="I900" s="632"/>
      <c r="J900" s="632"/>
      <c r="K900" s="632"/>
      <c r="L900" s="632"/>
      <c r="M900" s="632"/>
      <c r="N900" s="632"/>
      <c r="O900" s="632"/>
      <c r="P900" s="632"/>
      <c r="Q900" s="632"/>
      <c r="R900" s="632"/>
      <c r="S900" s="632"/>
      <c r="T900" s="632"/>
      <c r="U900" s="632"/>
      <c r="V900" s="632"/>
      <c r="W900" s="632"/>
      <c r="X900" s="632"/>
      <c r="Y900" s="632"/>
      <c r="Z900" s="632"/>
    </row>
    <row r="901" spans="1:26" ht="12.75" customHeight="1" x14ac:dyDescent="0.3">
      <c r="A901" s="632"/>
      <c r="B901" s="632"/>
      <c r="C901" s="632"/>
      <c r="D901" s="632"/>
      <c r="E901" s="632"/>
      <c r="F901" s="632"/>
      <c r="G901" s="632"/>
      <c r="H901" s="632"/>
      <c r="I901" s="632"/>
      <c r="J901" s="632"/>
      <c r="K901" s="632"/>
      <c r="L901" s="632"/>
      <c r="M901" s="632"/>
      <c r="N901" s="632"/>
      <c r="O901" s="632"/>
      <c r="P901" s="632"/>
      <c r="Q901" s="632"/>
      <c r="R901" s="632"/>
      <c r="S901" s="632"/>
      <c r="T901" s="632"/>
      <c r="U901" s="632"/>
      <c r="V901" s="632"/>
      <c r="W901" s="632"/>
      <c r="X901" s="632"/>
      <c r="Y901" s="632"/>
      <c r="Z901" s="632"/>
    </row>
    <row r="902" spans="1:26" ht="12.75" customHeight="1" x14ac:dyDescent="0.3">
      <c r="A902" s="632"/>
      <c r="B902" s="632"/>
      <c r="C902" s="632"/>
      <c r="D902" s="632"/>
      <c r="E902" s="632"/>
      <c r="F902" s="632"/>
      <c r="G902" s="632"/>
      <c r="H902" s="632"/>
      <c r="I902" s="632"/>
      <c r="J902" s="632"/>
      <c r="K902" s="632"/>
      <c r="L902" s="632"/>
      <c r="M902" s="632"/>
      <c r="N902" s="632"/>
      <c r="O902" s="632"/>
      <c r="P902" s="632"/>
      <c r="Q902" s="632"/>
      <c r="R902" s="632"/>
      <c r="S902" s="632"/>
      <c r="T902" s="632"/>
      <c r="U902" s="632"/>
      <c r="V902" s="632"/>
      <c r="W902" s="632"/>
      <c r="X902" s="632"/>
      <c r="Y902" s="632"/>
      <c r="Z902" s="632"/>
    </row>
    <row r="903" spans="1:26" ht="12.75" customHeight="1" x14ac:dyDescent="0.3">
      <c r="A903" s="632"/>
      <c r="B903" s="632"/>
      <c r="C903" s="632"/>
      <c r="D903" s="632"/>
      <c r="E903" s="632"/>
      <c r="F903" s="632"/>
      <c r="G903" s="632"/>
      <c r="H903" s="632"/>
      <c r="I903" s="632"/>
      <c r="J903" s="632"/>
      <c r="K903" s="632"/>
      <c r="L903" s="632"/>
      <c r="M903" s="632"/>
      <c r="N903" s="632"/>
      <c r="O903" s="632"/>
      <c r="P903" s="632"/>
      <c r="Q903" s="632"/>
      <c r="R903" s="632"/>
      <c r="S903" s="632"/>
      <c r="T903" s="632"/>
      <c r="U903" s="632"/>
      <c r="V903" s="632"/>
      <c r="W903" s="632"/>
      <c r="X903" s="632"/>
      <c r="Y903" s="632"/>
      <c r="Z903" s="632"/>
    </row>
    <row r="904" spans="1:26" ht="12.75" customHeight="1" x14ac:dyDescent="0.3">
      <c r="A904" s="632"/>
      <c r="B904" s="632"/>
      <c r="C904" s="632"/>
      <c r="D904" s="632"/>
      <c r="E904" s="632"/>
      <c r="F904" s="632"/>
      <c r="G904" s="632"/>
      <c r="H904" s="632"/>
      <c r="I904" s="632"/>
      <c r="J904" s="632"/>
      <c r="K904" s="632"/>
      <c r="L904" s="632"/>
      <c r="M904" s="632"/>
      <c r="N904" s="632"/>
      <c r="O904" s="632"/>
      <c r="P904" s="632"/>
      <c r="Q904" s="632"/>
      <c r="R904" s="632"/>
      <c r="S904" s="632"/>
      <c r="T904" s="632"/>
      <c r="U904" s="632"/>
      <c r="V904" s="632"/>
      <c r="W904" s="632"/>
      <c r="X904" s="632"/>
      <c r="Y904" s="632"/>
      <c r="Z904" s="632"/>
    </row>
    <row r="905" spans="1:26" ht="12.75" customHeight="1" x14ac:dyDescent="0.3">
      <c r="A905" s="632"/>
      <c r="B905" s="632"/>
      <c r="C905" s="632"/>
      <c r="D905" s="632"/>
      <c r="E905" s="632"/>
      <c r="F905" s="632"/>
      <c r="G905" s="632"/>
      <c r="H905" s="632"/>
      <c r="I905" s="632"/>
      <c r="J905" s="632"/>
      <c r="K905" s="632"/>
      <c r="L905" s="632"/>
      <c r="M905" s="632"/>
      <c r="N905" s="632"/>
      <c r="O905" s="632"/>
      <c r="P905" s="632"/>
      <c r="Q905" s="632"/>
      <c r="R905" s="632"/>
      <c r="S905" s="632"/>
      <c r="T905" s="632"/>
      <c r="U905" s="632"/>
      <c r="V905" s="632"/>
      <c r="W905" s="632"/>
      <c r="X905" s="632"/>
      <c r="Y905" s="632"/>
      <c r="Z905" s="632"/>
    </row>
    <row r="906" spans="1:26" ht="12.75" customHeight="1" x14ac:dyDescent="0.3">
      <c r="A906" s="632"/>
      <c r="B906" s="632"/>
      <c r="C906" s="632"/>
      <c r="D906" s="632"/>
      <c r="E906" s="632"/>
      <c r="F906" s="632"/>
      <c r="G906" s="632"/>
      <c r="H906" s="632"/>
      <c r="I906" s="632"/>
      <c r="J906" s="632"/>
      <c r="K906" s="632"/>
      <c r="L906" s="632"/>
      <c r="M906" s="632"/>
      <c r="N906" s="632"/>
      <c r="O906" s="632"/>
      <c r="P906" s="632"/>
      <c r="Q906" s="632"/>
      <c r="R906" s="632"/>
      <c r="S906" s="632"/>
      <c r="T906" s="632"/>
      <c r="U906" s="632"/>
      <c r="V906" s="632"/>
      <c r="W906" s="632"/>
      <c r="X906" s="632"/>
      <c r="Y906" s="632"/>
      <c r="Z906" s="632"/>
    </row>
    <row r="907" spans="1:26" ht="12.75" customHeight="1" x14ac:dyDescent="0.3">
      <c r="A907" s="632"/>
      <c r="B907" s="632"/>
      <c r="C907" s="632"/>
      <c r="D907" s="632"/>
      <c r="E907" s="632"/>
      <c r="F907" s="632"/>
      <c r="G907" s="632"/>
      <c r="H907" s="632"/>
      <c r="I907" s="632"/>
      <c r="J907" s="632"/>
      <c r="K907" s="632"/>
      <c r="L907" s="632"/>
      <c r="M907" s="632"/>
      <c r="N907" s="632"/>
      <c r="O907" s="632"/>
      <c r="P907" s="632"/>
      <c r="Q907" s="632"/>
      <c r="R907" s="632"/>
      <c r="S907" s="632"/>
      <c r="T907" s="632"/>
      <c r="U907" s="632"/>
      <c r="V907" s="632"/>
      <c r="W907" s="632"/>
      <c r="X907" s="632"/>
      <c r="Y907" s="632"/>
      <c r="Z907" s="632"/>
    </row>
    <row r="908" spans="1:26" ht="12.75" customHeight="1" x14ac:dyDescent="0.3">
      <c r="A908" s="632"/>
      <c r="B908" s="632"/>
      <c r="C908" s="632"/>
      <c r="D908" s="632"/>
      <c r="E908" s="632"/>
      <c r="F908" s="632"/>
      <c r="G908" s="632"/>
      <c r="H908" s="632"/>
      <c r="I908" s="632"/>
      <c r="J908" s="632"/>
      <c r="K908" s="632"/>
      <c r="L908" s="632"/>
      <c r="M908" s="632"/>
      <c r="N908" s="632"/>
      <c r="O908" s="632"/>
      <c r="P908" s="632"/>
      <c r="Q908" s="632"/>
      <c r="R908" s="632"/>
      <c r="S908" s="632"/>
      <c r="T908" s="632"/>
      <c r="U908" s="632"/>
      <c r="V908" s="632"/>
      <c r="W908" s="632"/>
      <c r="X908" s="632"/>
      <c r="Y908" s="632"/>
      <c r="Z908" s="632"/>
    </row>
    <row r="909" spans="1:26" ht="12.75" customHeight="1" x14ac:dyDescent="0.3">
      <c r="A909" s="632"/>
      <c r="B909" s="632"/>
      <c r="C909" s="632"/>
      <c r="D909" s="632"/>
      <c r="E909" s="632"/>
      <c r="F909" s="632"/>
      <c r="G909" s="632"/>
      <c r="H909" s="632"/>
      <c r="I909" s="632"/>
      <c r="J909" s="632"/>
      <c r="K909" s="632"/>
      <c r="L909" s="632"/>
      <c r="M909" s="632"/>
      <c r="N909" s="632"/>
      <c r="O909" s="632"/>
      <c r="P909" s="632"/>
      <c r="Q909" s="632"/>
      <c r="R909" s="632"/>
      <c r="S909" s="632"/>
      <c r="T909" s="632"/>
      <c r="U909" s="632"/>
      <c r="V909" s="632"/>
      <c r="W909" s="632"/>
      <c r="X909" s="632"/>
      <c r="Y909" s="632"/>
      <c r="Z909" s="632"/>
    </row>
    <row r="910" spans="1:26" ht="12.75" customHeight="1" x14ac:dyDescent="0.3">
      <c r="A910" s="632"/>
      <c r="B910" s="632"/>
      <c r="C910" s="632"/>
      <c r="D910" s="632"/>
      <c r="E910" s="632"/>
      <c r="F910" s="632"/>
      <c r="G910" s="632"/>
      <c r="H910" s="632"/>
      <c r="I910" s="632"/>
      <c r="J910" s="632"/>
      <c r="K910" s="632"/>
      <c r="L910" s="632"/>
      <c r="M910" s="632"/>
      <c r="N910" s="632"/>
      <c r="O910" s="632"/>
      <c r="P910" s="632"/>
      <c r="Q910" s="632"/>
      <c r="R910" s="632"/>
      <c r="S910" s="632"/>
      <c r="T910" s="632"/>
      <c r="U910" s="632"/>
      <c r="V910" s="632"/>
      <c r="W910" s="632"/>
      <c r="X910" s="632"/>
      <c r="Y910" s="632"/>
      <c r="Z910" s="632"/>
    </row>
    <row r="911" spans="1:26" ht="12.75" customHeight="1" x14ac:dyDescent="0.3">
      <c r="A911" s="632"/>
      <c r="B911" s="632"/>
      <c r="C911" s="632"/>
      <c r="D911" s="632"/>
      <c r="E911" s="632"/>
      <c r="F911" s="632"/>
      <c r="G911" s="632"/>
      <c r="H911" s="632"/>
      <c r="I911" s="632"/>
      <c r="J911" s="632"/>
      <c r="K911" s="632"/>
      <c r="L911" s="632"/>
      <c r="M911" s="632"/>
      <c r="N911" s="632"/>
      <c r="O911" s="632"/>
      <c r="P911" s="632"/>
      <c r="Q911" s="632"/>
      <c r="R911" s="632"/>
      <c r="S911" s="632"/>
      <c r="T911" s="632"/>
      <c r="U911" s="632"/>
      <c r="V911" s="632"/>
      <c r="W911" s="632"/>
      <c r="X911" s="632"/>
      <c r="Y911" s="632"/>
      <c r="Z911" s="632"/>
    </row>
    <row r="912" spans="1:26" ht="12.75" customHeight="1" x14ac:dyDescent="0.3">
      <c r="A912" s="632"/>
      <c r="B912" s="632"/>
      <c r="C912" s="632"/>
      <c r="D912" s="632"/>
      <c r="E912" s="632"/>
      <c r="F912" s="632"/>
      <c r="G912" s="632"/>
      <c r="H912" s="632"/>
      <c r="I912" s="632"/>
      <c r="J912" s="632"/>
      <c r="K912" s="632"/>
      <c r="L912" s="632"/>
      <c r="M912" s="632"/>
      <c r="N912" s="632"/>
      <c r="O912" s="632"/>
      <c r="P912" s="632"/>
      <c r="Q912" s="632"/>
      <c r="R912" s="632"/>
      <c r="S912" s="632"/>
      <c r="T912" s="632"/>
      <c r="U912" s="632"/>
      <c r="V912" s="632"/>
      <c r="W912" s="632"/>
      <c r="X912" s="632"/>
      <c r="Y912" s="632"/>
      <c r="Z912" s="632"/>
    </row>
    <row r="913" spans="1:26" ht="12.75" customHeight="1" x14ac:dyDescent="0.3">
      <c r="A913" s="632"/>
      <c r="B913" s="632"/>
      <c r="C913" s="632"/>
      <c r="D913" s="632"/>
      <c r="E913" s="632"/>
      <c r="F913" s="632"/>
      <c r="G913" s="632"/>
      <c r="H913" s="632"/>
      <c r="I913" s="632"/>
      <c r="J913" s="632"/>
      <c r="K913" s="632"/>
      <c r="L913" s="632"/>
      <c r="M913" s="632"/>
      <c r="N913" s="632"/>
      <c r="O913" s="632"/>
      <c r="P913" s="632"/>
      <c r="Q913" s="632"/>
      <c r="R913" s="632"/>
      <c r="S913" s="632"/>
      <c r="T913" s="632"/>
      <c r="U913" s="632"/>
      <c r="V913" s="632"/>
      <c r="W913" s="632"/>
      <c r="X913" s="632"/>
      <c r="Y913" s="632"/>
      <c r="Z913" s="632"/>
    </row>
    <row r="914" spans="1:26" ht="12.75" customHeight="1" x14ac:dyDescent="0.3">
      <c r="A914" s="632"/>
      <c r="B914" s="632"/>
      <c r="C914" s="632"/>
      <c r="D914" s="632"/>
      <c r="E914" s="632"/>
      <c r="F914" s="632"/>
      <c r="G914" s="632"/>
      <c r="H914" s="632"/>
      <c r="I914" s="632"/>
      <c r="J914" s="632"/>
      <c r="K914" s="632"/>
      <c r="L914" s="632"/>
      <c r="M914" s="632"/>
      <c r="N914" s="632"/>
      <c r="O914" s="632"/>
      <c r="P914" s="632"/>
      <c r="Q914" s="632"/>
      <c r="R914" s="632"/>
      <c r="S914" s="632"/>
      <c r="T914" s="632"/>
      <c r="U914" s="632"/>
      <c r="V914" s="632"/>
      <c r="W914" s="632"/>
      <c r="X914" s="632"/>
      <c r="Y914" s="632"/>
      <c r="Z914" s="632"/>
    </row>
    <row r="915" spans="1:26" ht="12.75" customHeight="1" x14ac:dyDescent="0.3">
      <c r="A915" s="632"/>
      <c r="B915" s="632"/>
      <c r="C915" s="632"/>
      <c r="D915" s="632"/>
      <c r="E915" s="632"/>
      <c r="F915" s="632"/>
      <c r="G915" s="632"/>
      <c r="H915" s="632"/>
      <c r="I915" s="632"/>
      <c r="J915" s="632"/>
      <c r="K915" s="632"/>
      <c r="L915" s="632"/>
      <c r="M915" s="632"/>
      <c r="N915" s="632"/>
      <c r="O915" s="632"/>
      <c r="P915" s="632"/>
      <c r="Q915" s="632"/>
      <c r="R915" s="632"/>
      <c r="S915" s="632"/>
      <c r="T915" s="632"/>
      <c r="U915" s="632"/>
      <c r="V915" s="632"/>
      <c r="W915" s="632"/>
      <c r="X915" s="632"/>
      <c r="Y915" s="632"/>
      <c r="Z915" s="632"/>
    </row>
    <row r="916" spans="1:26" ht="12.75" customHeight="1" x14ac:dyDescent="0.3">
      <c r="A916" s="632"/>
      <c r="B916" s="632"/>
      <c r="C916" s="632"/>
      <c r="D916" s="632"/>
      <c r="E916" s="632"/>
      <c r="F916" s="632"/>
      <c r="G916" s="632"/>
      <c r="H916" s="632"/>
      <c r="I916" s="632"/>
      <c r="J916" s="632"/>
      <c r="K916" s="632"/>
      <c r="L916" s="632"/>
      <c r="M916" s="632"/>
      <c r="N916" s="632"/>
      <c r="O916" s="632"/>
      <c r="P916" s="632"/>
      <c r="Q916" s="632"/>
      <c r="R916" s="632"/>
      <c r="S916" s="632"/>
      <c r="T916" s="632"/>
      <c r="U916" s="632"/>
      <c r="V916" s="632"/>
      <c r="W916" s="632"/>
      <c r="X916" s="632"/>
      <c r="Y916" s="632"/>
      <c r="Z916" s="632"/>
    </row>
    <row r="917" spans="1:26" ht="12.75" customHeight="1" x14ac:dyDescent="0.3">
      <c r="A917" s="632"/>
      <c r="B917" s="632"/>
      <c r="C917" s="632"/>
      <c r="D917" s="632"/>
      <c r="E917" s="632"/>
      <c r="F917" s="632"/>
      <c r="G917" s="632"/>
      <c r="H917" s="632"/>
      <c r="I917" s="632"/>
      <c r="J917" s="632"/>
      <c r="K917" s="632"/>
      <c r="L917" s="632"/>
      <c r="M917" s="632"/>
      <c r="N917" s="632"/>
      <c r="O917" s="632"/>
      <c r="P917" s="632"/>
      <c r="Q917" s="632"/>
      <c r="R917" s="632"/>
      <c r="S917" s="632"/>
      <c r="T917" s="632"/>
      <c r="U917" s="632"/>
      <c r="V917" s="632"/>
      <c r="W917" s="632"/>
      <c r="X917" s="632"/>
      <c r="Y917" s="632"/>
      <c r="Z917" s="632"/>
    </row>
    <row r="918" spans="1:26" ht="12.75" customHeight="1" x14ac:dyDescent="0.3">
      <c r="A918" s="632"/>
      <c r="B918" s="632"/>
      <c r="C918" s="632"/>
      <c r="D918" s="632"/>
      <c r="E918" s="632"/>
      <c r="F918" s="632"/>
      <c r="G918" s="632"/>
      <c r="H918" s="632"/>
      <c r="I918" s="632"/>
      <c r="J918" s="632"/>
      <c r="K918" s="632"/>
      <c r="L918" s="632"/>
      <c r="M918" s="632"/>
      <c r="N918" s="632"/>
      <c r="O918" s="632"/>
      <c r="P918" s="632"/>
      <c r="Q918" s="632"/>
      <c r="R918" s="632"/>
      <c r="S918" s="632"/>
      <c r="T918" s="632"/>
      <c r="U918" s="632"/>
      <c r="V918" s="632"/>
      <c r="W918" s="632"/>
      <c r="X918" s="632"/>
      <c r="Y918" s="632"/>
      <c r="Z918" s="632"/>
    </row>
    <row r="919" spans="1:26" ht="12.75" customHeight="1" x14ac:dyDescent="0.3">
      <c r="A919" s="632"/>
      <c r="B919" s="632"/>
      <c r="C919" s="632"/>
      <c r="D919" s="632"/>
      <c r="E919" s="632"/>
      <c r="F919" s="632"/>
      <c r="G919" s="632"/>
      <c r="H919" s="632"/>
      <c r="I919" s="632"/>
      <c r="J919" s="632"/>
      <c r="K919" s="632"/>
      <c r="L919" s="632"/>
      <c r="M919" s="632"/>
      <c r="N919" s="632"/>
      <c r="O919" s="632"/>
      <c r="P919" s="632"/>
      <c r="Q919" s="632"/>
      <c r="R919" s="632"/>
      <c r="S919" s="632"/>
      <c r="T919" s="632"/>
      <c r="U919" s="632"/>
      <c r="V919" s="632"/>
      <c r="W919" s="632"/>
      <c r="X919" s="632"/>
      <c r="Y919" s="632"/>
      <c r="Z919" s="632"/>
    </row>
    <row r="920" spans="1:26" ht="12.75" customHeight="1" x14ac:dyDescent="0.3">
      <c r="A920" s="632"/>
      <c r="B920" s="632"/>
      <c r="C920" s="632"/>
      <c r="D920" s="632"/>
      <c r="E920" s="632"/>
      <c r="F920" s="632"/>
      <c r="G920" s="632"/>
      <c r="H920" s="632"/>
      <c r="I920" s="632"/>
      <c r="J920" s="632"/>
      <c r="K920" s="632"/>
      <c r="L920" s="632"/>
      <c r="M920" s="632"/>
      <c r="N920" s="632"/>
      <c r="O920" s="632"/>
      <c r="P920" s="632"/>
      <c r="Q920" s="632"/>
      <c r="R920" s="632"/>
      <c r="S920" s="632"/>
      <c r="T920" s="632"/>
      <c r="U920" s="632"/>
      <c r="V920" s="632"/>
      <c r="W920" s="632"/>
      <c r="X920" s="632"/>
      <c r="Y920" s="632"/>
      <c r="Z920" s="632"/>
    </row>
    <row r="921" spans="1:26" ht="12.75" customHeight="1" x14ac:dyDescent="0.3">
      <c r="A921" s="632"/>
      <c r="B921" s="632"/>
      <c r="C921" s="632"/>
      <c r="D921" s="632"/>
      <c r="E921" s="632"/>
      <c r="F921" s="632"/>
      <c r="G921" s="632"/>
      <c r="H921" s="632"/>
      <c r="I921" s="632"/>
      <c r="J921" s="632"/>
      <c r="K921" s="632"/>
      <c r="L921" s="632"/>
      <c r="M921" s="632"/>
      <c r="N921" s="632"/>
      <c r="O921" s="632"/>
      <c r="P921" s="632"/>
      <c r="Q921" s="632"/>
      <c r="R921" s="632"/>
      <c r="S921" s="632"/>
      <c r="T921" s="632"/>
      <c r="U921" s="632"/>
      <c r="V921" s="632"/>
      <c r="W921" s="632"/>
      <c r="X921" s="632"/>
      <c r="Y921" s="632"/>
      <c r="Z921" s="632"/>
    </row>
    <row r="922" spans="1:26" ht="12.75" customHeight="1" x14ac:dyDescent="0.3">
      <c r="A922" s="632"/>
      <c r="B922" s="632"/>
      <c r="C922" s="632"/>
      <c r="D922" s="632"/>
      <c r="E922" s="632"/>
      <c r="F922" s="632"/>
      <c r="G922" s="632"/>
      <c r="H922" s="632"/>
      <c r="I922" s="632"/>
      <c r="J922" s="632"/>
      <c r="K922" s="632"/>
      <c r="L922" s="632"/>
      <c r="M922" s="632"/>
      <c r="N922" s="632"/>
      <c r="O922" s="632"/>
      <c r="P922" s="632"/>
      <c r="Q922" s="632"/>
      <c r="R922" s="632"/>
      <c r="S922" s="632"/>
      <c r="T922" s="632"/>
      <c r="U922" s="632"/>
      <c r="V922" s="632"/>
      <c r="W922" s="632"/>
      <c r="X922" s="632"/>
      <c r="Y922" s="632"/>
      <c r="Z922" s="632"/>
    </row>
    <row r="923" spans="1:26" ht="12.75" customHeight="1" x14ac:dyDescent="0.3">
      <c r="A923" s="632"/>
      <c r="B923" s="632"/>
      <c r="C923" s="632"/>
      <c r="D923" s="632"/>
      <c r="E923" s="632"/>
      <c r="F923" s="632"/>
      <c r="G923" s="632"/>
      <c r="H923" s="632"/>
      <c r="I923" s="632"/>
      <c r="J923" s="632"/>
      <c r="K923" s="632"/>
      <c r="L923" s="632"/>
      <c r="M923" s="632"/>
      <c r="N923" s="632"/>
      <c r="O923" s="632"/>
      <c r="P923" s="632"/>
      <c r="Q923" s="632"/>
      <c r="R923" s="632"/>
      <c r="S923" s="632"/>
      <c r="T923" s="632"/>
      <c r="U923" s="632"/>
      <c r="V923" s="632"/>
      <c r="W923" s="632"/>
      <c r="X923" s="632"/>
      <c r="Y923" s="632"/>
      <c r="Z923" s="632"/>
    </row>
    <row r="924" spans="1:26" ht="12.75" customHeight="1" x14ac:dyDescent="0.3">
      <c r="A924" s="632"/>
      <c r="B924" s="632"/>
      <c r="C924" s="632"/>
      <c r="D924" s="632"/>
      <c r="E924" s="632"/>
      <c r="F924" s="632"/>
      <c r="G924" s="632"/>
      <c r="H924" s="632"/>
      <c r="I924" s="632"/>
      <c r="J924" s="632"/>
      <c r="K924" s="632"/>
      <c r="L924" s="632"/>
      <c r="M924" s="632"/>
      <c r="N924" s="632"/>
      <c r="O924" s="632"/>
      <c r="P924" s="632"/>
      <c r="Q924" s="632"/>
      <c r="R924" s="632"/>
      <c r="S924" s="632"/>
      <c r="T924" s="632"/>
      <c r="U924" s="632"/>
      <c r="V924" s="632"/>
      <c r="W924" s="632"/>
      <c r="X924" s="632"/>
      <c r="Y924" s="632"/>
      <c r="Z924" s="632"/>
    </row>
    <row r="925" spans="1:26" ht="12.75" customHeight="1" x14ac:dyDescent="0.3">
      <c r="A925" s="632"/>
      <c r="B925" s="632"/>
      <c r="C925" s="632"/>
      <c r="D925" s="632"/>
      <c r="E925" s="632"/>
      <c r="F925" s="632"/>
      <c r="G925" s="632"/>
      <c r="H925" s="632"/>
      <c r="I925" s="632"/>
      <c r="J925" s="632"/>
      <c r="K925" s="632"/>
      <c r="L925" s="632"/>
      <c r="M925" s="632"/>
      <c r="N925" s="632"/>
      <c r="O925" s="632"/>
      <c r="P925" s="632"/>
      <c r="Q925" s="632"/>
      <c r="R925" s="632"/>
      <c r="S925" s="632"/>
      <c r="T925" s="632"/>
      <c r="U925" s="632"/>
      <c r="V925" s="632"/>
      <c r="W925" s="632"/>
      <c r="X925" s="632"/>
      <c r="Y925" s="632"/>
      <c r="Z925" s="632"/>
    </row>
    <row r="926" spans="1:26" ht="12.75" customHeight="1" x14ac:dyDescent="0.3">
      <c r="A926" s="632"/>
      <c r="B926" s="632"/>
      <c r="C926" s="632"/>
      <c r="D926" s="632"/>
      <c r="E926" s="632"/>
      <c r="F926" s="632"/>
      <c r="G926" s="632"/>
      <c r="H926" s="632"/>
      <c r="I926" s="632"/>
      <c r="J926" s="632"/>
      <c r="K926" s="632"/>
      <c r="L926" s="632"/>
      <c r="M926" s="632"/>
      <c r="N926" s="632"/>
      <c r="O926" s="632"/>
      <c r="P926" s="632"/>
      <c r="Q926" s="632"/>
      <c r="R926" s="632"/>
      <c r="S926" s="632"/>
      <c r="T926" s="632"/>
      <c r="U926" s="632"/>
      <c r="V926" s="632"/>
      <c r="W926" s="632"/>
      <c r="X926" s="632"/>
      <c r="Y926" s="632"/>
      <c r="Z926" s="632"/>
    </row>
    <row r="927" spans="1:26" ht="12.75" customHeight="1" x14ac:dyDescent="0.3">
      <c r="A927" s="632"/>
      <c r="B927" s="632"/>
      <c r="C927" s="632"/>
      <c r="D927" s="632"/>
      <c r="E927" s="632"/>
      <c r="F927" s="632"/>
      <c r="G927" s="632"/>
      <c r="H927" s="632"/>
      <c r="I927" s="632"/>
      <c r="J927" s="632"/>
      <c r="K927" s="632"/>
      <c r="L927" s="632"/>
      <c r="M927" s="632"/>
      <c r="N927" s="632"/>
      <c r="O927" s="632"/>
      <c r="P927" s="632"/>
      <c r="Q927" s="632"/>
      <c r="R927" s="632"/>
      <c r="S927" s="632"/>
      <c r="T927" s="632"/>
      <c r="U927" s="632"/>
      <c r="V927" s="632"/>
      <c r="W927" s="632"/>
      <c r="X927" s="632"/>
      <c r="Y927" s="632"/>
      <c r="Z927" s="632"/>
    </row>
    <row r="928" spans="1:26" ht="12.75" customHeight="1" x14ac:dyDescent="0.3">
      <c r="A928" s="632"/>
      <c r="B928" s="632"/>
      <c r="C928" s="632"/>
      <c r="D928" s="632"/>
      <c r="E928" s="632"/>
      <c r="F928" s="632"/>
      <c r="G928" s="632"/>
      <c r="H928" s="632"/>
      <c r="I928" s="632"/>
      <c r="J928" s="632"/>
      <c r="K928" s="632"/>
      <c r="L928" s="632"/>
      <c r="M928" s="632"/>
      <c r="N928" s="632"/>
      <c r="O928" s="632"/>
      <c r="P928" s="632"/>
      <c r="Q928" s="632"/>
      <c r="R928" s="632"/>
      <c r="S928" s="632"/>
      <c r="T928" s="632"/>
      <c r="U928" s="632"/>
      <c r="V928" s="632"/>
      <c r="W928" s="632"/>
      <c r="X928" s="632"/>
      <c r="Y928" s="632"/>
      <c r="Z928" s="632"/>
    </row>
    <row r="929" spans="1:26" ht="12.75" customHeight="1" x14ac:dyDescent="0.3">
      <c r="A929" s="632"/>
      <c r="B929" s="632"/>
      <c r="C929" s="632"/>
      <c r="D929" s="632"/>
      <c r="E929" s="632"/>
      <c r="F929" s="632"/>
      <c r="G929" s="632"/>
      <c r="H929" s="632"/>
      <c r="I929" s="632"/>
      <c r="J929" s="632"/>
      <c r="K929" s="632"/>
      <c r="L929" s="632"/>
      <c r="M929" s="632"/>
      <c r="N929" s="632"/>
      <c r="O929" s="632"/>
      <c r="P929" s="632"/>
      <c r="Q929" s="632"/>
      <c r="R929" s="632"/>
      <c r="S929" s="632"/>
      <c r="T929" s="632"/>
      <c r="U929" s="632"/>
      <c r="V929" s="632"/>
      <c r="W929" s="632"/>
      <c r="X929" s="632"/>
      <c r="Y929" s="632"/>
      <c r="Z929" s="632"/>
    </row>
    <row r="930" spans="1:26" ht="12.75" customHeight="1" x14ac:dyDescent="0.3">
      <c r="A930" s="632"/>
      <c r="B930" s="632"/>
      <c r="C930" s="632"/>
      <c r="D930" s="632"/>
      <c r="E930" s="632"/>
      <c r="F930" s="632"/>
      <c r="G930" s="632"/>
      <c r="H930" s="632"/>
      <c r="I930" s="632"/>
      <c r="J930" s="632"/>
      <c r="K930" s="632"/>
      <c r="L930" s="632"/>
      <c r="M930" s="632"/>
      <c r="N930" s="632"/>
      <c r="O930" s="632"/>
      <c r="P930" s="632"/>
      <c r="Q930" s="632"/>
      <c r="R930" s="632"/>
      <c r="S930" s="632"/>
      <c r="T930" s="632"/>
      <c r="U930" s="632"/>
      <c r="V930" s="632"/>
      <c r="W930" s="632"/>
      <c r="X930" s="632"/>
      <c r="Y930" s="632"/>
      <c r="Z930" s="632"/>
    </row>
    <row r="931" spans="1:26" ht="12.75" customHeight="1" x14ac:dyDescent="0.3">
      <c r="A931" s="632"/>
      <c r="B931" s="632"/>
      <c r="C931" s="632"/>
      <c r="D931" s="632"/>
      <c r="E931" s="632"/>
      <c r="F931" s="632"/>
      <c r="G931" s="632"/>
      <c r="H931" s="632"/>
      <c r="I931" s="632"/>
      <c r="J931" s="632"/>
      <c r="K931" s="632"/>
      <c r="L931" s="632"/>
      <c r="M931" s="632"/>
      <c r="N931" s="632"/>
      <c r="O931" s="632"/>
      <c r="P931" s="632"/>
      <c r="Q931" s="632"/>
      <c r="R931" s="632"/>
      <c r="S931" s="632"/>
      <c r="T931" s="632"/>
      <c r="U931" s="632"/>
      <c r="V931" s="632"/>
      <c r="W931" s="632"/>
      <c r="X931" s="632"/>
      <c r="Y931" s="632"/>
      <c r="Z931" s="632"/>
    </row>
    <row r="932" spans="1:26" ht="12.75" customHeight="1" x14ac:dyDescent="0.3">
      <c r="A932" s="632"/>
      <c r="B932" s="632"/>
      <c r="C932" s="632"/>
      <c r="D932" s="632"/>
      <c r="E932" s="632"/>
      <c r="F932" s="632"/>
      <c r="G932" s="632"/>
      <c r="H932" s="632"/>
      <c r="I932" s="632"/>
      <c r="J932" s="632"/>
      <c r="K932" s="632"/>
      <c r="L932" s="632"/>
      <c r="M932" s="632"/>
      <c r="N932" s="632"/>
      <c r="O932" s="632"/>
      <c r="P932" s="632"/>
      <c r="Q932" s="632"/>
      <c r="R932" s="632"/>
      <c r="S932" s="632"/>
      <c r="T932" s="632"/>
      <c r="U932" s="632"/>
      <c r="V932" s="632"/>
      <c r="W932" s="632"/>
      <c r="X932" s="632"/>
      <c r="Y932" s="632"/>
      <c r="Z932" s="632"/>
    </row>
    <row r="933" spans="1:26" ht="12.75" customHeight="1" x14ac:dyDescent="0.3">
      <c r="A933" s="632"/>
      <c r="B933" s="632"/>
      <c r="C933" s="632"/>
      <c r="D933" s="632"/>
      <c r="E933" s="632"/>
      <c r="F933" s="632"/>
      <c r="G933" s="632"/>
      <c r="H933" s="632"/>
      <c r="I933" s="632"/>
      <c r="J933" s="632"/>
      <c r="K933" s="632"/>
      <c r="L933" s="632"/>
      <c r="M933" s="632"/>
      <c r="N933" s="632"/>
      <c r="O933" s="632"/>
      <c r="P933" s="632"/>
      <c r="Q933" s="632"/>
      <c r="R933" s="632"/>
      <c r="S933" s="632"/>
      <c r="T933" s="632"/>
      <c r="U933" s="632"/>
      <c r="V933" s="632"/>
      <c r="W933" s="632"/>
      <c r="X933" s="632"/>
      <c r="Y933" s="632"/>
      <c r="Z933" s="632"/>
    </row>
    <row r="934" spans="1:26" ht="12.75" customHeight="1" x14ac:dyDescent="0.3">
      <c r="A934" s="632"/>
      <c r="B934" s="632"/>
      <c r="C934" s="632"/>
      <c r="D934" s="632"/>
      <c r="E934" s="632"/>
      <c r="F934" s="632"/>
      <c r="G934" s="632"/>
      <c r="H934" s="632"/>
      <c r="I934" s="632"/>
      <c r="J934" s="632"/>
      <c r="K934" s="632"/>
      <c r="L934" s="632"/>
      <c r="M934" s="632"/>
      <c r="N934" s="632"/>
      <c r="O934" s="632"/>
      <c r="P934" s="632"/>
      <c r="Q934" s="632"/>
      <c r="R934" s="632"/>
      <c r="S934" s="632"/>
      <c r="T934" s="632"/>
      <c r="U934" s="632"/>
      <c r="V934" s="632"/>
      <c r="W934" s="632"/>
      <c r="X934" s="632"/>
      <c r="Y934" s="632"/>
      <c r="Z934" s="632"/>
    </row>
    <row r="935" spans="1:26" ht="12.75" customHeight="1" x14ac:dyDescent="0.3">
      <c r="A935" s="632"/>
      <c r="B935" s="632"/>
      <c r="C935" s="632"/>
      <c r="D935" s="632"/>
      <c r="E935" s="632"/>
      <c r="F935" s="632"/>
      <c r="G935" s="632"/>
      <c r="H935" s="632"/>
      <c r="I935" s="632"/>
      <c r="J935" s="632"/>
      <c r="K935" s="632"/>
      <c r="L935" s="632"/>
      <c r="M935" s="632"/>
      <c r="N935" s="632"/>
      <c r="O935" s="632"/>
      <c r="P935" s="632"/>
      <c r="Q935" s="632"/>
      <c r="R935" s="632"/>
      <c r="S935" s="632"/>
      <c r="T935" s="632"/>
      <c r="U935" s="632"/>
      <c r="V935" s="632"/>
      <c r="W935" s="632"/>
      <c r="X935" s="632"/>
      <c r="Y935" s="632"/>
      <c r="Z935" s="632"/>
    </row>
    <row r="936" spans="1:26" ht="12.75" customHeight="1" x14ac:dyDescent="0.3">
      <c r="A936" s="632"/>
      <c r="B936" s="632"/>
      <c r="C936" s="632"/>
      <c r="D936" s="632"/>
      <c r="E936" s="632"/>
      <c r="F936" s="632"/>
      <c r="G936" s="632"/>
      <c r="H936" s="632"/>
      <c r="I936" s="632"/>
      <c r="J936" s="632"/>
      <c r="K936" s="632"/>
      <c r="L936" s="632"/>
      <c r="M936" s="632"/>
      <c r="N936" s="632"/>
      <c r="O936" s="632"/>
      <c r="P936" s="632"/>
      <c r="Q936" s="632"/>
      <c r="R936" s="632"/>
      <c r="S936" s="632"/>
      <c r="T936" s="632"/>
      <c r="U936" s="632"/>
      <c r="V936" s="632"/>
      <c r="W936" s="632"/>
      <c r="X936" s="632"/>
      <c r="Y936" s="632"/>
      <c r="Z936" s="632"/>
    </row>
    <row r="937" spans="1:26" ht="12.75" customHeight="1" x14ac:dyDescent="0.3">
      <c r="A937" s="632"/>
      <c r="B937" s="632"/>
      <c r="C937" s="632"/>
      <c r="D937" s="632"/>
      <c r="E937" s="632"/>
      <c r="F937" s="632"/>
      <c r="G937" s="632"/>
      <c r="H937" s="632"/>
      <c r="I937" s="632"/>
      <c r="J937" s="632"/>
      <c r="K937" s="632"/>
      <c r="L937" s="632"/>
      <c r="M937" s="632"/>
      <c r="N937" s="632"/>
      <c r="O937" s="632"/>
      <c r="P937" s="632"/>
      <c r="Q937" s="632"/>
      <c r="R937" s="632"/>
      <c r="S937" s="632"/>
      <c r="T937" s="632"/>
      <c r="U937" s="632"/>
      <c r="V937" s="632"/>
      <c r="W937" s="632"/>
      <c r="X937" s="632"/>
      <c r="Y937" s="632"/>
      <c r="Z937" s="632"/>
    </row>
    <row r="938" spans="1:26" ht="12.75" customHeight="1" x14ac:dyDescent="0.3">
      <c r="A938" s="632"/>
      <c r="B938" s="632"/>
      <c r="C938" s="632"/>
      <c r="D938" s="632"/>
      <c r="E938" s="632"/>
      <c r="F938" s="632"/>
      <c r="G938" s="632"/>
      <c r="H938" s="632"/>
      <c r="I938" s="632"/>
      <c r="J938" s="632"/>
      <c r="K938" s="632"/>
      <c r="L938" s="632"/>
      <c r="M938" s="632"/>
      <c r="N938" s="632"/>
      <c r="O938" s="632"/>
      <c r="P938" s="632"/>
      <c r="Q938" s="632"/>
      <c r="R938" s="632"/>
      <c r="S938" s="632"/>
      <c r="T938" s="632"/>
      <c r="U938" s="632"/>
      <c r="V938" s="632"/>
      <c r="W938" s="632"/>
      <c r="X938" s="632"/>
      <c r="Y938" s="632"/>
      <c r="Z938" s="632"/>
    </row>
    <row r="939" spans="1:26" ht="12.75" customHeight="1" x14ac:dyDescent="0.3">
      <c r="A939" s="632"/>
      <c r="B939" s="632"/>
      <c r="C939" s="632"/>
      <c r="D939" s="632"/>
      <c r="E939" s="632"/>
      <c r="F939" s="632"/>
      <c r="G939" s="632"/>
      <c r="H939" s="632"/>
      <c r="I939" s="632"/>
      <c r="J939" s="632"/>
      <c r="K939" s="632"/>
      <c r="L939" s="632"/>
      <c r="M939" s="632"/>
      <c r="N939" s="632"/>
      <c r="O939" s="632"/>
      <c r="P939" s="632"/>
      <c r="Q939" s="632"/>
      <c r="R939" s="632"/>
      <c r="S939" s="632"/>
      <c r="T939" s="632"/>
      <c r="U939" s="632"/>
      <c r="V939" s="632"/>
      <c r="W939" s="632"/>
      <c r="X939" s="632"/>
      <c r="Y939" s="632"/>
      <c r="Z939" s="632"/>
    </row>
    <row r="940" spans="1:26" ht="12.75" customHeight="1" x14ac:dyDescent="0.3">
      <c r="A940" s="632"/>
      <c r="B940" s="632"/>
      <c r="C940" s="632"/>
      <c r="D940" s="632"/>
      <c r="E940" s="632"/>
      <c r="F940" s="632"/>
      <c r="G940" s="632"/>
      <c r="H940" s="632"/>
      <c r="I940" s="632"/>
      <c r="J940" s="632"/>
      <c r="K940" s="632"/>
      <c r="L940" s="632"/>
      <c r="M940" s="632"/>
      <c r="N940" s="632"/>
      <c r="O940" s="632"/>
      <c r="P940" s="632"/>
      <c r="Q940" s="632"/>
      <c r="R940" s="632"/>
      <c r="S940" s="632"/>
      <c r="T940" s="632"/>
      <c r="U940" s="632"/>
      <c r="V940" s="632"/>
      <c r="W940" s="632"/>
      <c r="X940" s="632"/>
      <c r="Y940" s="632"/>
      <c r="Z940" s="632"/>
    </row>
    <row r="941" spans="1:26" ht="12.75" customHeight="1" x14ac:dyDescent="0.3">
      <c r="A941" s="632"/>
      <c r="B941" s="632"/>
      <c r="C941" s="632"/>
      <c r="D941" s="632"/>
      <c r="E941" s="632"/>
      <c r="F941" s="632"/>
      <c r="G941" s="632"/>
      <c r="H941" s="632"/>
      <c r="I941" s="632"/>
      <c r="J941" s="632"/>
      <c r="K941" s="632"/>
      <c r="L941" s="632"/>
      <c r="M941" s="632"/>
      <c r="N941" s="632"/>
      <c r="O941" s="632"/>
      <c r="P941" s="632"/>
      <c r="Q941" s="632"/>
      <c r="R941" s="632"/>
      <c r="S941" s="632"/>
      <c r="T941" s="632"/>
      <c r="U941" s="632"/>
      <c r="V941" s="632"/>
      <c r="W941" s="632"/>
      <c r="X941" s="632"/>
      <c r="Y941" s="632"/>
      <c r="Z941" s="632"/>
    </row>
    <row r="942" spans="1:26" ht="12.75" customHeight="1" x14ac:dyDescent="0.3">
      <c r="A942" s="632"/>
      <c r="B942" s="632"/>
      <c r="C942" s="632"/>
      <c r="D942" s="632"/>
      <c r="E942" s="632"/>
      <c r="F942" s="632"/>
      <c r="G942" s="632"/>
      <c r="H942" s="632"/>
      <c r="I942" s="632"/>
      <c r="J942" s="632"/>
      <c r="K942" s="632"/>
      <c r="L942" s="632"/>
      <c r="M942" s="632"/>
      <c r="N942" s="632"/>
      <c r="O942" s="632"/>
      <c r="P942" s="632"/>
      <c r="Q942" s="632"/>
      <c r="R942" s="632"/>
      <c r="S942" s="632"/>
      <c r="T942" s="632"/>
      <c r="U942" s="632"/>
      <c r="V942" s="632"/>
      <c r="W942" s="632"/>
      <c r="X942" s="632"/>
      <c r="Y942" s="632"/>
      <c r="Z942" s="632"/>
    </row>
    <row r="943" spans="1:26" ht="12.75" customHeight="1" x14ac:dyDescent="0.3">
      <c r="A943" s="632"/>
      <c r="B943" s="632"/>
      <c r="C943" s="632"/>
      <c r="D943" s="632"/>
      <c r="E943" s="632"/>
      <c r="F943" s="632"/>
      <c r="G943" s="632"/>
      <c r="H943" s="632"/>
      <c r="I943" s="632"/>
      <c r="J943" s="632"/>
      <c r="K943" s="632"/>
      <c r="L943" s="632"/>
      <c r="M943" s="632"/>
      <c r="N943" s="632"/>
      <c r="O943" s="632"/>
      <c r="P943" s="632"/>
      <c r="Q943" s="632"/>
      <c r="R943" s="632"/>
      <c r="S943" s="632"/>
      <c r="T943" s="632"/>
      <c r="U943" s="632"/>
      <c r="V943" s="632"/>
      <c r="W943" s="632"/>
      <c r="X943" s="632"/>
      <c r="Y943" s="632"/>
      <c r="Z943" s="632"/>
    </row>
    <row r="944" spans="1:26" ht="12.75" customHeight="1" x14ac:dyDescent="0.3">
      <c r="A944" s="632"/>
      <c r="B944" s="632"/>
      <c r="C944" s="632"/>
      <c r="D944" s="632"/>
      <c r="E944" s="632"/>
      <c r="F944" s="632"/>
      <c r="G944" s="632"/>
      <c r="H944" s="632"/>
      <c r="I944" s="632"/>
      <c r="J944" s="632"/>
      <c r="K944" s="632"/>
      <c r="L944" s="632"/>
      <c r="M944" s="632"/>
      <c r="N944" s="632"/>
      <c r="O944" s="632"/>
      <c r="P944" s="632"/>
      <c r="Q944" s="632"/>
      <c r="R944" s="632"/>
      <c r="S944" s="632"/>
      <c r="T944" s="632"/>
      <c r="U944" s="632"/>
      <c r="V944" s="632"/>
      <c r="W944" s="632"/>
      <c r="X944" s="632"/>
      <c r="Y944" s="632"/>
      <c r="Z944" s="632"/>
    </row>
    <row r="945" spans="1:26" ht="12.75" customHeight="1" x14ac:dyDescent="0.3">
      <c r="A945" s="632"/>
      <c r="B945" s="632"/>
      <c r="C945" s="632"/>
      <c r="D945" s="632"/>
      <c r="E945" s="632"/>
      <c r="F945" s="632"/>
      <c r="G945" s="632"/>
      <c r="H945" s="632"/>
      <c r="I945" s="632"/>
      <c r="J945" s="632"/>
      <c r="K945" s="632"/>
      <c r="L945" s="632"/>
      <c r="M945" s="632"/>
      <c r="N945" s="632"/>
      <c r="O945" s="632"/>
      <c r="P945" s="632"/>
      <c r="Q945" s="632"/>
      <c r="R945" s="632"/>
      <c r="S945" s="632"/>
      <c r="T945" s="632"/>
      <c r="U945" s="632"/>
      <c r="V945" s="632"/>
      <c r="W945" s="632"/>
      <c r="X945" s="632"/>
      <c r="Y945" s="632"/>
      <c r="Z945" s="632"/>
    </row>
    <row r="946" spans="1:26" ht="12.75" customHeight="1" x14ac:dyDescent="0.3">
      <c r="A946" s="632"/>
      <c r="B946" s="632"/>
      <c r="C946" s="632"/>
      <c r="D946" s="632"/>
      <c r="E946" s="632"/>
      <c r="F946" s="632"/>
      <c r="G946" s="632"/>
      <c r="H946" s="632"/>
      <c r="I946" s="632"/>
      <c r="J946" s="632"/>
      <c r="K946" s="632"/>
      <c r="L946" s="632"/>
      <c r="M946" s="632"/>
      <c r="N946" s="632"/>
      <c r="O946" s="632"/>
      <c r="P946" s="632"/>
      <c r="Q946" s="632"/>
      <c r="R946" s="632"/>
      <c r="S946" s="632"/>
      <c r="T946" s="632"/>
      <c r="U946" s="632"/>
      <c r="V946" s="632"/>
      <c r="W946" s="632"/>
      <c r="X946" s="632"/>
      <c r="Y946" s="632"/>
      <c r="Z946" s="632"/>
    </row>
    <row r="947" spans="1:26" ht="12.75" customHeight="1" x14ac:dyDescent="0.3">
      <c r="A947" s="632"/>
      <c r="B947" s="632"/>
      <c r="C947" s="632"/>
      <c r="D947" s="632"/>
      <c r="E947" s="632"/>
      <c r="F947" s="632"/>
      <c r="G947" s="632"/>
      <c r="H947" s="632"/>
      <c r="I947" s="632"/>
      <c r="J947" s="632"/>
      <c r="K947" s="632"/>
      <c r="L947" s="632"/>
      <c r="M947" s="632"/>
      <c r="N947" s="632"/>
      <c r="O947" s="632"/>
      <c r="P947" s="632"/>
      <c r="Q947" s="632"/>
      <c r="R947" s="632"/>
      <c r="S947" s="632"/>
      <c r="T947" s="632"/>
      <c r="U947" s="632"/>
      <c r="V947" s="632"/>
      <c r="W947" s="632"/>
      <c r="X947" s="632"/>
      <c r="Y947" s="632"/>
      <c r="Z947" s="632"/>
    </row>
    <row r="948" spans="1:26" ht="12.75" customHeight="1" x14ac:dyDescent="0.3">
      <c r="A948" s="632"/>
      <c r="B948" s="632"/>
      <c r="C948" s="632"/>
      <c r="D948" s="632"/>
      <c r="E948" s="632"/>
      <c r="F948" s="632"/>
      <c r="G948" s="632"/>
      <c r="H948" s="632"/>
      <c r="I948" s="632"/>
      <c r="J948" s="632"/>
      <c r="K948" s="632"/>
      <c r="L948" s="632"/>
      <c r="M948" s="632"/>
      <c r="N948" s="632"/>
      <c r="O948" s="632"/>
      <c r="P948" s="632"/>
      <c r="Q948" s="632"/>
      <c r="R948" s="632"/>
      <c r="S948" s="632"/>
      <c r="T948" s="632"/>
      <c r="U948" s="632"/>
      <c r="V948" s="632"/>
      <c r="W948" s="632"/>
      <c r="X948" s="632"/>
      <c r="Y948" s="632"/>
      <c r="Z948" s="632"/>
    </row>
    <row r="949" spans="1:26" ht="12.75" customHeight="1" x14ac:dyDescent="0.3">
      <c r="A949" s="632"/>
      <c r="B949" s="632"/>
      <c r="C949" s="632"/>
      <c r="D949" s="632"/>
      <c r="E949" s="632"/>
      <c r="F949" s="632"/>
      <c r="G949" s="632"/>
      <c r="H949" s="632"/>
      <c r="I949" s="632"/>
      <c r="J949" s="632"/>
      <c r="K949" s="632"/>
      <c r="L949" s="632"/>
      <c r="M949" s="632"/>
      <c r="N949" s="632"/>
      <c r="O949" s="632"/>
      <c r="P949" s="632"/>
      <c r="Q949" s="632"/>
      <c r="R949" s="632"/>
      <c r="S949" s="632"/>
      <c r="T949" s="632"/>
      <c r="U949" s="632"/>
      <c r="V949" s="632"/>
      <c r="W949" s="632"/>
      <c r="X949" s="632"/>
      <c r="Y949" s="632"/>
      <c r="Z949" s="632"/>
    </row>
    <row r="950" spans="1:26" ht="12.75" customHeight="1" x14ac:dyDescent="0.3">
      <c r="A950" s="632"/>
      <c r="B950" s="632"/>
      <c r="C950" s="632"/>
      <c r="D950" s="632"/>
      <c r="E950" s="632"/>
      <c r="F950" s="632"/>
      <c r="G950" s="632"/>
      <c r="H950" s="632"/>
      <c r="I950" s="632"/>
      <c r="J950" s="632"/>
      <c r="K950" s="632"/>
      <c r="L950" s="632"/>
      <c r="M950" s="632"/>
      <c r="N950" s="632"/>
      <c r="O950" s="632"/>
      <c r="P950" s="632"/>
      <c r="Q950" s="632"/>
      <c r="R950" s="632"/>
      <c r="S950" s="632"/>
      <c r="T950" s="632"/>
      <c r="U950" s="632"/>
      <c r="V950" s="632"/>
      <c r="W950" s="632"/>
      <c r="X950" s="632"/>
      <c r="Y950" s="632"/>
      <c r="Z950" s="632"/>
    </row>
    <row r="951" spans="1:26" ht="12.75" customHeight="1" x14ac:dyDescent="0.3">
      <c r="A951" s="632"/>
      <c r="B951" s="632"/>
      <c r="C951" s="632"/>
      <c r="D951" s="632"/>
      <c r="E951" s="632"/>
      <c r="F951" s="632"/>
      <c r="G951" s="632"/>
      <c r="H951" s="632"/>
      <c r="I951" s="632"/>
      <c r="J951" s="632"/>
      <c r="K951" s="632"/>
      <c r="L951" s="632"/>
      <c r="M951" s="632"/>
      <c r="N951" s="632"/>
      <c r="O951" s="632"/>
      <c r="P951" s="632"/>
      <c r="Q951" s="632"/>
      <c r="R951" s="632"/>
      <c r="S951" s="632"/>
      <c r="T951" s="632"/>
      <c r="U951" s="632"/>
      <c r="V951" s="632"/>
      <c r="W951" s="632"/>
      <c r="X951" s="632"/>
      <c r="Y951" s="632"/>
      <c r="Z951" s="632"/>
    </row>
    <row r="952" spans="1:26" ht="12.75" customHeight="1" x14ac:dyDescent="0.3">
      <c r="A952" s="632"/>
      <c r="B952" s="632"/>
      <c r="C952" s="632"/>
      <c r="D952" s="632"/>
      <c r="E952" s="632"/>
      <c r="F952" s="632"/>
      <c r="G952" s="632"/>
      <c r="H952" s="632"/>
      <c r="I952" s="632"/>
      <c r="J952" s="632"/>
      <c r="K952" s="632"/>
      <c r="L952" s="632"/>
      <c r="M952" s="632"/>
      <c r="N952" s="632"/>
      <c r="O952" s="632"/>
      <c r="P952" s="632"/>
      <c r="Q952" s="632"/>
      <c r="R952" s="632"/>
      <c r="S952" s="632"/>
      <c r="T952" s="632"/>
      <c r="U952" s="632"/>
      <c r="V952" s="632"/>
      <c r="W952" s="632"/>
      <c r="X952" s="632"/>
      <c r="Y952" s="632"/>
      <c r="Z952" s="632"/>
    </row>
    <row r="953" spans="1:26" ht="12.75" customHeight="1" x14ac:dyDescent="0.3">
      <c r="A953" s="632"/>
      <c r="B953" s="632"/>
      <c r="C953" s="632"/>
      <c r="D953" s="632"/>
      <c r="E953" s="632"/>
      <c r="F953" s="632"/>
      <c r="G953" s="632"/>
      <c r="H953" s="632"/>
      <c r="I953" s="632"/>
      <c r="J953" s="632"/>
      <c r="K953" s="632"/>
      <c r="L953" s="632"/>
      <c r="M953" s="632"/>
      <c r="N953" s="632"/>
      <c r="O953" s="632"/>
      <c r="P953" s="632"/>
      <c r="Q953" s="632"/>
      <c r="R953" s="632"/>
      <c r="S953" s="632"/>
      <c r="T953" s="632"/>
      <c r="U953" s="632"/>
      <c r="V953" s="632"/>
      <c r="W953" s="632"/>
      <c r="X953" s="632"/>
      <c r="Y953" s="632"/>
      <c r="Z953" s="632"/>
    </row>
    <row r="954" spans="1:26" ht="12.75" customHeight="1" x14ac:dyDescent="0.3">
      <c r="A954" s="632"/>
      <c r="B954" s="632"/>
      <c r="C954" s="632"/>
      <c r="D954" s="632"/>
      <c r="E954" s="632"/>
      <c r="F954" s="632"/>
      <c r="G954" s="632"/>
      <c r="H954" s="632"/>
      <c r="I954" s="632"/>
      <c r="J954" s="632"/>
      <c r="K954" s="632"/>
      <c r="L954" s="632"/>
      <c r="M954" s="632"/>
      <c r="N954" s="632"/>
      <c r="O954" s="632"/>
      <c r="P954" s="632"/>
      <c r="Q954" s="632"/>
      <c r="R954" s="632"/>
      <c r="S954" s="632"/>
      <c r="T954" s="632"/>
      <c r="U954" s="632"/>
      <c r="V954" s="632"/>
      <c r="W954" s="632"/>
      <c r="X954" s="632"/>
      <c r="Y954" s="632"/>
      <c r="Z954" s="632"/>
    </row>
    <row r="955" spans="1:26" ht="12.75" customHeight="1" x14ac:dyDescent="0.3">
      <c r="A955" s="632"/>
      <c r="B955" s="632"/>
      <c r="C955" s="632"/>
      <c r="D955" s="632"/>
      <c r="E955" s="632"/>
      <c r="F955" s="632"/>
      <c r="G955" s="632"/>
      <c r="H955" s="632"/>
      <c r="I955" s="632"/>
      <c r="J955" s="632"/>
      <c r="K955" s="632"/>
      <c r="L955" s="632"/>
      <c r="M955" s="632"/>
      <c r="N955" s="632"/>
      <c r="O955" s="632"/>
      <c r="P955" s="632"/>
      <c r="Q955" s="632"/>
      <c r="R955" s="632"/>
      <c r="S955" s="632"/>
      <c r="T955" s="632"/>
      <c r="U955" s="632"/>
      <c r="V955" s="632"/>
      <c r="W955" s="632"/>
      <c r="X955" s="632"/>
      <c r="Y955" s="632"/>
      <c r="Z955" s="632"/>
    </row>
    <row r="956" spans="1:26" ht="12.75" customHeight="1" x14ac:dyDescent="0.3">
      <c r="A956" s="632"/>
      <c r="B956" s="632"/>
      <c r="C956" s="632"/>
      <c r="D956" s="632"/>
      <c r="E956" s="632"/>
      <c r="F956" s="632"/>
      <c r="G956" s="632"/>
      <c r="H956" s="632"/>
      <c r="I956" s="632"/>
      <c r="J956" s="632"/>
      <c r="K956" s="632"/>
      <c r="L956" s="632"/>
      <c r="M956" s="632"/>
      <c r="N956" s="632"/>
      <c r="O956" s="632"/>
      <c r="P956" s="632"/>
      <c r="Q956" s="632"/>
      <c r="R956" s="632"/>
      <c r="S956" s="632"/>
      <c r="T956" s="632"/>
      <c r="U956" s="632"/>
      <c r="V956" s="632"/>
      <c r="W956" s="632"/>
      <c r="X956" s="632"/>
      <c r="Y956" s="632"/>
      <c r="Z956" s="632"/>
    </row>
    <row r="957" spans="1:26" ht="12.75" customHeight="1" x14ac:dyDescent="0.3">
      <c r="A957" s="632"/>
      <c r="B957" s="632"/>
      <c r="C957" s="632"/>
      <c r="D957" s="632"/>
      <c r="E957" s="632"/>
      <c r="F957" s="632"/>
      <c r="G957" s="632"/>
      <c r="H957" s="632"/>
      <c r="I957" s="632"/>
      <c r="J957" s="632"/>
      <c r="K957" s="632"/>
      <c r="L957" s="632"/>
      <c r="M957" s="632"/>
      <c r="N957" s="632"/>
      <c r="O957" s="632"/>
      <c r="P957" s="632"/>
      <c r="Q957" s="632"/>
      <c r="R957" s="632"/>
      <c r="S957" s="632"/>
      <c r="T957" s="632"/>
      <c r="U957" s="632"/>
      <c r="V957" s="632"/>
      <c r="W957" s="632"/>
      <c r="X957" s="632"/>
      <c r="Y957" s="632"/>
      <c r="Z957" s="632"/>
    </row>
    <row r="958" spans="1:26" ht="12.75" customHeight="1" x14ac:dyDescent="0.3">
      <c r="A958" s="632"/>
      <c r="B958" s="632"/>
      <c r="C958" s="632"/>
      <c r="D958" s="632"/>
      <c r="E958" s="632"/>
      <c r="F958" s="632"/>
      <c r="G958" s="632"/>
      <c r="H958" s="632"/>
      <c r="I958" s="632"/>
      <c r="J958" s="632"/>
      <c r="K958" s="632"/>
      <c r="L958" s="632"/>
      <c r="M958" s="632"/>
      <c r="N958" s="632"/>
      <c r="O958" s="632"/>
      <c r="P958" s="632"/>
      <c r="Q958" s="632"/>
      <c r="R958" s="632"/>
      <c r="S958" s="632"/>
      <c r="T958" s="632"/>
      <c r="U958" s="632"/>
      <c r="V958" s="632"/>
      <c r="W958" s="632"/>
      <c r="X958" s="632"/>
      <c r="Y958" s="632"/>
      <c r="Z958" s="632"/>
    </row>
    <row r="959" spans="1:26" ht="12.75" customHeight="1" x14ac:dyDescent="0.3">
      <c r="A959" s="632"/>
      <c r="B959" s="632"/>
      <c r="C959" s="632"/>
      <c r="D959" s="632"/>
      <c r="E959" s="632"/>
      <c r="F959" s="632"/>
      <c r="G959" s="632"/>
      <c r="H959" s="632"/>
      <c r="I959" s="632"/>
      <c r="J959" s="632"/>
      <c r="K959" s="632"/>
      <c r="L959" s="632"/>
      <c r="M959" s="632"/>
      <c r="N959" s="632"/>
      <c r="O959" s="632"/>
      <c r="P959" s="632"/>
      <c r="Q959" s="632"/>
      <c r="R959" s="632"/>
      <c r="S959" s="632"/>
      <c r="T959" s="632"/>
      <c r="U959" s="632"/>
      <c r="V959" s="632"/>
      <c r="W959" s="632"/>
      <c r="X959" s="632"/>
      <c r="Y959" s="632"/>
      <c r="Z959" s="632"/>
    </row>
    <row r="960" spans="1:26" ht="12.75" customHeight="1" x14ac:dyDescent="0.3">
      <c r="A960" s="632"/>
      <c r="B960" s="632"/>
      <c r="C960" s="632"/>
      <c r="D960" s="632"/>
      <c r="E960" s="632"/>
      <c r="F960" s="632"/>
      <c r="G960" s="632"/>
      <c r="H960" s="632"/>
      <c r="I960" s="632"/>
      <c r="J960" s="632"/>
      <c r="K960" s="632"/>
      <c r="L960" s="632"/>
      <c r="M960" s="632"/>
      <c r="N960" s="632"/>
      <c r="O960" s="632"/>
      <c r="P960" s="632"/>
      <c r="Q960" s="632"/>
      <c r="R960" s="632"/>
      <c r="S960" s="632"/>
      <c r="T960" s="632"/>
      <c r="U960" s="632"/>
      <c r="V960" s="632"/>
      <c r="W960" s="632"/>
      <c r="X960" s="632"/>
      <c r="Y960" s="632"/>
      <c r="Z960" s="632"/>
    </row>
    <row r="961" spans="1:26" ht="12.75" customHeight="1" x14ac:dyDescent="0.3">
      <c r="A961" s="632"/>
      <c r="B961" s="632"/>
      <c r="C961" s="632"/>
      <c r="D961" s="632"/>
      <c r="E961" s="632"/>
      <c r="F961" s="632"/>
      <c r="G961" s="632"/>
      <c r="H961" s="632"/>
      <c r="I961" s="632"/>
      <c r="J961" s="632"/>
      <c r="K961" s="632"/>
      <c r="L961" s="632"/>
      <c r="M961" s="632"/>
      <c r="N961" s="632"/>
      <c r="O961" s="632"/>
      <c r="P961" s="632"/>
      <c r="Q961" s="632"/>
      <c r="R961" s="632"/>
      <c r="S961" s="632"/>
      <c r="T961" s="632"/>
      <c r="U961" s="632"/>
      <c r="V961" s="632"/>
      <c r="W961" s="632"/>
      <c r="X961" s="632"/>
      <c r="Y961" s="632"/>
      <c r="Z961" s="632"/>
    </row>
    <row r="962" spans="1:26" ht="12.75" customHeight="1" x14ac:dyDescent="0.3">
      <c r="A962" s="632"/>
      <c r="B962" s="632"/>
      <c r="C962" s="632"/>
      <c r="D962" s="632"/>
      <c r="E962" s="632"/>
      <c r="F962" s="632"/>
      <c r="G962" s="632"/>
      <c r="H962" s="632"/>
      <c r="I962" s="632"/>
      <c r="J962" s="632"/>
      <c r="K962" s="632"/>
      <c r="L962" s="632"/>
      <c r="M962" s="632"/>
      <c r="N962" s="632"/>
      <c r="O962" s="632"/>
      <c r="P962" s="632"/>
      <c r="Q962" s="632"/>
      <c r="R962" s="632"/>
      <c r="S962" s="632"/>
      <c r="T962" s="632"/>
      <c r="U962" s="632"/>
      <c r="V962" s="632"/>
      <c r="W962" s="632"/>
      <c r="X962" s="632"/>
      <c r="Y962" s="632"/>
      <c r="Z962" s="632"/>
    </row>
    <row r="963" spans="1:26" ht="12.75" customHeight="1" x14ac:dyDescent="0.3">
      <c r="A963" s="632"/>
      <c r="B963" s="632"/>
      <c r="C963" s="632"/>
      <c r="D963" s="632"/>
      <c r="E963" s="632"/>
      <c r="F963" s="632"/>
      <c r="G963" s="632"/>
      <c r="H963" s="632"/>
      <c r="I963" s="632"/>
      <c r="J963" s="632"/>
      <c r="K963" s="632"/>
      <c r="L963" s="632"/>
      <c r="M963" s="632"/>
      <c r="N963" s="632"/>
      <c r="O963" s="632"/>
      <c r="P963" s="632"/>
      <c r="Q963" s="632"/>
      <c r="R963" s="632"/>
      <c r="S963" s="632"/>
      <c r="T963" s="632"/>
      <c r="U963" s="632"/>
      <c r="V963" s="632"/>
      <c r="W963" s="632"/>
      <c r="X963" s="632"/>
      <c r="Y963" s="632"/>
      <c r="Z963" s="632"/>
    </row>
    <row r="964" spans="1:26" ht="12.75" customHeight="1" x14ac:dyDescent="0.3">
      <c r="A964" s="632"/>
      <c r="B964" s="632"/>
      <c r="C964" s="632"/>
      <c r="D964" s="632"/>
      <c r="E964" s="632"/>
      <c r="F964" s="632"/>
      <c r="G964" s="632"/>
      <c r="H964" s="632"/>
      <c r="I964" s="632"/>
      <c r="J964" s="632"/>
      <c r="K964" s="632"/>
      <c r="L964" s="632"/>
      <c r="M964" s="632"/>
      <c r="N964" s="632"/>
      <c r="O964" s="632"/>
      <c r="P964" s="632"/>
      <c r="Q964" s="632"/>
      <c r="R964" s="632"/>
      <c r="S964" s="632"/>
      <c r="T964" s="632"/>
      <c r="U964" s="632"/>
      <c r="V964" s="632"/>
      <c r="W964" s="632"/>
      <c r="X964" s="632"/>
      <c r="Y964" s="632"/>
      <c r="Z964" s="632"/>
    </row>
    <row r="965" spans="1:26" ht="12.75" customHeight="1" x14ac:dyDescent="0.3">
      <c r="A965" s="632"/>
      <c r="B965" s="632"/>
      <c r="C965" s="632"/>
      <c r="D965" s="632"/>
      <c r="E965" s="632"/>
      <c r="F965" s="632"/>
      <c r="G965" s="632"/>
      <c r="H965" s="632"/>
      <c r="I965" s="632"/>
      <c r="J965" s="632"/>
      <c r="K965" s="632"/>
      <c r="L965" s="632"/>
      <c r="M965" s="632"/>
      <c r="N965" s="632"/>
      <c r="O965" s="632"/>
      <c r="P965" s="632"/>
      <c r="Q965" s="632"/>
      <c r="R965" s="632"/>
      <c r="S965" s="632"/>
      <c r="T965" s="632"/>
      <c r="U965" s="632"/>
      <c r="V965" s="632"/>
      <c r="W965" s="632"/>
      <c r="X965" s="632"/>
      <c r="Y965" s="632"/>
      <c r="Z965" s="632"/>
    </row>
    <row r="966" spans="1:26" ht="12.75" customHeight="1" x14ac:dyDescent="0.3">
      <c r="A966" s="632"/>
      <c r="B966" s="632"/>
      <c r="C966" s="632"/>
      <c r="D966" s="632"/>
      <c r="E966" s="632"/>
      <c r="F966" s="632"/>
      <c r="G966" s="632"/>
      <c r="H966" s="632"/>
      <c r="I966" s="632"/>
      <c r="J966" s="632"/>
      <c r="K966" s="632"/>
      <c r="L966" s="632"/>
      <c r="M966" s="632"/>
      <c r="N966" s="632"/>
      <c r="O966" s="632"/>
      <c r="P966" s="632"/>
      <c r="Q966" s="632"/>
      <c r="R966" s="632"/>
      <c r="S966" s="632"/>
      <c r="T966" s="632"/>
      <c r="U966" s="632"/>
      <c r="V966" s="632"/>
      <c r="W966" s="632"/>
      <c r="X966" s="632"/>
      <c r="Y966" s="632"/>
      <c r="Z966" s="632"/>
    </row>
    <row r="967" spans="1:26" ht="12.75" customHeight="1" x14ac:dyDescent="0.3">
      <c r="A967" s="632"/>
      <c r="B967" s="632"/>
      <c r="C967" s="632"/>
      <c r="D967" s="632"/>
      <c r="E967" s="632"/>
      <c r="F967" s="632"/>
      <c r="G967" s="632"/>
      <c r="H967" s="632"/>
      <c r="I967" s="632"/>
      <c r="J967" s="632"/>
      <c r="K967" s="632"/>
      <c r="L967" s="632"/>
      <c r="M967" s="632"/>
      <c r="N967" s="632"/>
      <c r="O967" s="632"/>
      <c r="P967" s="632"/>
      <c r="Q967" s="632"/>
      <c r="R967" s="632"/>
      <c r="S967" s="632"/>
      <c r="T967" s="632"/>
      <c r="U967" s="632"/>
      <c r="V967" s="632"/>
      <c r="W967" s="632"/>
      <c r="X967" s="632"/>
      <c r="Y967" s="632"/>
      <c r="Z967" s="632"/>
    </row>
    <row r="968" spans="1:26" ht="12.75" customHeight="1" x14ac:dyDescent="0.3">
      <c r="A968" s="632"/>
      <c r="B968" s="632"/>
      <c r="C968" s="632"/>
      <c r="D968" s="632"/>
      <c r="E968" s="632"/>
      <c r="F968" s="632"/>
      <c r="G968" s="632"/>
      <c r="H968" s="632"/>
      <c r="I968" s="632"/>
      <c r="J968" s="632"/>
      <c r="K968" s="632"/>
      <c r="L968" s="632"/>
      <c r="M968" s="632"/>
      <c r="N968" s="632"/>
      <c r="O968" s="632"/>
      <c r="P968" s="632"/>
      <c r="Q968" s="632"/>
      <c r="R968" s="632"/>
      <c r="S968" s="632"/>
      <c r="T968" s="632"/>
      <c r="U968" s="632"/>
      <c r="V968" s="632"/>
      <c r="W968" s="632"/>
      <c r="X968" s="632"/>
      <c r="Y968" s="632"/>
      <c r="Z968" s="632"/>
    </row>
    <row r="969" spans="1:26" ht="12.75" customHeight="1" x14ac:dyDescent="0.3">
      <c r="A969" s="632"/>
      <c r="B969" s="632"/>
      <c r="C969" s="632"/>
      <c r="D969" s="632"/>
      <c r="E969" s="632"/>
      <c r="F969" s="632"/>
      <c r="G969" s="632"/>
      <c r="H969" s="632"/>
      <c r="I969" s="632"/>
      <c r="J969" s="632"/>
      <c r="K969" s="632"/>
      <c r="L969" s="632"/>
      <c r="M969" s="632"/>
      <c r="N969" s="632"/>
      <c r="O969" s="632"/>
      <c r="P969" s="632"/>
      <c r="Q969" s="632"/>
      <c r="R969" s="632"/>
      <c r="S969" s="632"/>
      <c r="T969" s="632"/>
      <c r="U969" s="632"/>
      <c r="V969" s="632"/>
      <c r="W969" s="632"/>
      <c r="X969" s="632"/>
      <c r="Y969" s="632"/>
      <c r="Z969" s="632"/>
    </row>
    <row r="970" spans="1:26" ht="12.75" customHeight="1" x14ac:dyDescent="0.3">
      <c r="A970" s="632"/>
      <c r="B970" s="632"/>
      <c r="C970" s="632"/>
      <c r="D970" s="632"/>
      <c r="E970" s="632"/>
      <c r="F970" s="632"/>
      <c r="G970" s="632"/>
      <c r="H970" s="632"/>
      <c r="I970" s="632"/>
      <c r="J970" s="632"/>
      <c r="K970" s="632"/>
      <c r="L970" s="632"/>
      <c r="M970" s="632"/>
      <c r="N970" s="632"/>
      <c r="O970" s="632"/>
      <c r="P970" s="632"/>
      <c r="Q970" s="632"/>
      <c r="R970" s="632"/>
      <c r="S970" s="632"/>
      <c r="T970" s="632"/>
      <c r="U970" s="632"/>
      <c r="V970" s="632"/>
      <c r="W970" s="632"/>
      <c r="X970" s="632"/>
      <c r="Y970" s="632"/>
      <c r="Z970" s="632"/>
    </row>
    <row r="971" spans="1:26" ht="12.75" customHeight="1" x14ac:dyDescent="0.3">
      <c r="A971" s="632"/>
      <c r="B971" s="632"/>
      <c r="C971" s="632"/>
      <c r="D971" s="632"/>
      <c r="E971" s="632"/>
      <c r="F971" s="632"/>
      <c r="G971" s="632"/>
      <c r="H971" s="632"/>
      <c r="I971" s="632"/>
      <c r="J971" s="632"/>
      <c r="K971" s="632"/>
      <c r="L971" s="632"/>
      <c r="M971" s="632"/>
      <c r="N971" s="632"/>
      <c r="O971" s="632"/>
      <c r="P971" s="632"/>
      <c r="Q971" s="632"/>
      <c r="R971" s="632"/>
      <c r="S971" s="632"/>
      <c r="T971" s="632"/>
      <c r="U971" s="632"/>
      <c r="V971" s="632"/>
      <c r="W971" s="632"/>
      <c r="X971" s="632"/>
      <c r="Y971" s="632"/>
      <c r="Z971" s="632"/>
    </row>
    <row r="972" spans="1:26" ht="12.75" customHeight="1" x14ac:dyDescent="0.3">
      <c r="A972" s="632"/>
      <c r="B972" s="632"/>
      <c r="C972" s="632"/>
      <c r="D972" s="632"/>
      <c r="E972" s="632"/>
      <c r="F972" s="632"/>
      <c r="G972" s="632"/>
      <c r="H972" s="632"/>
      <c r="I972" s="632"/>
      <c r="J972" s="632"/>
      <c r="K972" s="632"/>
      <c r="L972" s="632"/>
      <c r="M972" s="632"/>
      <c r="N972" s="632"/>
      <c r="O972" s="632"/>
      <c r="P972" s="632"/>
      <c r="Q972" s="632"/>
      <c r="R972" s="632"/>
      <c r="S972" s="632"/>
      <c r="T972" s="632"/>
      <c r="U972" s="632"/>
      <c r="V972" s="632"/>
      <c r="W972" s="632"/>
      <c r="X972" s="632"/>
      <c r="Y972" s="632"/>
      <c r="Z972" s="632"/>
    </row>
    <row r="973" spans="1:26" ht="12.75" customHeight="1" x14ac:dyDescent="0.3">
      <c r="A973" s="632"/>
      <c r="B973" s="632"/>
      <c r="C973" s="632"/>
      <c r="D973" s="632"/>
      <c r="E973" s="632"/>
      <c r="F973" s="632"/>
      <c r="G973" s="632"/>
      <c r="H973" s="632"/>
      <c r="I973" s="632"/>
      <c r="J973" s="632"/>
      <c r="K973" s="632"/>
      <c r="L973" s="632"/>
      <c r="M973" s="632"/>
      <c r="N973" s="632"/>
      <c r="O973" s="632"/>
      <c r="P973" s="632"/>
      <c r="Q973" s="632"/>
      <c r="R973" s="632"/>
      <c r="S973" s="632"/>
      <c r="T973" s="632"/>
      <c r="U973" s="632"/>
      <c r="V973" s="632"/>
      <c r="W973" s="632"/>
      <c r="X973" s="632"/>
      <c r="Y973" s="632"/>
      <c r="Z973" s="632"/>
    </row>
    <row r="974" spans="1:26" ht="12.75" customHeight="1" x14ac:dyDescent="0.3">
      <c r="A974" s="632"/>
      <c r="B974" s="632"/>
      <c r="C974" s="632"/>
      <c r="D974" s="632"/>
      <c r="E974" s="632"/>
      <c r="F974" s="632"/>
      <c r="G974" s="632"/>
      <c r="H974" s="632"/>
      <c r="I974" s="632"/>
      <c r="J974" s="632"/>
      <c r="K974" s="632"/>
      <c r="L974" s="632"/>
      <c r="M974" s="632"/>
      <c r="N974" s="632"/>
      <c r="O974" s="632"/>
      <c r="P974" s="632"/>
      <c r="Q974" s="632"/>
      <c r="R974" s="632"/>
      <c r="S974" s="632"/>
      <c r="T974" s="632"/>
      <c r="U974" s="632"/>
      <c r="V974" s="632"/>
      <c r="W974" s="632"/>
      <c r="X974" s="632"/>
      <c r="Y974" s="632"/>
      <c r="Z974" s="632"/>
    </row>
    <row r="975" spans="1:26" ht="12.75" customHeight="1" x14ac:dyDescent="0.3">
      <c r="A975" s="632"/>
      <c r="B975" s="632"/>
      <c r="C975" s="632"/>
      <c r="D975" s="632"/>
      <c r="E975" s="632"/>
      <c r="F975" s="632"/>
      <c r="G975" s="632"/>
      <c r="H975" s="632"/>
      <c r="I975" s="632"/>
      <c r="J975" s="632"/>
      <c r="K975" s="632"/>
      <c r="L975" s="632"/>
      <c r="M975" s="632"/>
      <c r="N975" s="632"/>
      <c r="O975" s="632"/>
      <c r="P975" s="632"/>
      <c r="Q975" s="632"/>
      <c r="R975" s="632"/>
      <c r="S975" s="632"/>
      <c r="T975" s="632"/>
      <c r="U975" s="632"/>
      <c r="V975" s="632"/>
      <c r="W975" s="632"/>
      <c r="X975" s="632"/>
      <c r="Y975" s="632"/>
      <c r="Z975" s="632"/>
    </row>
    <row r="976" spans="1:26" ht="12.75" customHeight="1" x14ac:dyDescent="0.3">
      <c r="A976" s="632"/>
      <c r="B976" s="632"/>
      <c r="C976" s="632"/>
      <c r="D976" s="632"/>
      <c r="E976" s="632"/>
      <c r="F976" s="632"/>
      <c r="G976" s="632"/>
      <c r="H976" s="632"/>
      <c r="I976" s="632"/>
      <c r="J976" s="632"/>
      <c r="K976" s="632"/>
      <c r="L976" s="632"/>
      <c r="M976" s="632"/>
      <c r="N976" s="632"/>
      <c r="O976" s="632"/>
      <c r="P976" s="632"/>
      <c r="Q976" s="632"/>
      <c r="R976" s="632"/>
      <c r="S976" s="632"/>
      <c r="T976" s="632"/>
      <c r="U976" s="632"/>
      <c r="V976" s="632"/>
      <c r="W976" s="632"/>
      <c r="X976" s="632"/>
      <c r="Y976" s="632"/>
      <c r="Z976" s="632"/>
    </row>
    <row r="977" spans="1:26" ht="12.75" customHeight="1" x14ac:dyDescent="0.3">
      <c r="A977" s="632"/>
      <c r="B977" s="632"/>
      <c r="C977" s="632"/>
      <c r="D977" s="632"/>
      <c r="E977" s="632"/>
      <c r="F977" s="632"/>
      <c r="G977" s="632"/>
      <c r="H977" s="632"/>
      <c r="I977" s="632"/>
      <c r="J977" s="632"/>
      <c r="K977" s="632"/>
      <c r="L977" s="632"/>
      <c r="M977" s="632"/>
      <c r="N977" s="632"/>
      <c r="O977" s="632"/>
      <c r="P977" s="632"/>
      <c r="Q977" s="632"/>
      <c r="R977" s="632"/>
      <c r="S977" s="632"/>
      <c r="T977" s="632"/>
      <c r="U977" s="632"/>
      <c r="V977" s="632"/>
      <c r="W977" s="632"/>
      <c r="X977" s="632"/>
      <c r="Y977" s="632"/>
      <c r="Z977" s="632"/>
    </row>
    <row r="978" spans="1:26" ht="12.75" customHeight="1" x14ac:dyDescent="0.3">
      <c r="A978" s="632"/>
      <c r="B978" s="632"/>
      <c r="C978" s="632"/>
      <c r="D978" s="632"/>
      <c r="E978" s="632"/>
      <c r="F978" s="632"/>
      <c r="G978" s="632"/>
      <c r="H978" s="632"/>
      <c r="I978" s="632"/>
      <c r="J978" s="632"/>
      <c r="K978" s="632"/>
      <c r="L978" s="632"/>
      <c r="M978" s="632"/>
      <c r="N978" s="632"/>
      <c r="O978" s="632"/>
      <c r="P978" s="632"/>
      <c r="Q978" s="632"/>
      <c r="R978" s="632"/>
      <c r="S978" s="632"/>
      <c r="T978" s="632"/>
      <c r="U978" s="632"/>
      <c r="V978" s="632"/>
      <c r="W978" s="632"/>
      <c r="X978" s="632"/>
      <c r="Y978" s="632"/>
      <c r="Z978" s="632"/>
    </row>
    <row r="979" spans="1:26" ht="12.75" customHeight="1" x14ac:dyDescent="0.3">
      <c r="A979" s="632"/>
      <c r="B979" s="632"/>
      <c r="C979" s="632"/>
      <c r="D979" s="632"/>
      <c r="E979" s="632"/>
      <c r="F979" s="632"/>
      <c r="G979" s="632"/>
      <c r="H979" s="632"/>
      <c r="I979" s="632"/>
      <c r="J979" s="632"/>
      <c r="K979" s="632"/>
      <c r="L979" s="632"/>
      <c r="M979" s="632"/>
      <c r="N979" s="632"/>
      <c r="O979" s="632"/>
      <c r="P979" s="632"/>
      <c r="Q979" s="632"/>
      <c r="R979" s="632"/>
      <c r="S979" s="632"/>
      <c r="T979" s="632"/>
      <c r="U979" s="632"/>
      <c r="V979" s="632"/>
      <c r="W979" s="632"/>
      <c r="X979" s="632"/>
      <c r="Y979" s="632"/>
      <c r="Z979" s="632"/>
    </row>
    <row r="980" spans="1:26" ht="12.75" customHeight="1" x14ac:dyDescent="0.3">
      <c r="A980" s="632"/>
      <c r="B980" s="632"/>
      <c r="C980" s="632"/>
      <c r="D980" s="632"/>
      <c r="E980" s="632"/>
      <c r="F980" s="632"/>
      <c r="G980" s="632"/>
      <c r="H980" s="632"/>
      <c r="I980" s="632"/>
      <c r="J980" s="632"/>
      <c r="K980" s="632"/>
      <c r="L980" s="632"/>
      <c r="M980" s="632"/>
      <c r="N980" s="632"/>
      <c r="O980" s="632"/>
      <c r="P980" s="632"/>
      <c r="Q980" s="632"/>
      <c r="R980" s="632"/>
      <c r="S980" s="632"/>
      <c r="T980" s="632"/>
      <c r="U980" s="632"/>
      <c r="V980" s="632"/>
      <c r="W980" s="632"/>
      <c r="X980" s="632"/>
      <c r="Y980" s="632"/>
      <c r="Z980" s="632"/>
    </row>
    <row r="981" spans="1:26" ht="12.75" customHeight="1" x14ac:dyDescent="0.3">
      <c r="A981" s="632"/>
      <c r="B981" s="632"/>
      <c r="C981" s="632"/>
      <c r="D981" s="632"/>
      <c r="E981" s="632"/>
      <c r="F981" s="632"/>
      <c r="G981" s="632"/>
      <c r="H981" s="632"/>
      <c r="I981" s="632"/>
      <c r="J981" s="632"/>
      <c r="K981" s="632"/>
      <c r="L981" s="632"/>
      <c r="M981" s="632"/>
      <c r="N981" s="632"/>
      <c r="O981" s="632"/>
      <c r="P981" s="632"/>
      <c r="Q981" s="632"/>
      <c r="R981" s="632"/>
      <c r="S981" s="632"/>
      <c r="T981" s="632"/>
      <c r="U981" s="632"/>
      <c r="V981" s="632"/>
      <c r="W981" s="632"/>
      <c r="X981" s="632"/>
      <c r="Y981" s="632"/>
      <c r="Z981" s="632"/>
    </row>
    <row r="982" spans="1:26" ht="12.75" customHeight="1" x14ac:dyDescent="0.3">
      <c r="A982" s="632"/>
      <c r="B982" s="632"/>
      <c r="C982" s="632"/>
      <c r="D982" s="632"/>
      <c r="E982" s="632"/>
      <c r="F982" s="632"/>
      <c r="G982" s="632"/>
      <c r="H982" s="632"/>
      <c r="I982" s="632"/>
      <c r="J982" s="632"/>
      <c r="K982" s="632"/>
      <c r="L982" s="632"/>
      <c r="M982" s="632"/>
      <c r="N982" s="632"/>
      <c r="O982" s="632"/>
      <c r="P982" s="632"/>
      <c r="Q982" s="632"/>
      <c r="R982" s="632"/>
      <c r="S982" s="632"/>
      <c r="T982" s="632"/>
      <c r="U982" s="632"/>
      <c r="V982" s="632"/>
      <c r="W982" s="632"/>
      <c r="X982" s="632"/>
      <c r="Y982" s="632"/>
      <c r="Z982" s="632"/>
    </row>
    <row r="983" spans="1:26" ht="12.75" customHeight="1" x14ac:dyDescent="0.3">
      <c r="A983" s="632"/>
      <c r="B983" s="632"/>
      <c r="C983" s="632"/>
      <c r="D983" s="632"/>
      <c r="E983" s="632"/>
      <c r="F983" s="632"/>
      <c r="G983" s="632"/>
      <c r="H983" s="632"/>
      <c r="I983" s="632"/>
      <c r="J983" s="632"/>
      <c r="K983" s="632"/>
      <c r="L983" s="632"/>
      <c r="M983" s="632"/>
      <c r="N983" s="632"/>
      <c r="O983" s="632"/>
      <c r="P983" s="632"/>
      <c r="Q983" s="632"/>
      <c r="R983" s="632"/>
      <c r="S983" s="632"/>
      <c r="T983" s="632"/>
      <c r="U983" s="632"/>
      <c r="V983" s="632"/>
      <c r="W983" s="632"/>
      <c r="X983" s="632"/>
      <c r="Y983" s="632"/>
      <c r="Z983" s="632"/>
    </row>
    <row r="984" spans="1:26" ht="12.75" customHeight="1" x14ac:dyDescent="0.3">
      <c r="A984" s="632"/>
      <c r="B984" s="632"/>
      <c r="C984" s="632"/>
      <c r="D984" s="632"/>
      <c r="E984" s="632"/>
      <c r="F984" s="632"/>
      <c r="G984" s="632"/>
      <c r="H984" s="632"/>
      <c r="I984" s="632"/>
      <c r="J984" s="632"/>
      <c r="K984" s="632"/>
      <c r="L984" s="632"/>
      <c r="M984" s="632"/>
      <c r="N984" s="632"/>
      <c r="O984" s="632"/>
      <c r="P984" s="632"/>
      <c r="Q984" s="632"/>
      <c r="R984" s="632"/>
      <c r="S984" s="632"/>
      <c r="T984" s="632"/>
      <c r="U984" s="632"/>
      <c r="V984" s="632"/>
      <c r="W984" s="632"/>
      <c r="X984" s="632"/>
      <c r="Y984" s="632"/>
      <c r="Z984" s="632"/>
    </row>
    <row r="985" spans="1:26" ht="12.75" customHeight="1" x14ac:dyDescent="0.3">
      <c r="A985" s="632"/>
      <c r="B985" s="632"/>
      <c r="C985" s="632"/>
      <c r="D985" s="632"/>
      <c r="E985" s="632"/>
      <c r="F985" s="632"/>
      <c r="G985" s="632"/>
      <c r="H985" s="632"/>
      <c r="I985" s="632"/>
      <c r="J985" s="632"/>
      <c r="K985" s="632"/>
      <c r="L985" s="632"/>
      <c r="M985" s="632"/>
      <c r="N985" s="632"/>
      <c r="O985" s="632"/>
      <c r="P985" s="632"/>
      <c r="Q985" s="632"/>
      <c r="R985" s="632"/>
      <c r="S985" s="632"/>
      <c r="T985" s="632"/>
      <c r="U985" s="632"/>
      <c r="V985" s="632"/>
      <c r="W985" s="632"/>
      <c r="X985" s="632"/>
      <c r="Y985" s="632"/>
      <c r="Z985" s="632"/>
    </row>
    <row r="986" spans="1:26" ht="12.75" customHeight="1" x14ac:dyDescent="0.3">
      <c r="A986" s="632"/>
      <c r="B986" s="632"/>
      <c r="C986" s="632"/>
      <c r="D986" s="632"/>
      <c r="E986" s="632"/>
      <c r="F986" s="632"/>
      <c r="G986" s="632"/>
      <c r="H986" s="632"/>
      <c r="I986" s="632"/>
      <c r="J986" s="632"/>
      <c r="K986" s="632"/>
      <c r="L986" s="632"/>
      <c r="M986" s="632"/>
      <c r="N986" s="632"/>
      <c r="O986" s="632"/>
      <c r="P986" s="632"/>
      <c r="Q986" s="632"/>
      <c r="R986" s="632"/>
      <c r="S986" s="632"/>
      <c r="T986" s="632"/>
      <c r="U986" s="632"/>
      <c r="V986" s="632"/>
      <c r="W986" s="632"/>
      <c r="X986" s="632"/>
      <c r="Y986" s="632"/>
      <c r="Z986" s="632"/>
    </row>
    <row r="987" spans="1:26" ht="12.75" customHeight="1" x14ac:dyDescent="0.3">
      <c r="A987" s="632"/>
      <c r="B987" s="632"/>
      <c r="C987" s="632"/>
      <c r="D987" s="632"/>
      <c r="E987" s="632"/>
      <c r="F987" s="632"/>
      <c r="G987" s="632"/>
      <c r="H987" s="632"/>
      <c r="I987" s="632"/>
      <c r="J987" s="632"/>
      <c r="K987" s="632"/>
      <c r="L987" s="632"/>
      <c r="M987" s="632"/>
      <c r="N987" s="632"/>
      <c r="O987" s="632"/>
      <c r="P987" s="632"/>
      <c r="Q987" s="632"/>
      <c r="R987" s="632"/>
      <c r="S987" s="632"/>
      <c r="T987" s="632"/>
      <c r="U987" s="632"/>
      <c r="V987" s="632"/>
      <c r="W987" s="632"/>
      <c r="X987" s="632"/>
      <c r="Y987" s="632"/>
      <c r="Z987" s="632"/>
    </row>
    <row r="988" spans="1:26" ht="12.75" customHeight="1" x14ac:dyDescent="0.3">
      <c r="A988" s="632"/>
      <c r="B988" s="632"/>
      <c r="C988" s="632"/>
      <c r="D988" s="632"/>
      <c r="E988" s="632"/>
      <c r="F988" s="632"/>
      <c r="G988" s="632"/>
      <c r="H988" s="632"/>
      <c r="I988" s="632"/>
      <c r="J988" s="632"/>
      <c r="K988" s="632"/>
      <c r="L988" s="632"/>
      <c r="M988" s="632"/>
      <c r="N988" s="632"/>
      <c r="O988" s="632"/>
      <c r="P988" s="632"/>
      <c r="Q988" s="632"/>
      <c r="R988" s="632"/>
      <c r="S988" s="632"/>
      <c r="T988" s="632"/>
      <c r="U988" s="632"/>
      <c r="V988" s="632"/>
      <c r="W988" s="632"/>
      <c r="X988" s="632"/>
      <c r="Y988" s="632"/>
      <c r="Z988" s="632"/>
    </row>
    <row r="989" spans="1:26" ht="12.75" customHeight="1" x14ac:dyDescent="0.3">
      <c r="A989" s="632"/>
      <c r="B989" s="632"/>
      <c r="C989" s="632"/>
      <c r="D989" s="632"/>
      <c r="E989" s="632"/>
      <c r="F989" s="632"/>
      <c r="G989" s="632"/>
      <c r="H989" s="632"/>
      <c r="I989" s="632"/>
      <c r="J989" s="632"/>
      <c r="K989" s="632"/>
      <c r="L989" s="632"/>
      <c r="M989" s="632"/>
      <c r="N989" s="632"/>
      <c r="O989" s="632"/>
      <c r="P989" s="632"/>
      <c r="Q989" s="632"/>
      <c r="R989" s="632"/>
      <c r="S989" s="632"/>
      <c r="T989" s="632"/>
      <c r="U989" s="632"/>
      <c r="V989" s="632"/>
      <c r="W989" s="632"/>
      <c r="X989" s="632"/>
      <c r="Y989" s="632"/>
      <c r="Z989" s="632"/>
    </row>
    <row r="990" spans="1:26" ht="12.75" customHeight="1" x14ac:dyDescent="0.3">
      <c r="A990" s="632"/>
      <c r="B990" s="632"/>
      <c r="C990" s="632"/>
      <c r="D990" s="632"/>
      <c r="E990" s="632"/>
      <c r="F990" s="632"/>
      <c r="G990" s="632"/>
      <c r="H990" s="632"/>
      <c r="I990" s="632"/>
      <c r="J990" s="632"/>
      <c r="K990" s="632"/>
      <c r="L990" s="632"/>
      <c r="M990" s="632"/>
      <c r="N990" s="632"/>
      <c r="O990" s="632"/>
      <c r="P990" s="632"/>
      <c r="Q990" s="632"/>
      <c r="R990" s="632"/>
      <c r="S990" s="632"/>
      <c r="T990" s="632"/>
      <c r="U990" s="632"/>
      <c r="V990" s="632"/>
      <c r="W990" s="632"/>
      <c r="X990" s="632"/>
      <c r="Y990" s="632"/>
      <c r="Z990" s="632"/>
    </row>
    <row r="991" spans="1:26" ht="12.75" customHeight="1" x14ac:dyDescent="0.3">
      <c r="A991" s="632"/>
      <c r="B991" s="632"/>
      <c r="C991" s="632"/>
      <c r="D991" s="632"/>
      <c r="E991" s="632"/>
      <c r="F991" s="632"/>
      <c r="G991" s="632"/>
      <c r="H991" s="632"/>
      <c r="I991" s="632"/>
      <c r="J991" s="632"/>
      <c r="K991" s="632"/>
      <c r="L991" s="632"/>
      <c r="M991" s="632"/>
      <c r="N991" s="632"/>
      <c r="O991" s="632"/>
      <c r="P991" s="632"/>
      <c r="Q991" s="632"/>
      <c r="R991" s="632"/>
      <c r="S991" s="632"/>
      <c r="T991" s="632"/>
      <c r="U991" s="632"/>
      <c r="V991" s="632"/>
      <c r="W991" s="632"/>
      <c r="X991" s="632"/>
      <c r="Y991" s="632"/>
      <c r="Z991" s="632"/>
    </row>
    <row r="992" spans="1:26" ht="12.75" customHeight="1" x14ac:dyDescent="0.3">
      <c r="A992" s="632"/>
      <c r="B992" s="632"/>
      <c r="C992" s="632"/>
      <c r="D992" s="632"/>
      <c r="E992" s="632"/>
      <c r="F992" s="632"/>
      <c r="G992" s="632"/>
      <c r="H992" s="632"/>
      <c r="I992" s="632"/>
      <c r="J992" s="632"/>
      <c r="K992" s="632"/>
      <c r="L992" s="632"/>
      <c r="M992" s="632"/>
      <c r="N992" s="632"/>
      <c r="O992" s="632"/>
      <c r="P992" s="632"/>
      <c r="Q992" s="632"/>
      <c r="R992" s="632"/>
      <c r="S992" s="632"/>
      <c r="T992" s="632"/>
      <c r="U992" s="632"/>
      <c r="V992" s="632"/>
      <c r="W992" s="632"/>
      <c r="X992" s="632"/>
      <c r="Y992" s="632"/>
      <c r="Z992" s="632"/>
    </row>
    <row r="993" spans="1:26" ht="12.75" customHeight="1" x14ac:dyDescent="0.3">
      <c r="A993" s="632"/>
      <c r="B993" s="632"/>
      <c r="C993" s="632"/>
      <c r="D993" s="632"/>
      <c r="E993" s="632"/>
      <c r="F993" s="632"/>
      <c r="G993" s="632"/>
      <c r="H993" s="632"/>
      <c r="I993" s="632"/>
      <c r="J993" s="632"/>
      <c r="K993" s="632"/>
      <c r="L993" s="632"/>
      <c r="M993" s="632"/>
      <c r="N993" s="632"/>
      <c r="O993" s="632"/>
      <c r="P993" s="632"/>
      <c r="Q993" s="632"/>
      <c r="R993" s="632"/>
      <c r="S993" s="632"/>
      <c r="T993" s="632"/>
      <c r="U993" s="632"/>
      <c r="V993" s="632"/>
      <c r="W993" s="632"/>
      <c r="X993" s="632"/>
      <c r="Y993" s="632"/>
      <c r="Z993" s="632"/>
    </row>
    <row r="994" spans="1:26" ht="12.75" customHeight="1" x14ac:dyDescent="0.3">
      <c r="A994" s="632"/>
      <c r="B994" s="632"/>
      <c r="C994" s="632"/>
      <c r="D994" s="632"/>
      <c r="E994" s="632"/>
      <c r="F994" s="632"/>
      <c r="G994" s="632"/>
      <c r="H994" s="632"/>
      <c r="I994" s="632"/>
      <c r="J994" s="632"/>
      <c r="K994" s="632"/>
      <c r="L994" s="632"/>
      <c r="M994" s="632"/>
      <c r="N994" s="632"/>
      <c r="O994" s="632"/>
      <c r="P994" s="632"/>
      <c r="Q994" s="632"/>
      <c r="R994" s="632"/>
      <c r="S994" s="632"/>
      <c r="T994" s="632"/>
      <c r="U994" s="632"/>
      <c r="V994" s="632"/>
      <c r="W994" s="632"/>
      <c r="X994" s="632"/>
      <c r="Y994" s="632"/>
      <c r="Z994" s="632"/>
    </row>
    <row r="995" spans="1:26" ht="12.75" customHeight="1" x14ac:dyDescent="0.3">
      <c r="A995" s="632"/>
      <c r="B995" s="632"/>
      <c r="C995" s="632"/>
      <c r="D995" s="632"/>
      <c r="E995" s="632"/>
      <c r="F995" s="632"/>
      <c r="G995" s="632"/>
      <c r="H995" s="632"/>
      <c r="I995" s="632"/>
      <c r="J995" s="632"/>
      <c r="K995" s="632"/>
      <c r="L995" s="632"/>
      <c r="M995" s="632"/>
      <c r="N995" s="632"/>
      <c r="O995" s="632"/>
      <c r="P995" s="632"/>
      <c r="Q995" s="632"/>
      <c r="R995" s="632"/>
      <c r="S995" s="632"/>
      <c r="T995" s="632"/>
      <c r="U995" s="632"/>
      <c r="V995" s="632"/>
      <c r="W995" s="632"/>
      <c r="X995" s="632"/>
      <c r="Y995" s="632"/>
      <c r="Z995" s="632"/>
    </row>
    <row r="996" spans="1:26" ht="12.75" customHeight="1" x14ac:dyDescent="0.3">
      <c r="A996" s="632"/>
      <c r="B996" s="632"/>
      <c r="C996" s="632"/>
      <c r="D996" s="632"/>
      <c r="E996" s="632"/>
      <c r="F996" s="632"/>
      <c r="G996" s="632"/>
      <c r="H996" s="632"/>
      <c r="I996" s="632"/>
      <c r="J996" s="632"/>
      <c r="K996" s="632"/>
      <c r="L996" s="632"/>
      <c r="M996" s="632"/>
      <c r="N996" s="632"/>
      <c r="O996" s="632"/>
      <c r="P996" s="632"/>
      <c r="Q996" s="632"/>
      <c r="R996" s="632"/>
      <c r="S996" s="632"/>
      <c r="T996" s="632"/>
      <c r="U996" s="632"/>
      <c r="V996" s="632"/>
      <c r="W996" s="632"/>
      <c r="X996" s="632"/>
      <c r="Y996" s="632"/>
      <c r="Z996" s="632"/>
    </row>
    <row r="997" spans="1:26" ht="12.75" customHeight="1" x14ac:dyDescent="0.3">
      <c r="A997" s="632"/>
      <c r="B997" s="632"/>
      <c r="C997" s="632"/>
      <c r="D997" s="632"/>
      <c r="E997" s="632"/>
      <c r="F997" s="632"/>
      <c r="G997" s="632"/>
      <c r="H997" s="632"/>
      <c r="I997" s="632"/>
      <c r="J997" s="632"/>
      <c r="K997" s="632"/>
      <c r="L997" s="632"/>
      <c r="M997" s="632"/>
      <c r="N997" s="632"/>
      <c r="O997" s="632"/>
      <c r="P997" s="632"/>
      <c r="Q997" s="632"/>
      <c r="R997" s="632"/>
      <c r="S997" s="632"/>
      <c r="T997" s="632"/>
      <c r="U997" s="632"/>
      <c r="V997" s="632"/>
      <c r="W997" s="632"/>
      <c r="X997" s="632"/>
      <c r="Y997" s="632"/>
      <c r="Z997" s="632"/>
    </row>
    <row r="998" spans="1:26" ht="12.75" customHeight="1" x14ac:dyDescent="0.3">
      <c r="A998" s="632"/>
      <c r="B998" s="632"/>
      <c r="C998" s="632"/>
      <c r="D998" s="632"/>
      <c r="E998" s="632"/>
      <c r="F998" s="632"/>
      <c r="G998" s="632"/>
      <c r="H998" s="632"/>
      <c r="I998" s="632"/>
      <c r="J998" s="632"/>
      <c r="K998" s="632"/>
      <c r="L998" s="632"/>
      <c r="M998" s="632"/>
      <c r="N998" s="632"/>
      <c r="O998" s="632"/>
      <c r="P998" s="632"/>
      <c r="Q998" s="632"/>
      <c r="R998" s="632"/>
      <c r="S998" s="632"/>
      <c r="T998" s="632"/>
      <c r="U998" s="632"/>
      <c r="V998" s="632"/>
      <c r="W998" s="632"/>
      <c r="X998" s="632"/>
      <c r="Y998" s="632"/>
      <c r="Z998" s="632"/>
    </row>
    <row r="999" spans="1:26" ht="12.75" customHeight="1" x14ac:dyDescent="0.3">
      <c r="A999" s="632"/>
      <c r="B999" s="632"/>
      <c r="C999" s="632"/>
      <c r="D999" s="632"/>
      <c r="E999" s="632"/>
      <c r="F999" s="632"/>
      <c r="G999" s="632"/>
      <c r="H999" s="632"/>
      <c r="I999" s="632"/>
      <c r="J999" s="632"/>
      <c r="K999" s="632"/>
      <c r="L999" s="632"/>
      <c r="M999" s="632"/>
      <c r="N999" s="632"/>
      <c r="O999" s="632"/>
      <c r="P999" s="632"/>
      <c r="Q999" s="632"/>
      <c r="R999" s="632"/>
      <c r="S999" s="632"/>
      <c r="T999" s="632"/>
      <c r="U999" s="632"/>
      <c r="V999" s="632"/>
      <c r="W999" s="632"/>
      <c r="X999" s="632"/>
      <c r="Y999" s="632"/>
      <c r="Z999" s="632"/>
    </row>
    <row r="1000" spans="1:26" ht="12.75" customHeight="1" x14ac:dyDescent="0.3">
      <c r="A1000" s="632"/>
      <c r="B1000" s="632"/>
      <c r="C1000" s="632"/>
      <c r="D1000" s="632"/>
      <c r="E1000" s="632"/>
      <c r="F1000" s="632"/>
      <c r="G1000" s="632"/>
      <c r="H1000" s="632"/>
      <c r="I1000" s="632"/>
      <c r="J1000" s="632"/>
      <c r="K1000" s="632"/>
      <c r="L1000" s="632"/>
      <c r="M1000" s="632"/>
      <c r="N1000" s="632"/>
      <c r="O1000" s="632"/>
      <c r="P1000" s="632"/>
      <c r="Q1000" s="632"/>
      <c r="R1000" s="632"/>
      <c r="S1000" s="632"/>
      <c r="T1000" s="632"/>
      <c r="U1000" s="632"/>
      <c r="V1000" s="632"/>
      <c r="W1000" s="632"/>
      <c r="X1000" s="632"/>
      <c r="Y1000" s="632"/>
      <c r="Z1000" s="632"/>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ColWidth="11.453125" defaultRowHeight="14" x14ac:dyDescent="0.3"/>
  <cols>
    <col min="1" max="2" width="11.453125" style="18"/>
    <col min="3" max="3" width="19.90625" style="18" customWidth="1"/>
    <col min="4" max="4" width="17.90625" style="18" customWidth="1"/>
    <col min="5" max="5" width="11.453125" style="18"/>
    <col min="6" max="6" width="24.08984375" style="18" customWidth="1"/>
    <col min="7" max="16384" width="11.453125" style="18"/>
  </cols>
  <sheetData>
    <row r="3" spans="3:10" x14ac:dyDescent="0.3">
      <c r="C3" s="1284" t="s">
        <v>1013</v>
      </c>
      <c r="D3" s="1285"/>
      <c r="E3" s="1285"/>
      <c r="F3" s="1285"/>
      <c r="G3" s="1285"/>
      <c r="H3" s="1286"/>
    </row>
    <row r="4" spans="3:10" ht="26" x14ac:dyDescent="0.3">
      <c r="C4" s="647" t="s">
        <v>131</v>
      </c>
      <c r="D4" s="1287" t="s">
        <v>1014</v>
      </c>
      <c r="E4" s="1287"/>
      <c r="F4" s="1287"/>
      <c r="G4" s="1287"/>
      <c r="H4" s="1287"/>
      <c r="J4" s="647" t="s">
        <v>161</v>
      </c>
    </row>
    <row r="5" spans="3:10" ht="49.5" customHeight="1" x14ac:dyDescent="0.3">
      <c r="C5" s="648" t="s">
        <v>184</v>
      </c>
      <c r="D5" s="1283" t="s">
        <v>1015</v>
      </c>
      <c r="E5" s="1283"/>
      <c r="F5" s="1283"/>
      <c r="G5" s="1283"/>
      <c r="H5" s="1283"/>
      <c r="J5" s="489" t="s">
        <v>1016</v>
      </c>
    </row>
    <row r="6" spans="3:10" ht="44.25" customHeight="1" x14ac:dyDescent="0.3">
      <c r="C6" s="648" t="s">
        <v>265</v>
      </c>
      <c r="D6" s="1283" t="s">
        <v>1017</v>
      </c>
      <c r="E6" s="1283"/>
      <c r="F6" s="1283"/>
      <c r="G6" s="1283"/>
      <c r="H6" s="1283"/>
      <c r="J6" s="489" t="s">
        <v>751</v>
      </c>
    </row>
    <row r="7" spans="3:10" ht="54.75" customHeight="1" x14ac:dyDescent="0.3">
      <c r="C7" s="649" t="s">
        <v>242</v>
      </c>
      <c r="D7" s="1283" t="s">
        <v>1018</v>
      </c>
      <c r="E7" s="1283"/>
      <c r="F7" s="1283"/>
      <c r="G7" s="1283"/>
      <c r="H7" s="1283"/>
      <c r="J7" s="489" t="s">
        <v>226</v>
      </c>
    </row>
    <row r="8" spans="3:10" ht="54.75" customHeight="1" x14ac:dyDescent="0.3">
      <c r="C8" s="650" t="s">
        <v>1019</v>
      </c>
      <c r="D8" s="1283" t="s">
        <v>1020</v>
      </c>
      <c r="E8" s="1283"/>
      <c r="F8" s="1283"/>
      <c r="G8" s="1283"/>
      <c r="H8" s="1283"/>
      <c r="J8" s="489" t="s">
        <v>187</v>
      </c>
    </row>
  </sheetData>
  <mergeCells count="6">
    <mergeCell ref="D8:H8"/>
    <mergeCell ref="C3:H3"/>
    <mergeCell ref="D4:H4"/>
    <mergeCell ref="D5:H5"/>
    <mergeCell ref="D6:H6"/>
    <mergeCell ref="D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4296875" defaultRowHeight="14.5" x14ac:dyDescent="0.35"/>
  <cols>
    <col min="1" max="1" width="32" style="654" bestFit="1" customWidth="1"/>
    <col min="2" max="2" width="126" style="655" customWidth="1"/>
    <col min="3" max="16384" width="12.54296875" style="653"/>
  </cols>
  <sheetData>
    <row r="1" spans="1:3" x14ac:dyDescent="0.35">
      <c r="A1" s="651" t="s">
        <v>5</v>
      </c>
      <c r="B1" s="652" t="s">
        <v>1021</v>
      </c>
      <c r="C1" s="653" t="s">
        <v>1022</v>
      </c>
    </row>
    <row r="2" spans="1:3" ht="42.5" x14ac:dyDescent="0.35">
      <c r="A2" s="651" t="s">
        <v>1023</v>
      </c>
      <c r="B2" s="652" t="s">
        <v>1024</v>
      </c>
    </row>
    <row r="3" spans="1:3" ht="42.5" x14ac:dyDescent="0.35">
      <c r="A3" s="651" t="s">
        <v>1025</v>
      </c>
      <c r="B3" s="652" t="s">
        <v>1026</v>
      </c>
    </row>
    <row r="4" spans="1:3" ht="28.5" x14ac:dyDescent="0.35">
      <c r="A4" s="651" t="s">
        <v>10</v>
      </c>
      <c r="B4" s="652" t="s">
        <v>1027</v>
      </c>
    </row>
    <row r="5" spans="1:3" ht="28.5" x14ac:dyDescent="0.35">
      <c r="A5" s="651" t="s">
        <v>1028</v>
      </c>
      <c r="B5" s="652" t="s">
        <v>1029</v>
      </c>
    </row>
    <row r="6" spans="1:3" x14ac:dyDescent="0.35">
      <c r="A6" s="651" t="s">
        <v>9</v>
      </c>
      <c r="B6" s="652" t="s">
        <v>1030</v>
      </c>
    </row>
    <row r="7" spans="1:3" ht="42.5" x14ac:dyDescent="0.35">
      <c r="A7" s="651" t="s">
        <v>792</v>
      </c>
      <c r="B7" s="652" t="s">
        <v>1031</v>
      </c>
    </row>
    <row r="8" spans="1:3" ht="28.5" x14ac:dyDescent="0.35">
      <c r="A8" s="651" t="s">
        <v>728</v>
      </c>
      <c r="B8" s="652" t="s">
        <v>1032</v>
      </c>
    </row>
    <row r="9" spans="1:3" ht="28.5" x14ac:dyDescent="0.35">
      <c r="A9" s="651" t="s">
        <v>8</v>
      </c>
      <c r="B9" s="652" t="s">
        <v>1033</v>
      </c>
    </row>
    <row r="10" spans="1:3" ht="28.5" x14ac:dyDescent="0.35">
      <c r="A10" s="651" t="s">
        <v>1034</v>
      </c>
      <c r="B10" s="652" t="s">
        <v>1035</v>
      </c>
    </row>
    <row r="11" spans="1:3" ht="28.5" x14ac:dyDescent="0.35">
      <c r="A11" s="651" t="s">
        <v>1036</v>
      </c>
      <c r="B11" s="652" t="s">
        <v>1037</v>
      </c>
    </row>
    <row r="12" spans="1:3" ht="28.5" x14ac:dyDescent="0.35">
      <c r="A12" s="651" t="s">
        <v>372</v>
      </c>
      <c r="B12" s="652" t="s">
        <v>1038</v>
      </c>
    </row>
    <row r="13" spans="1:3" ht="28.5" x14ac:dyDescent="0.35">
      <c r="A13" s="651" t="s">
        <v>1039</v>
      </c>
      <c r="B13" s="652" t="s">
        <v>1040</v>
      </c>
    </row>
    <row r="14" spans="1:3" ht="28.5" x14ac:dyDescent="0.35">
      <c r="A14" s="651" t="s">
        <v>1041</v>
      </c>
      <c r="B14" s="652" t="s">
        <v>1042</v>
      </c>
    </row>
    <row r="15" spans="1:3" ht="28.5" x14ac:dyDescent="0.35">
      <c r="A15" s="651" t="s">
        <v>1043</v>
      </c>
      <c r="B15" s="652" t="s">
        <v>1044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FOR-DES-16</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 Valdes Jimenez</cp:lastModifiedBy>
  <dcterms:created xsi:type="dcterms:W3CDTF">2020-07-29T00:11:57Z</dcterms:created>
  <dcterms:modified xsi:type="dcterms:W3CDTF">2025-04-11T22:08:12Z</dcterms:modified>
</cp:coreProperties>
</file>