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66925"/>
  <mc:AlternateContent xmlns:mc="http://schemas.openxmlformats.org/markup-compatibility/2006">
    <mc:Choice Requires="x15">
      <x15ac:absPath xmlns:x15ac="http://schemas.microsoft.com/office/spreadsheetml/2010/11/ac" url="C:\Users\control_interno\Desktop\MATRIZ DE RIESGOS FOR-DES-14 INSTITUCIONALES-AMFE Y MATRIZ DE SEGUIMIENTO A RIESGOS FOR-DES-16\"/>
    </mc:Choice>
  </mc:AlternateContent>
  <xr:revisionPtr revIDLastSave="0" documentId="13_ncr:1_{7F7DF1F5-A3CD-47C7-ADA9-1FD4E6FD537A}" xr6:coauthVersionLast="47" xr6:coauthVersionMax="47" xr10:uidLastSave="{00000000-0000-0000-0000-000000000000}"/>
  <bookViews>
    <workbookView xWindow="-110" yWindow="-110" windowWidth="19420" windowHeight="10300" tabRatio="601" xr2:uid="{00000000-000D-0000-FFFF-FFFF00000000}"/>
  </bookViews>
  <sheets>
    <sheet name="FOR-DES-16" sheetId="1" r:id="rId1"/>
    <sheet name="Resultados" sheetId="6" r:id="rId2"/>
    <sheet name="Matriz de riesgos Asist" sheetId="3" state="hidden" r:id="rId3"/>
    <sheet name="Matriz de riesgos Inst" sheetId="2" state="hidden" r:id="rId4"/>
    <sheet name="Tabla probabilidad Est Apoyo" sheetId="13" state="hidden" r:id="rId5"/>
    <sheet name="Tabla probabilidad Misionales" sheetId="8" state="hidden" r:id="rId6"/>
    <sheet name="Tabla Impacto" sheetId="9" state="hidden" r:id="rId7"/>
    <sheet name="Tabla Valoración controles" sheetId="10" state="hidden" r:id="rId8"/>
    <sheet name="Tratamiento del riesgo" sheetId="11" state="hidden" r:id="rId9"/>
    <sheet name="Objetivos y Alcances " sheetId="12" state="hidden" r:id="rId10"/>
  </sheets>
  <externalReferences>
    <externalReference r:id="rId11"/>
    <externalReference r:id="rId12"/>
    <externalReference r:id="rId13"/>
    <externalReference r:id="rId14"/>
  </externalReferences>
  <definedNames>
    <definedName name="_xlnm._FilterDatabase" localSheetId="0" hidden="1">'FOR-DES-16'!$B$11:$Q$120</definedName>
    <definedName name="_xlnm._FilterDatabase" localSheetId="2" hidden="1">'Matriz de riesgos Asist'!$A$11:$AP$111</definedName>
    <definedName name="_xlnm._FilterDatabase" localSheetId="3"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5"/>
    <pivotCache cacheId="1"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4" i="1" l="1"/>
  <c r="E14" i="1"/>
  <c r="D12" i="1"/>
  <c r="F241" i="9" l="1"/>
  <c r="F240" i="9"/>
  <c r="F239" i="9"/>
  <c r="F238" i="9"/>
  <c r="F237" i="9"/>
  <c r="F236" i="9"/>
  <c r="F235" i="9"/>
  <c r="F234" i="9"/>
  <c r="F233" i="9"/>
  <c r="F232" i="9"/>
  <c r="F231" i="9"/>
  <c r="F230" i="9"/>
  <c r="B243" i="9"/>
  <c r="B242" i="9"/>
  <c r="H230" i="9"/>
  <c r="B241" i="9"/>
  <c r="AR10" i="2" l="1"/>
  <c r="E51" i="1"/>
  <c r="E89" i="1"/>
  <c r="E74" i="1"/>
  <c r="D54" i="1"/>
  <c r="E52" i="1"/>
  <c r="D52" i="1"/>
  <c r="R14" i="3"/>
  <c r="Z111" i="3"/>
  <c r="AE111" i="3" s="1"/>
  <c r="AF111" i="3" s="1"/>
  <c r="R111" i="3"/>
  <c r="S111" i="3" s="1"/>
  <c r="AI111" i="3" s="1"/>
  <c r="N111" i="3"/>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Z76" i="3"/>
  <c r="R76" i="3"/>
  <c r="N76" i="3"/>
  <c r="Z75" i="3"/>
  <c r="R75" i="3"/>
  <c r="S75" i="3" s="1"/>
  <c r="N75" i="3"/>
  <c r="Z74" i="3"/>
  <c r="R74" i="3"/>
  <c r="AH74" i="3" s="1"/>
  <c r="N74" i="3"/>
  <c r="O74" i="3" s="1"/>
  <c r="Z73" i="3"/>
  <c r="R73" i="3"/>
  <c r="N73" i="3"/>
  <c r="O73" i="3" s="1"/>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N40" i="3"/>
  <c r="O40" i="3" s="1"/>
  <c r="Z39" i="3"/>
  <c r="R39" i="3"/>
  <c r="S39" i="3" s="1"/>
  <c r="AI39" i="3" s="1"/>
  <c r="N39" i="3"/>
  <c r="O39" i="3" s="1"/>
  <c r="Z38" i="3"/>
  <c r="R38" i="3"/>
  <c r="AH38" i="3" s="1"/>
  <c r="N38" i="3"/>
  <c r="O38" i="3" s="1"/>
  <c r="Z37" i="3"/>
  <c r="R37" i="3"/>
  <c r="AH37" i="3" s="1"/>
  <c r="N37" i="3"/>
  <c r="O37" i="3" s="1"/>
  <c r="Z36" i="3"/>
  <c r="R36" i="3"/>
  <c r="S36" i="3" s="1"/>
  <c r="AI36" i="3" s="1"/>
  <c r="N36" i="3"/>
  <c r="Z35" i="3"/>
  <c r="R35" i="3"/>
  <c r="S35" i="3" s="1"/>
  <c r="AI35" i="3" s="1"/>
  <c r="N35" i="3"/>
  <c r="O35" i="3" s="1"/>
  <c r="Z34" i="3"/>
  <c r="R34" i="3"/>
  <c r="N34" i="3"/>
  <c r="Z33" i="3"/>
  <c r="R33" i="3"/>
  <c r="N33" i="3"/>
  <c r="O33" i="3" s="1"/>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Z17" i="3"/>
  <c r="W17" i="3"/>
  <c r="R17" i="3"/>
  <c r="S17" i="3" s="1"/>
  <c r="N17" i="3"/>
  <c r="Z16" i="3"/>
  <c r="W16" i="3"/>
  <c r="R16" i="3"/>
  <c r="AH16" i="3" s="1"/>
  <c r="N16" i="3"/>
  <c r="O16" i="3" s="1"/>
  <c r="Z15" i="3"/>
  <c r="W15" i="3"/>
  <c r="R15" i="3"/>
  <c r="N15" i="3"/>
  <c r="Z14" i="3"/>
  <c r="W14" i="3"/>
  <c r="C11" i="6"/>
  <c r="C12" i="6"/>
  <c r="C13" i="6"/>
  <c r="C4" i="6"/>
  <c r="C8" i="6"/>
  <c r="C15" i="6"/>
  <c r="C16" i="6"/>
  <c r="C5" i="6"/>
  <c r="C9" i="6"/>
  <c r="C6" i="6"/>
  <c r="C14" i="6"/>
  <c r="C10" i="6"/>
  <c r="C7" i="6"/>
  <c r="AI87" i="3" l="1"/>
  <c r="AH110" i="3"/>
  <c r="AH111" i="3" s="1"/>
  <c r="AH32" i="3"/>
  <c r="AH72" i="3"/>
  <c r="AH17" i="3"/>
  <c r="AH36" i="3"/>
  <c r="T77" i="3"/>
  <c r="AH80" i="3"/>
  <c r="AE50" i="3"/>
  <c r="AI20" i="3"/>
  <c r="T48" i="3"/>
  <c r="D65" i="1" s="1"/>
  <c r="AE49" i="3"/>
  <c r="AF49" i="3" s="1"/>
  <c r="AJ49" i="3" s="1"/>
  <c r="E66" i="1" s="1"/>
  <c r="AI58" i="3"/>
  <c r="AH79" i="3"/>
  <c r="S84" i="3"/>
  <c r="AI84" i="3" s="1"/>
  <c r="S100" i="3"/>
  <c r="AI100" i="3" s="1"/>
  <c r="T102" i="3"/>
  <c r="AI103" i="3"/>
  <c r="T108" i="3"/>
  <c r="AE33" i="3"/>
  <c r="AG33" i="3" s="1"/>
  <c r="AI46" i="3"/>
  <c r="S78" i="3"/>
  <c r="AI78" i="3" s="1"/>
  <c r="AH20" i="3"/>
  <c r="AE18" i="3"/>
  <c r="AG18" i="3" s="1"/>
  <c r="AH30" i="3"/>
  <c r="T90" i="3"/>
  <c r="D86" i="1" s="1"/>
  <c r="AE31" i="3"/>
  <c r="AF31" i="3" s="1"/>
  <c r="AE99" i="3"/>
  <c r="AF99" i="3" s="1"/>
  <c r="T111" i="3"/>
  <c r="D51" i="1" s="1"/>
  <c r="AE35" i="3"/>
  <c r="AG35" i="3" s="1"/>
  <c r="AH81" i="3"/>
  <c r="AH87" i="3"/>
  <c r="AH28" i="3"/>
  <c r="AI17" i="3"/>
  <c r="AE19" i="3"/>
  <c r="AF19" i="3" s="1"/>
  <c r="AJ19" i="3" s="1"/>
  <c r="T25" i="3"/>
  <c r="D56"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71" i="1" s="1"/>
  <c r="AI62" i="3"/>
  <c r="T65" i="3"/>
  <c r="T75" i="3"/>
  <c r="T76" i="3"/>
  <c r="T105" i="3"/>
  <c r="T109" i="3"/>
  <c r="D50" i="1" s="1"/>
  <c r="AH18" i="3"/>
  <c r="T18" i="3"/>
  <c r="D53"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7" i="1" s="1"/>
  <c r="O27" i="3"/>
  <c r="T27" i="3"/>
  <c r="T32" i="3"/>
  <c r="D57"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5" i="1" s="1"/>
  <c r="T26" i="3"/>
  <c r="AH27" i="3"/>
  <c r="S27" i="3"/>
  <c r="AI27" i="3" s="1"/>
  <c r="T34" i="3"/>
  <c r="D58" i="1" s="1"/>
  <c r="AI61" i="3"/>
  <c r="O65" i="3"/>
  <c r="T70" i="3"/>
  <c r="T80" i="3"/>
  <c r="D80" i="1" s="1"/>
  <c r="O80" i="3"/>
  <c r="AE96" i="3"/>
  <c r="AG96" i="3" s="1"/>
  <c r="T97" i="3"/>
  <c r="D90" i="1" s="1"/>
  <c r="O97" i="3"/>
  <c r="AE97" i="3" s="1"/>
  <c r="O110" i="3"/>
  <c r="AE110" i="3" s="1"/>
  <c r="AG110" i="3" s="1"/>
  <c r="T110" i="3"/>
  <c r="S51" i="3"/>
  <c r="AI51" i="3" s="1"/>
  <c r="AH51" i="3"/>
  <c r="AH59" i="3"/>
  <c r="O68" i="3"/>
  <c r="T68" i="3"/>
  <c r="T81" i="3"/>
  <c r="D81" i="1" s="1"/>
  <c r="T84" i="3"/>
  <c r="O84" i="3"/>
  <c r="AE84" i="3" s="1"/>
  <c r="AF84" i="3" s="1"/>
  <c r="AJ84" i="3" s="1"/>
  <c r="T89" i="3"/>
  <c r="AH96" i="3"/>
  <c r="S96" i="3"/>
  <c r="AI96" i="3" s="1"/>
  <c r="AE101" i="3"/>
  <c r="AF101" i="3" s="1"/>
  <c r="AJ101" i="3" s="1"/>
  <c r="E48" i="1" s="1"/>
  <c r="T106" i="3"/>
  <c r="T44" i="3"/>
  <c r="T47" i="3"/>
  <c r="AH48" i="3"/>
  <c r="AD51" i="3"/>
  <c r="AE51" i="3" s="1"/>
  <c r="AI59" i="3"/>
  <c r="AH61" i="3"/>
  <c r="AE63" i="3"/>
  <c r="AD64" i="3" s="1"/>
  <c r="AE64" i="3" s="1"/>
  <c r="AH65" i="3"/>
  <c r="AE66" i="3"/>
  <c r="AF66" i="3" s="1"/>
  <c r="AH77" i="3"/>
  <c r="AJ80" i="3"/>
  <c r="E80" i="1" s="1"/>
  <c r="AH90" i="3"/>
  <c r="T100" i="3"/>
  <c r="D93" i="1" s="1"/>
  <c r="T15" i="3"/>
  <c r="O15" i="3"/>
  <c r="S26" i="3"/>
  <c r="AI26" i="3" s="1"/>
  <c r="AE38" i="3"/>
  <c r="AF38" i="3" s="1"/>
  <c r="AJ38" i="3" s="1"/>
  <c r="T41" i="3"/>
  <c r="D63" i="1" s="1"/>
  <c r="O47" i="3"/>
  <c r="T49" i="3"/>
  <c r="D66" i="1" s="1"/>
  <c r="T51" i="3"/>
  <c r="T56" i="3"/>
  <c r="D70" i="1" s="1"/>
  <c r="S70" i="3"/>
  <c r="AI70" i="3" s="1"/>
  <c r="AI72" i="3"/>
  <c r="T78" i="3"/>
  <c r="D79" i="1" s="1"/>
  <c r="AJ85" i="3"/>
  <c r="S89" i="3"/>
  <c r="AI89" i="3" s="1"/>
  <c r="O100" i="3"/>
  <c r="AE100" i="3" s="1"/>
  <c r="AF100" i="3" s="1"/>
  <c r="AJ100" i="3" s="1"/>
  <c r="E93" i="1" s="1"/>
  <c r="T14" i="3"/>
  <c r="S14" i="3"/>
  <c r="AI14" i="3" s="1"/>
  <c r="AE14" i="3"/>
  <c r="AD15" i="3" s="1"/>
  <c r="AH60" i="3"/>
  <c r="S60" i="3"/>
  <c r="AI60" i="3" s="1"/>
  <c r="T60" i="3"/>
  <c r="O72" i="3"/>
  <c r="AE72" i="3" s="1"/>
  <c r="T72" i="3"/>
  <c r="O17" i="3"/>
  <c r="T54" i="3"/>
  <c r="O54" i="3"/>
  <c r="AE54" i="3" s="1"/>
  <c r="AD55" i="3" s="1"/>
  <c r="O62" i="3"/>
  <c r="T62" i="3"/>
  <c r="D74" i="1" s="1"/>
  <c r="AH73" i="3"/>
  <c r="T73" i="3"/>
  <c r="S73" i="3"/>
  <c r="AI73" i="3" s="1"/>
  <c r="AG78" i="3"/>
  <c r="AF78" i="3"/>
  <c r="AJ78" i="3" s="1"/>
  <c r="E79" i="1" s="1"/>
  <c r="AH42" i="3"/>
  <c r="S42" i="3"/>
  <c r="AI42" i="3" s="1"/>
  <c r="AH63" i="3"/>
  <c r="S63" i="3"/>
  <c r="AI63" i="3" s="1"/>
  <c r="AF18" i="3"/>
  <c r="O59" i="3"/>
  <c r="AE59" i="3" s="1"/>
  <c r="T59" i="3"/>
  <c r="AH22" i="3"/>
  <c r="S22" i="3"/>
  <c r="AI22" i="3" s="1"/>
  <c r="AH50" i="3"/>
  <c r="S53" i="3"/>
  <c r="AI53" i="3" s="1"/>
  <c r="AH53" i="3"/>
  <c r="T53" i="3"/>
  <c r="D69" i="1" s="1"/>
  <c r="AF40" i="3"/>
  <c r="AH57" i="3"/>
  <c r="AH58" i="3" s="1"/>
  <c r="S57" i="3"/>
  <c r="AI57" i="3" s="1"/>
  <c r="T57" i="3"/>
  <c r="AH66" i="3"/>
  <c r="T66" i="3"/>
  <c r="AH15" i="3"/>
  <c r="S15" i="3"/>
  <c r="AI15" i="3" s="1"/>
  <c r="O34" i="3"/>
  <c r="AH40" i="3"/>
  <c r="AH45" i="3"/>
  <c r="S45" i="3"/>
  <c r="AI45" i="3" s="1"/>
  <c r="T52" i="3"/>
  <c r="D68" i="1" s="1"/>
  <c r="T61" i="3"/>
  <c r="S66" i="3"/>
  <c r="AI66" i="3" s="1"/>
  <c r="AI71" i="3"/>
  <c r="AE71" i="3"/>
  <c r="S74" i="3"/>
  <c r="AI74" i="3" s="1"/>
  <c r="S83" i="3"/>
  <c r="AI83" i="3" s="1"/>
  <c r="AH83" i="3"/>
  <c r="AJ83" i="3" s="1"/>
  <c r="E82" i="1" s="1"/>
  <c r="T83" i="3"/>
  <c r="O94" i="3"/>
  <c r="AE94" i="3" s="1"/>
  <c r="AF94" i="3" s="1"/>
  <c r="T94" i="3"/>
  <c r="O107" i="3"/>
  <c r="T107" i="3"/>
  <c r="AH99" i="3"/>
  <c r="S99" i="3"/>
  <c r="AI99" i="3" s="1"/>
  <c r="AH23" i="3"/>
  <c r="S23" i="3"/>
  <c r="AI23" i="3" s="1"/>
  <c r="O28" i="3"/>
  <c r="T28" i="3"/>
  <c r="AH29" i="3"/>
  <c r="S29" i="3"/>
  <c r="S33" i="3"/>
  <c r="AI33" i="3" s="1"/>
  <c r="AH33" i="3"/>
  <c r="T33" i="3"/>
  <c r="AH39" i="3"/>
  <c r="T39" i="3"/>
  <c r="AH52" i="3"/>
  <c r="AH62" i="3"/>
  <c r="S82" i="3"/>
  <c r="AI82" i="3" s="1"/>
  <c r="T82" i="3"/>
  <c r="D82" i="1" s="1"/>
  <c r="T93" i="3"/>
  <c r="O93" i="3"/>
  <c r="AE93" i="3" s="1"/>
  <c r="AH14" i="3"/>
  <c r="T23" i="3"/>
  <c r="AH25" i="3"/>
  <c r="S25" i="3"/>
  <c r="AI25" i="3" s="1"/>
  <c r="AH31" i="3"/>
  <c r="S31" i="3"/>
  <c r="AI31" i="3" s="1"/>
  <c r="O43" i="3"/>
  <c r="S44" i="3"/>
  <c r="AI44" i="3" s="1"/>
  <c r="AH44" i="3"/>
  <c r="T45" i="3"/>
  <c r="D64" i="1" s="1"/>
  <c r="T46" i="3"/>
  <c r="AG50" i="3"/>
  <c r="AF50" i="3"/>
  <c r="AI54" i="3"/>
  <c r="AE56" i="3"/>
  <c r="AD57" i="3" s="1"/>
  <c r="AD58" i="3" s="1"/>
  <c r="AI56" i="3"/>
  <c r="T64" i="3"/>
  <c r="S67" i="3"/>
  <c r="AI67" i="3" s="1"/>
  <c r="S69" i="3"/>
  <c r="AI69" i="3" s="1"/>
  <c r="O75" i="3"/>
  <c r="AH82" i="3"/>
  <c r="O86" i="3"/>
  <c r="AE86" i="3" s="1"/>
  <c r="T86" i="3"/>
  <c r="D84" i="1" s="1"/>
  <c r="O87" i="3"/>
  <c r="AE87" i="3" s="1"/>
  <c r="T87" i="3"/>
  <c r="AI93" i="3"/>
  <c r="T79" i="3"/>
  <c r="O88" i="3"/>
  <c r="AE88" i="3" s="1"/>
  <c r="T88" i="3"/>
  <c r="D85" i="1" s="1"/>
  <c r="T96" i="3"/>
  <c r="D89" i="1" s="1"/>
  <c r="O98" i="3"/>
  <c r="AE98" i="3" s="1"/>
  <c r="T98" i="3"/>
  <c r="D91" i="1" s="1"/>
  <c r="AH104" i="3"/>
  <c r="S104" i="3"/>
  <c r="AI104" i="3" s="1"/>
  <c r="T20" i="3"/>
  <c r="T22" i="3"/>
  <c r="AD27" i="3"/>
  <c r="AE27" i="3" s="1"/>
  <c r="T35" i="3"/>
  <c r="D59" i="1" s="1"/>
  <c r="T37" i="3"/>
  <c r="D60" i="1" s="1"/>
  <c r="T40" i="3"/>
  <c r="T42" i="3"/>
  <c r="AH43" i="3"/>
  <c r="S43" i="3"/>
  <c r="AI43" i="3" s="1"/>
  <c r="T50" i="3"/>
  <c r="D67" i="1" s="1"/>
  <c r="T67" i="3"/>
  <c r="T69" i="3"/>
  <c r="D76" i="1" s="1"/>
  <c r="T74" i="3"/>
  <c r="O76" i="3"/>
  <c r="AE76" i="3" s="1"/>
  <c r="S86" i="3"/>
  <c r="AI86" i="3" s="1"/>
  <c r="AH91" i="3"/>
  <c r="S91" i="3"/>
  <c r="AI91" i="3" s="1"/>
  <c r="AH94" i="3"/>
  <c r="S95" i="3"/>
  <c r="AI95" i="3" s="1"/>
  <c r="AH95" i="3"/>
  <c r="O103" i="3"/>
  <c r="T103" i="3"/>
  <c r="T104" i="3"/>
  <c r="D49" i="1" s="1"/>
  <c r="S107" i="3"/>
  <c r="AI107" i="3" s="1"/>
  <c r="O109" i="3"/>
  <c r="AF110" i="3"/>
  <c r="AJ110" i="3" s="1"/>
  <c r="AG111" i="3"/>
  <c r="S16" i="3"/>
  <c r="AI16" i="3" s="1"/>
  <c r="S21" i="3"/>
  <c r="AI21" i="3" s="1"/>
  <c r="T29" i="3"/>
  <c r="T31" i="3"/>
  <c r="S38" i="3"/>
  <c r="AI38" i="3" s="1"/>
  <c r="S41" i="3"/>
  <c r="AI41" i="3" s="1"/>
  <c r="S49" i="3"/>
  <c r="AI49" i="3" s="1"/>
  <c r="T63" i="3"/>
  <c r="D75" i="1" s="1"/>
  <c r="AH64" i="3"/>
  <c r="S64" i="3"/>
  <c r="AH76" i="3"/>
  <c r="S76" i="3"/>
  <c r="AI76" i="3" s="1"/>
  <c r="AE82" i="3"/>
  <c r="S85" i="3"/>
  <c r="AI85" i="3" s="1"/>
  <c r="S88" i="3"/>
  <c r="AI88" i="3" s="1"/>
  <c r="AI90" i="3"/>
  <c r="T91" i="3"/>
  <c r="AI94" i="3"/>
  <c r="T95" i="3"/>
  <c r="D88" i="1" s="1"/>
  <c r="S98" i="3"/>
  <c r="AI98" i="3" s="1"/>
  <c r="S101" i="3"/>
  <c r="AI101" i="3" s="1"/>
  <c r="S108" i="3"/>
  <c r="AI108" i="3" s="1"/>
  <c r="AH108" i="3"/>
  <c r="AH109" i="3" s="1"/>
  <c r="T85" i="3"/>
  <c r="T99" i="3"/>
  <c r="D92" i="1" s="1"/>
  <c r="T101" i="3"/>
  <c r="D48" i="1" s="1"/>
  <c r="AH102" i="3"/>
  <c r="S102" i="3"/>
  <c r="AI102" i="3" s="1"/>
  <c r="AH106" i="3"/>
  <c r="S106" i="3"/>
  <c r="AI106" i="3" s="1"/>
  <c r="AE108" i="3"/>
  <c r="E103" i="1"/>
  <c r="AJ51" i="2"/>
  <c r="E24" i="1"/>
  <c r="Z91" i="2"/>
  <c r="W91" i="2"/>
  <c r="R91" i="2"/>
  <c r="S91" i="2" s="1"/>
  <c r="N91" i="2"/>
  <c r="Z90" i="2"/>
  <c r="W90" i="2"/>
  <c r="R90" i="2"/>
  <c r="N90" i="2"/>
  <c r="O90" i="2" s="1"/>
  <c r="Z89" i="2"/>
  <c r="W89" i="2"/>
  <c r="R89" i="2"/>
  <c r="S89" i="2" s="1"/>
  <c r="N89" i="2"/>
  <c r="O89" i="2" s="1"/>
  <c r="Z88" i="2"/>
  <c r="W88" i="2"/>
  <c r="R88" i="2"/>
  <c r="AH88" i="2" s="1"/>
  <c r="N88" i="2"/>
  <c r="Z87" i="2"/>
  <c r="W87" i="2"/>
  <c r="R87" i="2"/>
  <c r="AH87" i="2" s="1"/>
  <c r="N87" i="2"/>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Z39" i="2"/>
  <c r="R39" i="2"/>
  <c r="AH39" i="2" s="1"/>
  <c r="N39" i="2"/>
  <c r="O39" i="2" s="1"/>
  <c r="Z38" i="2"/>
  <c r="R38" i="2"/>
  <c r="AH38" i="2" s="1"/>
  <c r="N38" i="2"/>
  <c r="O38" i="2" s="1"/>
  <c r="Z37" i="2"/>
  <c r="R37" i="2"/>
  <c r="AH37" i="2" s="1"/>
  <c r="N37" i="2"/>
  <c r="O37" i="2" s="1"/>
  <c r="Z36" i="2"/>
  <c r="R36" i="2"/>
  <c r="AH36" i="2" s="1"/>
  <c r="N36" i="2"/>
  <c r="O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G49" i="3" l="1"/>
  <c r="AJ53" i="3"/>
  <c r="E69" i="1" s="1"/>
  <c r="AF41" i="3"/>
  <c r="AG63" i="3"/>
  <c r="T87" i="2"/>
  <c r="D107" i="1" s="1"/>
  <c r="T91" i="2"/>
  <c r="D109" i="1" s="1"/>
  <c r="AG53" i="3"/>
  <c r="AD23" i="3"/>
  <c r="AD24" i="3" s="1"/>
  <c r="AD25" i="3" s="1"/>
  <c r="AJ52" i="3"/>
  <c r="E68" i="1" s="1"/>
  <c r="AF63" i="3"/>
  <c r="AD34" i="3"/>
  <c r="AE34" i="3" s="1"/>
  <c r="AG34" i="3" s="1"/>
  <c r="AG42" i="3"/>
  <c r="AJ31" i="3"/>
  <c r="AJ99" i="3"/>
  <c r="E92" i="1" s="1"/>
  <c r="AF22" i="3"/>
  <c r="AJ22" i="3" s="1"/>
  <c r="AF33" i="3"/>
  <c r="AJ33" i="3" s="1"/>
  <c r="AF42" i="3"/>
  <c r="AE36" i="2"/>
  <c r="AF36" i="2" s="1"/>
  <c r="AJ36" i="2" s="1"/>
  <c r="AE40" i="2"/>
  <c r="AF40" i="2" s="1"/>
  <c r="AJ40" i="2" s="1"/>
  <c r="AF89" i="3"/>
  <c r="AJ89" i="3" s="1"/>
  <c r="AG19" i="3"/>
  <c r="AG31" i="3"/>
  <c r="AF70" i="3"/>
  <c r="AJ70" i="3" s="1"/>
  <c r="E77" i="1" s="1"/>
  <c r="AD20" i="3"/>
  <c r="AE20" i="3" s="1"/>
  <c r="AG20" i="3" s="1"/>
  <c r="AG26" i="3"/>
  <c r="AF35" i="3"/>
  <c r="AJ35" i="3" s="1"/>
  <c r="E59" i="1" s="1"/>
  <c r="AJ79" i="3"/>
  <c r="AG46" i="3"/>
  <c r="AD47" i="3"/>
  <c r="AD48" i="3" s="1"/>
  <c r="T45" i="2"/>
  <c r="AI48" i="2"/>
  <c r="AI52" i="2"/>
  <c r="AJ81" i="3"/>
  <c r="E81" i="1" s="1"/>
  <c r="T83" i="2"/>
  <c r="D113" i="1" s="1"/>
  <c r="AE11" i="2"/>
  <c r="AF11" i="2" s="1"/>
  <c r="AJ11" i="2" s="1"/>
  <c r="AE14" i="2"/>
  <c r="AF14" i="2" s="1"/>
  <c r="AJ14" i="2" s="1"/>
  <c r="AG89" i="3"/>
  <c r="T26" i="2"/>
  <c r="D25" i="1" s="1"/>
  <c r="AE31" i="2"/>
  <c r="AG31" i="2" s="1"/>
  <c r="AE35" i="2"/>
  <c r="AF35" i="2" s="1"/>
  <c r="AJ35" i="2" s="1"/>
  <c r="AE39" i="2"/>
  <c r="AG39" i="2" s="1"/>
  <c r="AE79" i="2"/>
  <c r="AD80" i="2" s="1"/>
  <c r="AH60" i="2"/>
  <c r="AE17" i="2"/>
  <c r="AG17" i="2" s="1"/>
  <c r="O91" i="2"/>
  <c r="AE91" i="2" s="1"/>
  <c r="AE21" i="2"/>
  <c r="AE43" i="2"/>
  <c r="AG43" i="2" s="1"/>
  <c r="AE50" i="2"/>
  <c r="AG50" i="2" s="1"/>
  <c r="S57" i="2"/>
  <c r="AI57" i="2" s="1"/>
  <c r="T58" i="2"/>
  <c r="D39" i="1" s="1"/>
  <c r="AE65" i="2"/>
  <c r="AG65" i="2" s="1"/>
  <c r="AE34" i="2"/>
  <c r="AG34" i="2" s="1"/>
  <c r="S50" i="2"/>
  <c r="AI50" i="2" s="1"/>
  <c r="T24" i="2"/>
  <c r="D24" i="1" s="1"/>
  <c r="AH24" i="2"/>
  <c r="AG97" i="3"/>
  <c r="AF97" i="3"/>
  <c r="AJ97" i="3" s="1"/>
  <c r="E90" i="1" s="1"/>
  <c r="AF96" i="3"/>
  <c r="AF36" i="3"/>
  <c r="AJ36" i="3" s="1"/>
  <c r="AJ42" i="3"/>
  <c r="AG79" i="3"/>
  <c r="AD37" i="3"/>
  <c r="AE37" i="3" s="1"/>
  <c r="AG37" i="3" s="1"/>
  <c r="AD102" i="3"/>
  <c r="AE102" i="3" s="1"/>
  <c r="AG102" i="3" s="1"/>
  <c r="AD67" i="3"/>
  <c r="AD68" i="3" s="1"/>
  <c r="AD69" i="3" s="1"/>
  <c r="AG84" i="3"/>
  <c r="AJ46" i="3"/>
  <c r="AG101" i="3"/>
  <c r="AG81" i="3"/>
  <c r="AG38" i="3"/>
  <c r="AG66" i="3"/>
  <c r="D62" i="1"/>
  <c r="D61" i="1"/>
  <c r="AE47" i="3"/>
  <c r="AF47" i="3" s="1"/>
  <c r="AJ47" i="3" s="1"/>
  <c r="AJ50" i="3"/>
  <c r="AD39" i="3"/>
  <c r="AE39" i="3" s="1"/>
  <c r="AD65" i="3"/>
  <c r="AE65" i="3" s="1"/>
  <c r="AG64" i="3"/>
  <c r="AF64" i="3"/>
  <c r="AJ64" i="3" s="1"/>
  <c r="AF27" i="3"/>
  <c r="AJ27" i="3" s="1"/>
  <c r="AD28" i="3"/>
  <c r="AE28" i="3" s="1"/>
  <c r="AG27" i="3"/>
  <c r="AF93" i="3"/>
  <c r="AJ93" i="3" s="1"/>
  <c r="AD95" i="3"/>
  <c r="AE95" i="3" s="1"/>
  <c r="AF95" i="3" s="1"/>
  <c r="AJ95" i="3" s="1"/>
  <c r="E88" i="1" s="1"/>
  <c r="AF102" i="3"/>
  <c r="AJ102" i="3" s="1"/>
  <c r="AG91" i="3"/>
  <c r="AF91" i="3"/>
  <c r="AJ91" i="3" s="1"/>
  <c r="AF43" i="3"/>
  <c r="AJ43" i="3" s="1"/>
  <c r="AG43" i="3"/>
  <c r="AD44" i="3"/>
  <c r="AE44" i="3" s="1"/>
  <c r="AF59" i="3"/>
  <c r="AG59" i="3"/>
  <c r="AD60" i="3"/>
  <c r="AE60" i="3" s="1"/>
  <c r="AF108" i="3"/>
  <c r="AG108" i="3"/>
  <c r="AG76" i="3"/>
  <c r="AD77" i="3"/>
  <c r="AE77" i="3" s="1"/>
  <c r="AF76" i="3"/>
  <c r="AJ76" i="3" s="1"/>
  <c r="AG88" i="3"/>
  <c r="AF88" i="3"/>
  <c r="AJ88" i="3" s="1"/>
  <c r="AG87" i="3"/>
  <c r="AF87" i="3"/>
  <c r="AJ94" i="3"/>
  <c r="AG30" i="3"/>
  <c r="AF30" i="3"/>
  <c r="AJ30" i="3" s="1"/>
  <c r="AG86" i="3"/>
  <c r="AF86" i="3"/>
  <c r="AJ86" i="3" s="1"/>
  <c r="AF56" i="3"/>
  <c r="AJ56" i="3" s="1"/>
  <c r="E70" i="1" s="1"/>
  <c r="AG56" i="3"/>
  <c r="AE57" i="3"/>
  <c r="AJ40" i="3"/>
  <c r="AJ66" i="3"/>
  <c r="AG72" i="3"/>
  <c r="AD73" i="3"/>
  <c r="AE73" i="3" s="1"/>
  <c r="AF72" i="3"/>
  <c r="AE15" i="3"/>
  <c r="AF14" i="3"/>
  <c r="AG14" i="3"/>
  <c r="AF90" i="3"/>
  <c r="AJ90" i="3" s="1"/>
  <c r="E86" i="1" s="1"/>
  <c r="AG90" i="3"/>
  <c r="AD92" i="3"/>
  <c r="AE92" i="3" s="1"/>
  <c r="AF82" i="3"/>
  <c r="AJ82" i="3" s="1"/>
  <c r="AG82" i="3"/>
  <c r="AG98" i="3"/>
  <c r="AF98" i="3"/>
  <c r="AJ98" i="3" s="1"/>
  <c r="AE55" i="3"/>
  <c r="AG54" i="3"/>
  <c r="AF54" i="3"/>
  <c r="AF51" i="3"/>
  <c r="AG51" i="3"/>
  <c r="AF32" i="3"/>
  <c r="AJ32" i="3" s="1"/>
  <c r="E57" i="1" s="1"/>
  <c r="AG32" i="3"/>
  <c r="AD109" i="3"/>
  <c r="AE109" i="3" s="1"/>
  <c r="AG71" i="3"/>
  <c r="AF71" i="3"/>
  <c r="AJ71" i="3" s="1"/>
  <c r="AJ63" i="3"/>
  <c r="AE23" i="2"/>
  <c r="AF23" i="2" s="1"/>
  <c r="S31" i="2"/>
  <c r="AI31" i="2" s="1"/>
  <c r="S34" i="2"/>
  <c r="AI34" i="2" s="1"/>
  <c r="AE38" i="2"/>
  <c r="AF38" i="2" s="1"/>
  <c r="AJ38" i="2" s="1"/>
  <c r="S47" i="2"/>
  <c r="AH54" i="2"/>
  <c r="T59" i="2"/>
  <c r="T61" i="2"/>
  <c r="D40" i="1" s="1"/>
  <c r="T70" i="2"/>
  <c r="D102" i="1" s="1"/>
  <c r="S79" i="2"/>
  <c r="AI79" i="2" s="1"/>
  <c r="AI83" i="2"/>
  <c r="AI85" i="2"/>
  <c r="AE22" i="2"/>
  <c r="AF22" i="2" s="1"/>
  <c r="AJ22" i="2" s="1"/>
  <c r="E22" i="1" s="1"/>
  <c r="S26" i="2"/>
  <c r="AI26" i="2" s="1"/>
  <c r="AE30" i="2"/>
  <c r="AG30" i="2" s="1"/>
  <c r="AE37" i="2"/>
  <c r="AF37" i="2" s="1"/>
  <c r="AJ37" i="2" s="1"/>
  <c r="E29" i="1" s="1"/>
  <c r="AE41" i="2"/>
  <c r="AG41" i="2" s="1"/>
  <c r="AE42" i="2"/>
  <c r="AF42" i="2" s="1"/>
  <c r="AH42" i="2"/>
  <c r="AG44" i="2"/>
  <c r="AH45" i="2"/>
  <c r="T53" i="2"/>
  <c r="T55" i="2"/>
  <c r="D38" i="1" s="1"/>
  <c r="AE59" i="2"/>
  <c r="AG59" i="2" s="1"/>
  <c r="AH59" i="2"/>
  <c r="AH61" i="2"/>
  <c r="T63" i="2"/>
  <c r="S80" i="2"/>
  <c r="AI80" i="2" s="1"/>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20" i="1" s="1"/>
  <c r="T22" i="2"/>
  <c r="D22" i="1" s="1"/>
  <c r="T31" i="2"/>
  <c r="D27" i="1" s="1"/>
  <c r="S32" i="2"/>
  <c r="AI32" i="2" s="1"/>
  <c r="T35" i="2"/>
  <c r="T37" i="2"/>
  <c r="D29" i="1" s="1"/>
  <c r="T39" i="2"/>
  <c r="D30" i="1" s="1"/>
  <c r="S40" i="2"/>
  <c r="AI40" i="2" s="1"/>
  <c r="T41" i="2"/>
  <c r="D31" i="1" s="1"/>
  <c r="S43" i="2"/>
  <c r="AI43" i="2" s="1"/>
  <c r="T52" i="2"/>
  <c r="D37" i="1" s="1"/>
  <c r="O55" i="2"/>
  <c r="T60" i="2"/>
  <c r="T62" i="2"/>
  <c r="D41" i="1" s="1"/>
  <c r="O63" i="2"/>
  <c r="AH63" i="2"/>
  <c r="S64" i="2"/>
  <c r="AI64" i="2" s="1"/>
  <c r="S65" i="2"/>
  <c r="AI65" i="2" s="1"/>
  <c r="S68" i="2"/>
  <c r="AI68" i="2" s="1"/>
  <c r="T81" i="2"/>
  <c r="T82" i="2"/>
  <c r="O83" i="2"/>
  <c r="AE83" i="2" s="1"/>
  <c r="AF83" i="2" s="1"/>
  <c r="AI86" i="2"/>
  <c r="O87" i="2"/>
  <c r="AE87" i="2" s="1"/>
  <c r="S88" i="2"/>
  <c r="AI88" i="2" s="1"/>
  <c r="AI89" i="2"/>
  <c r="AH81" i="2"/>
  <c r="AI13" i="2"/>
  <c r="AE16" i="2"/>
  <c r="AG16" i="2" s="1"/>
  <c r="T18" i="2"/>
  <c r="D16" i="1" s="1"/>
  <c r="AE18" i="2"/>
  <c r="AF18" i="2" s="1"/>
  <c r="AJ18" i="2" s="1"/>
  <c r="E16" i="1" s="1"/>
  <c r="T20" i="2"/>
  <c r="D18" i="1" s="1"/>
  <c r="AH25" i="2"/>
  <c r="T32" i="2"/>
  <c r="AE32" i="2"/>
  <c r="AF32" i="2" s="1"/>
  <c r="AJ32" i="2" s="1"/>
  <c r="T43" i="2"/>
  <c r="D32" i="1" s="1"/>
  <c r="T46" i="2"/>
  <c r="AH58" i="2"/>
  <c r="T64" i="2"/>
  <c r="D42" i="1" s="1"/>
  <c r="T65" i="2"/>
  <c r="D101" i="1" s="1"/>
  <c r="T68" i="2"/>
  <c r="T71" i="2"/>
  <c r="T72" i="2"/>
  <c r="T73" i="2"/>
  <c r="T74" i="2"/>
  <c r="T75" i="2"/>
  <c r="T76" i="2"/>
  <c r="D103" i="1" s="1"/>
  <c r="T77" i="2"/>
  <c r="D111" i="1" s="1"/>
  <c r="AI81" i="2"/>
  <c r="T86" i="2"/>
  <c r="AH21" i="2"/>
  <c r="T15" i="2"/>
  <c r="D13" i="1" s="1"/>
  <c r="T29" i="2"/>
  <c r="D26" i="1" s="1"/>
  <c r="AH29" i="2"/>
  <c r="T42" i="2"/>
  <c r="T44" i="2"/>
  <c r="AH44" i="2"/>
  <c r="AJ44" i="2" s="1"/>
  <c r="T50" i="2"/>
  <c r="O64" i="2"/>
  <c r="T67" i="2"/>
  <c r="O68" i="2"/>
  <c r="AE68" i="2" s="1"/>
  <c r="AE69" i="2" s="1"/>
  <c r="O71" i="2"/>
  <c r="O72" i="2"/>
  <c r="O73" i="2"/>
  <c r="O74" i="2"/>
  <c r="O75" i="2"/>
  <c r="O76" i="2"/>
  <c r="O77" i="2"/>
  <c r="AE77" i="2" s="1"/>
  <c r="AH77" i="2"/>
  <c r="T79" i="2"/>
  <c r="T80" i="2"/>
  <c r="AH86" i="2"/>
  <c r="T88" i="2"/>
  <c r="D108" i="1" s="1"/>
  <c r="AI23" i="2"/>
  <c r="AG18" i="2"/>
  <c r="AG45" i="2"/>
  <c r="AF45" i="2"/>
  <c r="AG21" i="2"/>
  <c r="AF21" i="2"/>
  <c r="AF39" i="2"/>
  <c r="AJ39" i="2" s="1"/>
  <c r="E30" i="1" s="1"/>
  <c r="AG40" i="2"/>
  <c r="AI24" i="2"/>
  <c r="S27" i="2"/>
  <c r="AI27" i="2" s="1"/>
  <c r="S28" i="2"/>
  <c r="AI28" i="2" s="1"/>
  <c r="O29" i="2"/>
  <c r="AE29" i="2" s="1"/>
  <c r="T34" i="2"/>
  <c r="AE47" i="2"/>
  <c r="AD48" i="2" s="1"/>
  <c r="AI47" i="2"/>
  <c r="S49" i="2"/>
  <c r="AI49" i="2" s="1"/>
  <c r="AH49" i="2"/>
  <c r="T49" i="2"/>
  <c r="D36" i="1" s="1"/>
  <c r="O84" i="2"/>
  <c r="T84" i="2"/>
  <c r="O88" i="2"/>
  <c r="AE88" i="2" s="1"/>
  <c r="T11" i="2"/>
  <c r="AH12" i="2"/>
  <c r="S12" i="2"/>
  <c r="AI12" i="2" s="1"/>
  <c r="T13" i="2"/>
  <c r="T14" i="2"/>
  <c r="AH15" i="2"/>
  <c r="S15" i="2"/>
  <c r="AI15" i="2" s="1"/>
  <c r="T16" i="2"/>
  <c r="T19" i="2"/>
  <c r="D17" i="1" s="1"/>
  <c r="O20" i="2"/>
  <c r="AE20" i="2" s="1"/>
  <c r="AH23" i="2"/>
  <c r="AJ23" i="2" s="1"/>
  <c r="E23" i="1" s="1"/>
  <c r="T27" i="2"/>
  <c r="T28" i="2"/>
  <c r="T30" i="2"/>
  <c r="T33" i="2"/>
  <c r="D28" i="1" s="1"/>
  <c r="T36" i="2"/>
  <c r="AG36" i="2"/>
  <c r="T38" i="2"/>
  <c r="AF41" i="2"/>
  <c r="AJ41" i="2" s="1"/>
  <c r="E31" i="1" s="1"/>
  <c r="AH48" i="2"/>
  <c r="T78" i="2"/>
  <c r="O78" i="2"/>
  <c r="AE78" i="2" s="1"/>
  <c r="AH84" i="2"/>
  <c r="S84" i="2"/>
  <c r="AI84" i="2" s="1"/>
  <c r="AH90" i="2"/>
  <c r="S90" i="2"/>
  <c r="AI90" i="2" s="1"/>
  <c r="AI91" i="2"/>
  <c r="AI29" i="2"/>
  <c r="T47" i="2"/>
  <c r="O56" i="2"/>
  <c r="T56" i="2"/>
  <c r="O66" i="2"/>
  <c r="AE66" i="2" s="1"/>
  <c r="T66" i="2"/>
  <c r="AI78" i="2"/>
  <c r="S11" i="2"/>
  <c r="AI11" i="2" s="1"/>
  <c r="O12" i="2"/>
  <c r="S14" i="2"/>
  <c r="AI14" i="2" s="1"/>
  <c r="O15" i="2"/>
  <c r="S16" i="2"/>
  <c r="AI16" i="2" s="1"/>
  <c r="T17" i="2"/>
  <c r="AG23" i="2"/>
  <c r="O24" i="2"/>
  <c r="AE24" i="2" s="1"/>
  <c r="AI25" i="2"/>
  <c r="AE25" i="2"/>
  <c r="S36" i="2"/>
  <c r="AI36" i="2" s="1"/>
  <c r="S38" i="2"/>
  <c r="AI38" i="2" s="1"/>
  <c r="O48" i="2"/>
  <c r="T48" i="2"/>
  <c r="D35" i="1" s="1"/>
  <c r="AF50" i="2"/>
  <c r="AJ50" i="2" s="1"/>
  <c r="AH56" i="2"/>
  <c r="S56" i="2"/>
  <c r="AI56" i="2" s="1"/>
  <c r="AH69" i="2"/>
  <c r="S69" i="2"/>
  <c r="AI69" i="2" s="1"/>
  <c r="T54" i="2"/>
  <c r="O62" i="2"/>
  <c r="AE62" i="2" s="1"/>
  <c r="O70" i="2"/>
  <c r="AI19" i="2"/>
  <c r="AE19" i="2"/>
  <c r="AH19" i="2"/>
  <c r="S22" i="2"/>
  <c r="AI22" i="2" s="1"/>
  <c r="AI33" i="2"/>
  <c r="AE33" i="2"/>
  <c r="AH33" i="2"/>
  <c r="S35" i="2"/>
  <c r="AI35" i="2" s="1"/>
  <c r="S37" i="2"/>
  <c r="AI37" i="2" s="1"/>
  <c r="S39" i="2"/>
  <c r="AI39" i="2" s="1"/>
  <c r="O53" i="2"/>
  <c r="AE53" i="2" s="1"/>
  <c r="AD54" i="2" s="1"/>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T69" i="2"/>
  <c r="AH70" i="2"/>
  <c r="AI87" i="2"/>
  <c r="AH91" i="2"/>
  <c r="AF34" i="2" l="1"/>
  <c r="AJ34" i="2" s="1"/>
  <c r="AD15" i="2"/>
  <c r="AE15" i="2" s="1"/>
  <c r="AE23" i="3"/>
  <c r="AD21" i="3"/>
  <c r="AE21" i="3" s="1"/>
  <c r="AG21" i="3" s="1"/>
  <c r="AD52" i="2"/>
  <c r="AE52" i="2" s="1"/>
  <c r="AD60" i="2"/>
  <c r="AE60" i="2" s="1"/>
  <c r="AG14" i="2"/>
  <c r="AF59" i="2"/>
  <c r="AJ59" i="2" s="1"/>
  <c r="AG35" i="2"/>
  <c r="AF20" i="3"/>
  <c r="AF17" i="2"/>
  <c r="AJ17" i="2" s="1"/>
  <c r="AD69" i="2"/>
  <c r="AG27" i="2"/>
  <c r="AD105" i="3"/>
  <c r="AE105" i="3" s="1"/>
  <c r="AD106" i="3" s="1"/>
  <c r="AE106" i="3" s="1"/>
  <c r="AF34" i="3"/>
  <c r="AG47" i="3"/>
  <c r="AD103" i="3"/>
  <c r="AE103" i="3" s="1"/>
  <c r="AG11" i="2"/>
  <c r="AG79" i="2"/>
  <c r="AG32" i="2"/>
  <c r="AG68" i="2"/>
  <c r="AD12" i="2"/>
  <c r="AE12" i="2" s="1"/>
  <c r="AF79" i="2"/>
  <c r="AJ79" i="2" s="1"/>
  <c r="AF43" i="2"/>
  <c r="AJ43" i="2" s="1"/>
  <c r="E32" i="1" s="1"/>
  <c r="AE48" i="3"/>
  <c r="AF48" i="3" s="1"/>
  <c r="AD67" i="2"/>
  <c r="AE67" i="2" s="1"/>
  <c r="AF31" i="2"/>
  <c r="AJ31" i="2" s="1"/>
  <c r="E27" i="1" s="1"/>
  <c r="AG38" i="2"/>
  <c r="AG37" i="2"/>
  <c r="AF37" i="3"/>
  <c r="AJ37" i="3" s="1"/>
  <c r="E61" i="1" s="1"/>
  <c r="AG42" i="2"/>
  <c r="AD84" i="2"/>
  <c r="AE84" i="2" s="1"/>
  <c r="AF84" i="2" s="1"/>
  <c r="AJ84" i="2" s="1"/>
  <c r="AG90" i="2"/>
  <c r="AF65" i="2"/>
  <c r="AJ65" i="2" s="1"/>
  <c r="E101" i="1" s="1"/>
  <c r="AG28" i="2"/>
  <c r="AJ90" i="2"/>
  <c r="AE67" i="3"/>
  <c r="AG39" i="3"/>
  <c r="AF39" i="3"/>
  <c r="AG109" i="3"/>
  <c r="AF109" i="3"/>
  <c r="AJ109" i="3" s="1"/>
  <c r="E50" i="1" s="1"/>
  <c r="AF92" i="3"/>
  <c r="AJ92" i="3" s="1"/>
  <c r="E87" i="1" s="1"/>
  <c r="AG92" i="3"/>
  <c r="AF105" i="3"/>
  <c r="AJ105" i="3" s="1"/>
  <c r="AG105" i="3"/>
  <c r="AF103" i="3"/>
  <c r="AJ103" i="3" s="1"/>
  <c r="AG103" i="3"/>
  <c r="AD104" i="3"/>
  <c r="AE104" i="3" s="1"/>
  <c r="AG28" i="3"/>
  <c r="AF28" i="3"/>
  <c r="AJ28" i="3" s="1"/>
  <c r="AD29" i="3"/>
  <c r="AE29" i="3" s="1"/>
  <c r="AG65" i="3"/>
  <c r="AF65" i="3"/>
  <c r="AJ65" i="3" s="1"/>
  <c r="E75" i="1" s="1"/>
  <c r="AG23" i="3"/>
  <c r="AE24" i="3"/>
  <c r="AF23" i="3"/>
  <c r="AJ23" i="3" s="1"/>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5" i="1" s="1"/>
  <c r="AF30" i="2"/>
  <c r="AJ30" i="2" s="1"/>
  <c r="AJ45" i="2"/>
  <c r="AG83" i="2"/>
  <c r="AJ42" i="2"/>
  <c r="AF89" i="2"/>
  <c r="AJ89" i="2" s="1"/>
  <c r="AE70" i="2"/>
  <c r="AD71" i="2" s="1"/>
  <c r="AG69" i="2"/>
  <c r="AF16" i="2"/>
  <c r="AJ16" i="2" s="1"/>
  <c r="AJ21" i="2"/>
  <c r="E20" i="1" s="1"/>
  <c r="AG78" i="2"/>
  <c r="AF78" i="2"/>
  <c r="AJ78" i="2" s="1"/>
  <c r="AF12" i="2"/>
  <c r="AJ12" i="2" s="1"/>
  <c r="AG12" i="2"/>
  <c r="AD13" i="2"/>
  <c r="AE13" i="2" s="1"/>
  <c r="AG29" i="2"/>
  <c r="AF29" i="2"/>
  <c r="AJ29" i="2" s="1"/>
  <c r="E26" i="1" s="1"/>
  <c r="AE61" i="2"/>
  <c r="AF61" i="2" s="1"/>
  <c r="AJ61" i="2" s="1"/>
  <c r="E40" i="1" s="1"/>
  <c r="AF60" i="2"/>
  <c r="AJ60" i="2" s="1"/>
  <c r="AG46" i="2"/>
  <c r="AF46" i="2"/>
  <c r="AJ46" i="2" s="1"/>
  <c r="AF77" i="2"/>
  <c r="AJ77" i="2" s="1"/>
  <c r="E111" i="1" s="1"/>
  <c r="AG77" i="2"/>
  <c r="AG33" i="2"/>
  <c r="AF33" i="2"/>
  <c r="AJ33" i="2" s="1"/>
  <c r="E28" i="1" s="1"/>
  <c r="AG19" i="2"/>
  <c r="AF19" i="2"/>
  <c r="AJ19" i="2" s="1"/>
  <c r="E17" i="1" s="1"/>
  <c r="AF88" i="2"/>
  <c r="AJ88" i="2" s="1"/>
  <c r="E108" i="1" s="1"/>
  <c r="AG88" i="2"/>
  <c r="AE54" i="2"/>
  <c r="AF53" i="2"/>
  <c r="AJ53" i="2" s="1"/>
  <c r="AG53" i="2"/>
  <c r="AF20" i="2"/>
  <c r="AJ20" i="2" s="1"/>
  <c r="E18" i="1" s="1"/>
  <c r="AG20" i="2"/>
  <c r="AG87" i="2"/>
  <c r="AF87" i="2"/>
  <c r="AJ87" i="2" s="1"/>
  <c r="E107" i="1" s="1"/>
  <c r="AF15" i="2"/>
  <c r="AJ15" i="2" s="1"/>
  <c r="E13" i="1" s="1"/>
  <c r="AG15" i="2"/>
  <c r="AF91" i="2"/>
  <c r="AJ91" i="2" s="1"/>
  <c r="E109" i="1" s="1"/>
  <c r="AG91" i="2"/>
  <c r="AJ83" i="2"/>
  <c r="E113" i="1" s="1"/>
  <c r="AG24" i="2"/>
  <c r="AF24" i="2"/>
  <c r="AF81" i="2"/>
  <c r="AJ81" i="2" s="1"/>
  <c r="AG81" i="2"/>
  <c r="AD82" i="2"/>
  <c r="AE82" i="2" s="1"/>
  <c r="AG85" i="2"/>
  <c r="AF85" i="2"/>
  <c r="AJ85" i="2" s="1"/>
  <c r="AG67" i="2"/>
  <c r="AF67" i="2"/>
  <c r="AJ67" i="2" s="1"/>
  <c r="AF52" i="2"/>
  <c r="AJ52" i="2" s="1"/>
  <c r="E37" i="1" s="1"/>
  <c r="AG52" i="2"/>
  <c r="AF80" i="2"/>
  <c r="AJ80" i="2" s="1"/>
  <c r="AG80" i="2"/>
  <c r="AG49" i="2"/>
  <c r="AF49" i="2"/>
  <c r="AJ49" i="2" s="1"/>
  <c r="E36" i="1" s="1"/>
  <c r="AF62" i="2"/>
  <c r="AJ62" i="2" s="1"/>
  <c r="E41" i="1" s="1"/>
  <c r="AG62" i="2"/>
  <c r="AD63" i="2"/>
  <c r="AE63" i="2" s="1"/>
  <c r="AF25" i="2"/>
  <c r="AJ25" i="2" s="1"/>
  <c r="AG25" i="2"/>
  <c r="AG66" i="2"/>
  <c r="AF66" i="2"/>
  <c r="AJ66" i="2" s="1"/>
  <c r="AE48" i="2"/>
  <c r="AF47" i="2"/>
  <c r="AJ47" i="2" s="1"/>
  <c r="AG47" i="2"/>
  <c r="AF21" i="3" l="1"/>
  <c r="AG84" i="2"/>
  <c r="AD86" i="2"/>
  <c r="AE86" i="2" s="1"/>
  <c r="AE71" i="2"/>
  <c r="AD72" i="2" s="1"/>
  <c r="AE72" i="2" s="1"/>
  <c r="E60" i="1"/>
  <c r="AG67" i="3"/>
  <c r="AE68" i="3"/>
  <c r="AF67" i="3"/>
  <c r="AJ67" i="3" s="1"/>
  <c r="AG61" i="3"/>
  <c r="AF61" i="3"/>
  <c r="AD62" i="3"/>
  <c r="AE62" i="3" s="1"/>
  <c r="AF74" i="3"/>
  <c r="AJ74" i="3" s="1"/>
  <c r="AG74" i="3"/>
  <c r="AD75" i="3"/>
  <c r="AE75" i="3" s="1"/>
  <c r="AF58" i="3"/>
  <c r="AJ58" i="3" s="1"/>
  <c r="E71" i="1" s="1"/>
  <c r="AG58" i="3"/>
  <c r="AG45" i="3"/>
  <c r="AF45" i="3"/>
  <c r="AJ45" i="3" s="1"/>
  <c r="AG104" i="3"/>
  <c r="AF104" i="3"/>
  <c r="AJ104" i="3" s="1"/>
  <c r="E49" i="1" s="1"/>
  <c r="AG106" i="3"/>
  <c r="AF106" i="3"/>
  <c r="AJ106" i="3" s="1"/>
  <c r="AD107" i="3"/>
  <c r="AE107" i="3" s="1"/>
  <c r="AE25" i="3"/>
  <c r="AF25" i="3" s="1"/>
  <c r="AG24" i="3"/>
  <c r="AG25" i="3" s="1"/>
  <c r="AF24" i="3"/>
  <c r="AJ24" i="3" s="1"/>
  <c r="AF29" i="3"/>
  <c r="AG29" i="3"/>
  <c r="AG16" i="3"/>
  <c r="AD17" i="3"/>
  <c r="AE17" i="3" s="1"/>
  <c r="AF16" i="3"/>
  <c r="AF86" i="2"/>
  <c r="AJ86" i="2" s="1"/>
  <c r="AG86" i="2"/>
  <c r="AF13" i="2"/>
  <c r="AJ13" i="2" s="1"/>
  <c r="AG13" i="2"/>
  <c r="AG82" i="2"/>
  <c r="AF82" i="2"/>
  <c r="AJ82" i="2" s="1"/>
  <c r="AF48" i="2"/>
  <c r="AJ48" i="2" s="1"/>
  <c r="AG48" i="2"/>
  <c r="AF63" i="2"/>
  <c r="AJ63" i="2" s="1"/>
  <c r="AG63" i="2"/>
  <c r="AD64" i="2"/>
  <c r="AE64" i="2" s="1"/>
  <c r="AF54" i="2"/>
  <c r="AJ54" i="2" s="1"/>
  <c r="AG54" i="2"/>
  <c r="AD55" i="2"/>
  <c r="AE55" i="2" s="1"/>
  <c r="AG68" i="3" l="1"/>
  <c r="AG69" i="3" s="1"/>
  <c r="AF68" i="3"/>
  <c r="AJ68" i="3" s="1"/>
  <c r="AE69" i="3"/>
  <c r="AF69" i="3" s="1"/>
  <c r="AJ69" i="3" s="1"/>
  <c r="AF62" i="3"/>
  <c r="AG62" i="3"/>
  <c r="AG75" i="3"/>
  <c r="AF75" i="3"/>
  <c r="AJ75" i="3" s="1"/>
  <c r="AF107" i="3"/>
  <c r="AG107" i="3"/>
  <c r="AG17" i="3"/>
  <c r="AF17" i="3"/>
  <c r="AG64" i="2"/>
  <c r="AF64" i="2"/>
  <c r="AJ64" i="2" s="1"/>
  <c r="E42" i="1" s="1"/>
  <c r="AD73" i="2"/>
  <c r="AE73" i="2" s="1"/>
  <c r="AG55" i="2"/>
  <c r="AD56" i="2"/>
  <c r="AE56" i="2" s="1"/>
  <c r="AF55" i="2"/>
  <c r="AJ55" i="2" s="1"/>
  <c r="E38" i="1" s="1"/>
  <c r="AG56" i="2" l="1"/>
  <c r="AF56" i="2"/>
  <c r="AJ56" i="2" s="1"/>
  <c r="AD57" i="2"/>
  <c r="AE57" i="2" s="1"/>
  <c r="AD74" i="2"/>
  <c r="AE74" i="2" s="1"/>
  <c r="AF57" i="2" l="1"/>
  <c r="AJ57" i="2" s="1"/>
  <c r="AG57" i="2"/>
  <c r="AD58" i="2"/>
  <c r="AE58" i="2" s="1"/>
  <c r="AD75" i="2"/>
  <c r="AE75" i="2" s="1"/>
  <c r="AF58" i="2" l="1"/>
  <c r="AJ58" i="2" s="1"/>
  <c r="E39" i="1" s="1"/>
  <c r="AG58" i="2"/>
  <c r="AD76" i="2"/>
  <c r="AE76" i="2" s="1"/>
</calcChain>
</file>

<file path=xl/sharedStrings.xml><?xml version="1.0" encoding="utf-8"?>
<sst xmlns="http://schemas.openxmlformats.org/spreadsheetml/2006/main" count="4343" uniqueCount="1782">
  <si>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</si>
  <si>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</si>
  <si>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</si>
  <si>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</si>
  <si>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</si>
  <si>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</si>
  <si>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</si>
  <si>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</si>
  <si>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</si>
  <si>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</si>
  <si>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</si>
  <si>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</si>
  <si>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</si>
  <si>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</si>
  <si>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</si>
  <si>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</si>
  <si>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</si>
  <si>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</si>
  <si>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</si>
  <si>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</si>
  <si>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</si>
  <si>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</si>
  <si>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</si>
  <si>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</si>
  <si>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</si>
  <si>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</si>
  <si>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</si>
  <si>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</si>
  <si>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</si>
  <si>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</si>
  <si>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</si>
  <si>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</si>
  <si>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</si>
  <si>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</si>
  <si>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</si>
  <si>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</si>
  <si>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</si>
  <si>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</si>
  <si>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</si>
  <si>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</si>
  <si>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</si>
  <si>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</si>
  <si>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</si>
  <si>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</si>
  <si>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</si>
  <si>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</si>
  <si>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</si>
  <si>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</si>
  <si>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</si>
  <si>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</si>
  <si>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</si>
  <si>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</si>
  <si>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</si>
  <si>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</si>
  <si>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</si>
  <si>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</si>
  <si>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</si>
  <si>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</si>
  <si>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</si>
  <si>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</si>
  <si>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</si>
  <si>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</si>
  <si>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</si>
  <si>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</si>
  <si>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</si>
  <si>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</si>
  <si>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</si>
  <si>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</si>
  <si>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</si>
  <si>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</si>
  <si>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</si>
  <si>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</si>
  <si>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</si>
  <si>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</si>
  <si>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</si>
  <si>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</si>
  <si>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</si>
  <si>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</si>
  <si>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</si>
  <si>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</si>
  <si>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</si>
  <si>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</si>
  <si>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</si>
  <si>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</si>
  <si>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</si>
  <si>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</si>
  <si>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</si>
  <si>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</si>
  <si>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</si>
  <si>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</si>
  <si>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</si>
  <si>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</si>
  <si>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</si>
  <si>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</si>
  <si>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</si>
  <si>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</si>
  <si>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</si>
  <si>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</si>
  <si>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</si>
  <si>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</si>
  <si>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</si>
  <si>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</si>
  <si>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</si>
  <si>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</si>
  <si>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</si>
  <si>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</si>
  <si>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</si>
  <si>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</si>
  <si>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</si>
  <si>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</si>
  <si>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</si>
  <si>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</si>
  <si>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</si>
  <si>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</si>
  <si>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</si>
  <si>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</si>
  <si>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</si>
  <si>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</si>
  <si>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</si>
  <si>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</si>
  <si>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</si>
  <si>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</si>
  <si>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</si>
  <si>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</si>
  <si>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</si>
  <si>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</si>
  <si>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</si>
  <si>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</si>
  <si>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</si>
  <si>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</si>
  <si>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</si>
  <si>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</si>
  <si>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</si>
  <si>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</si>
  <si>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</si>
  <si>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</si>
  <si>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</si>
  <si>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</si>
  <si>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</si>
  <si>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</si>
  <si>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</si>
  <si>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</si>
  <si>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</si>
  <si>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</si>
  <si>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</si>
  <si>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</si>
  <si>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</si>
  <si>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</si>
  <si>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</si>
  <si>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</si>
  <si>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</si>
  <si>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</si>
  <si>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</si>
  <si>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</si>
  <si>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</si>
  <si>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</si>
  <si>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</si>
  <si>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</si>
  <si>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</si>
  <si>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</si>
  <si>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</si>
  <si>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</si>
  <si>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</si>
  <si>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</si>
  <si>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</si>
  <si>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</si>
  <si>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</si>
  <si>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</si>
  <si>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</si>
  <si>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</si>
  <si>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</si>
  <si>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</si>
  <si>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</si>
  <si>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</si>
  <si>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</si>
  <si>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</si>
  <si>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</si>
  <si>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</si>
  <si>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</si>
  <si>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</si>
  <si>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</si>
  <si>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</si>
  <si>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</si>
  <si>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</si>
  <si>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</si>
  <si>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</si>
  <si>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</si>
  <si>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</si>
  <si>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</si>
  <si>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</si>
  <si>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</si>
  <si>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</si>
  <si>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</si>
  <si>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</si>
  <si>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</si>
  <si>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</si>
  <si>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</si>
  <si>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</si>
  <si>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</si>
  <si>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</si>
  <si>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</si>
  <si>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</si>
  <si>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</si>
  <si>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</si>
  <si>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</si>
  <si>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</si>
  <si>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</si>
  <si>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</si>
  <si>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</si>
  <si>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</si>
  <si>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</si>
  <si>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</si>
  <si>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</si>
  <si>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</si>
  <si>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</si>
  <si>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</si>
  <si>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</si>
  <si>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</si>
  <si>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</si>
  <si>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</si>
  <si>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</si>
  <si>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</si>
  <si>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</si>
  <si>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</si>
  <si>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</si>
  <si>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</si>
  <si>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</si>
  <si>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</si>
  <si>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</si>
  <si>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</si>
  <si>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</si>
  <si>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</si>
  <si>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</si>
  <si>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</si>
  <si>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</si>
  <si>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</si>
  <si>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</si>
  <si>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</si>
  <si>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</si>
  <si>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</si>
  <si>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</si>
  <si>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</si>
  <si>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</si>
  <si>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</si>
  <si>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</si>
  <si>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</si>
  <si>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</si>
  <si>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</si>
  <si>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</si>
  <si>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</si>
  <si>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</si>
  <si>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</si>
  <si>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</si>
  <si>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</si>
  <si>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</si>
  <si>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</si>
  <si>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</si>
  <si>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</si>
  <si>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</si>
  <si>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</si>
  <si>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</si>
  <si>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</si>
  <si>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</si>
  <si>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</si>
  <si>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</si>
  <si>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</si>
  <si>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</si>
  <si>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</si>
  <si>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</si>
  <si>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</si>
  <si>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</si>
  <si>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</si>
  <si>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</si>
  <si>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</si>
  <si>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</si>
  <si>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</si>
  <si>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</si>
  <si>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</si>
  <si>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</si>
  <si>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</si>
  <si>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</si>
  <si>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</si>
  <si>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</si>
  <si>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</si>
  <si>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</si>
  <si>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</si>
  <si>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</si>
  <si>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</si>
  <si>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</si>
  <si>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</si>
  <si>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</si>
  <si>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</si>
  <si>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</si>
  <si>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</si>
  <si>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</si>
  <si>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</si>
  <si>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</si>
  <si>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</si>
  <si>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</si>
  <si>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</si>
  <si>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</si>
  <si>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</si>
  <si>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</si>
  <si>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</si>
  <si>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</si>
  <si>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</si>
  <si>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</si>
  <si>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</si>
  <si>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</si>
  <si>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</si>
  <si>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</si>
  <si>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</si>
  <si>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</si>
  <si>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</si>
  <si>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</si>
  <si>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</si>
  <si>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</si>
  <si>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</si>
  <si>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</si>
  <si>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</si>
  <si>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</si>
  <si>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</si>
  <si>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</si>
  <si>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</si>
  <si>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</si>
  <si>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</si>
  <si>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</si>
  <si>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</si>
  <si>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</si>
  <si>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</si>
  <si>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</si>
  <si>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</si>
  <si>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</si>
  <si>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</si>
  <si>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</si>
  <si>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</si>
  <si>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</si>
  <si>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</si>
  <si>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</si>
  <si>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</si>
  <si>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</si>
  <si>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</si>
  <si>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</si>
  <si>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</si>
  <si>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</si>
  <si>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</si>
  <si>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</si>
  <si>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</si>
  <si>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</si>
  <si>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</si>
  <si>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</si>
  <si>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</si>
  <si>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</si>
  <si>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</si>
  <si>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</si>
  <si>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</si>
  <si>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</si>
  <si>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</si>
  <si>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</si>
  <si>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</si>
  <si>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</si>
  <si>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</si>
  <si>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</si>
  <si>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</si>
  <si>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</si>
  <si>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</si>
  <si>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</si>
  <si>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</si>
  <si>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</si>
  <si>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</si>
  <si>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</si>
  <si>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</si>
  <si>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</si>
  <si>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</si>
  <si>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</si>
  <si>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</si>
  <si>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</si>
  <si>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</si>
  <si>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</si>
  <si>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</si>
  <si>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</si>
  <si>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</si>
  <si>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</si>
  <si>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</si>
  <si>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</si>
  <si>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</si>
  <si>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</si>
  <si>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</si>
  <si>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</si>
  <si>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</si>
  <si>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</si>
  <si>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</si>
  <si>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</si>
  <si>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</si>
  <si>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</si>
  <si>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</si>
  <si>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</si>
  <si>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</si>
  <si>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</si>
  <si>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</si>
  <si>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</si>
  <si>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</si>
  <si>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</si>
  <si>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</si>
  <si>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</si>
  <si>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</si>
  <si>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</si>
  <si>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</si>
  <si>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</si>
  <si>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</si>
  <si>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</si>
  <si>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</si>
  <si>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</si>
  <si>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</si>
  <si>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</si>
  <si>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</si>
  <si>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</si>
  <si>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</si>
  <si>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</si>
  <si>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</si>
  <si>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</si>
  <si>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</si>
  <si>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</si>
  <si>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</si>
  <si>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</si>
  <si>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</si>
  <si>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</si>
  <si>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</si>
  <si>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</si>
  <si>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</si>
  <si>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</si>
  <si>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</si>
  <si>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</si>
  <si>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</si>
  <si>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</si>
  <si>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</si>
  <si>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</si>
  <si>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</si>
  <si>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</si>
  <si>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</si>
  <si>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</si>
  <si>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</si>
  <si>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</si>
  <si>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</si>
  <si>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</si>
  <si>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</si>
  <si>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</si>
  <si>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</si>
  <si>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</si>
  <si>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</si>
  <si>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</si>
  <si>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</si>
  <si>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</si>
  <si>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</si>
  <si>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</si>
  <si>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</si>
  <si>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</si>
  <si>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</si>
  <si>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</si>
  <si>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</si>
  <si>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</si>
  <si>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</si>
  <si>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</si>
  <si>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</si>
  <si>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</si>
  <si>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</si>
  <si>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</si>
  <si>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</si>
  <si>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</si>
  <si>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</si>
  <si>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</si>
  <si>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</si>
  <si>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</si>
  <si>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</si>
  <si>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</si>
  <si>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</si>
  <si>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</si>
  <si>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</si>
  <si>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</si>
  <si>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</si>
  <si>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</si>
  <si>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</si>
  <si>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</si>
  <si>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</si>
  <si>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</si>
  <si>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</si>
  <si>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</si>
  <si>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</si>
  <si>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</si>
  <si>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</si>
  <si>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</si>
  <si>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</si>
  <si>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</si>
  <si>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</si>
  <si>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</si>
  <si>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</si>
  <si>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</si>
  <si>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</si>
  <si>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</si>
  <si>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</si>
  <si>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</si>
  <si>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</si>
  <si>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</si>
  <si>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</si>
  <si>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</si>
  <si>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</si>
  <si>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</si>
  <si>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</si>
  <si>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</si>
  <si>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</si>
  <si>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</si>
  <si>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</si>
  <si>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</si>
  <si>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</si>
  <si>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</si>
  <si>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</si>
  <si>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</si>
  <si>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</si>
  <si>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</si>
  <si>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</si>
  <si>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</si>
  <si>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</si>
  <si>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</si>
  <si>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</si>
  <si>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</si>
  <si>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</si>
  <si>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</si>
  <si>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</si>
  <si>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</si>
  <si>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</si>
  <si>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</si>
  <si>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</si>
  <si>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</si>
  <si>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</si>
  <si>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</si>
  <si>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</si>
  <si>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</si>
  <si>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</si>
  <si>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</si>
  <si>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</si>
  <si>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</si>
  <si>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</si>
  <si>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</si>
  <si>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</si>
  <si>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</si>
  <si>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</si>
  <si>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</si>
  <si>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</si>
  <si>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</si>
  <si>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</si>
  <si>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</si>
  <si>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</si>
  <si>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</si>
  <si>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</si>
  <si>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</si>
  <si>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</si>
  <si>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</si>
  <si>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</si>
  <si>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</si>
  <si>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</si>
  <si>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</si>
  <si>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</si>
  <si>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</si>
  <si>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</si>
  <si>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</si>
  <si>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</si>
  <si>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</si>
  <si>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</si>
  <si>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</si>
  <si>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</si>
  <si>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</si>
  <si>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</si>
  <si>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</si>
  <si>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</si>
  <si>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</si>
  <si>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</si>
  <si>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</si>
  <si>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</si>
  <si>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</si>
  <si>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</si>
  <si>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</si>
  <si>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</si>
  <si>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</si>
  <si>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</si>
  <si>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</si>
  <si>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</si>
  <si>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</si>
  <si>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</si>
  <si>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</si>
  <si>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</si>
  <si>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</si>
  <si>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</si>
  <si>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</si>
  <si>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</si>
  <si>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</si>
  <si>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</si>
  <si>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</si>
  <si>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</si>
  <si>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</si>
  <si>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</si>
  <si>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</si>
  <si>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</si>
  <si>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</si>
  <si>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</si>
  <si>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</si>
  <si>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</si>
  <si>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</si>
  <si>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</si>
  <si>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</si>
  <si>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</si>
  <si>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</si>
  <si>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</si>
  <si>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</si>
  <si>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</si>
  <si>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</si>
  <si>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</si>
  <si>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</si>
  <si>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</si>
  <si>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</si>
  <si>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</si>
  <si>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</si>
  <si>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</si>
  <si>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</si>
  <si>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</si>
  <si>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</si>
  <si>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</si>
  <si>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</si>
  <si>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</si>
  <si>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</si>
  <si>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</si>
  <si>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</si>
  <si>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</si>
  <si>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</si>
  <si>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</si>
  <si>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</si>
  <si>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</si>
  <si>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</si>
  <si>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</si>
  <si>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</si>
  <si>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</si>
  <si>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</si>
  <si>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</si>
  <si>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</si>
  <si>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</si>
  <si>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</si>
  <si>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</si>
  <si>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</si>
  <si>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</si>
  <si>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</si>
  <si>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</si>
  <si>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</si>
  <si>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</si>
  <si>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</si>
  <si>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</si>
  <si>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</si>
  <si>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</si>
  <si>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</si>
  <si>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</si>
  <si>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</si>
  <si>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</si>
  <si>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</si>
  <si>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</si>
  <si>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</si>
  <si>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</si>
  <si>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</si>
  <si>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</si>
  <si>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</si>
  <si>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</si>
  <si>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</si>
  <si>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</si>
  <si>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</si>
  <si>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</si>
  <si>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</si>
  <si>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</si>
  <si>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</si>
  <si>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</si>
  <si>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</si>
  <si>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</si>
  <si>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</si>
  <si>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</si>
  <si>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</si>
  <si>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</si>
  <si>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</si>
  <si>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</si>
  <si>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</si>
  <si>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</si>
  <si>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</si>
  <si>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</si>
  <si>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</si>
  <si>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</si>
  <si>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</si>
  <si>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</si>
  <si>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</si>
  <si>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</si>
  <si>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</si>
  <si>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</si>
  <si>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</si>
  <si>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</si>
  <si>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</si>
  <si>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</si>
  <si>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</si>
  <si>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</si>
  <si>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</si>
  <si>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</si>
  <si>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</si>
  <si>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</si>
  <si>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</si>
  <si>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</si>
  <si>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</si>
  <si>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</si>
  <si>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</si>
  <si>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</si>
  <si>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</si>
  <si>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</si>
  <si>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</si>
  <si>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</si>
  <si>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</si>
  <si>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</si>
  <si>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</si>
  <si>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</si>
  <si>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</si>
  <si>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</si>
  <si>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</si>
  <si>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</si>
  <si>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</si>
  <si>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</si>
  <si>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</si>
  <si>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</si>
  <si>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</si>
  <si>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</si>
  <si>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</si>
  <si>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</si>
  <si>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</si>
  <si>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</si>
  <si>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</si>
  <si>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</si>
  <si>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</si>
  <si>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</si>
  <si>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</si>
  <si>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</si>
  <si>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</si>
  <si>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</si>
  <si>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</si>
  <si>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</si>
  <si>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</si>
  <si>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</si>
  <si>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</si>
  <si>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</si>
  <si>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</si>
  <si>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</si>
  <si>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</si>
  <si>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</si>
  <si>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</si>
  <si>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</si>
  <si>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</si>
  <si>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</si>
  <si>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</si>
  <si>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</si>
  <si>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</si>
  <si>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</si>
  <si>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</si>
  <si>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</si>
  <si>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</si>
  <si>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</si>
  <si>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</si>
  <si>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</si>
  <si>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</si>
  <si>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</si>
  <si>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</si>
  <si>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</si>
  <si>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</si>
  <si>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</si>
  <si>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</si>
  <si>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</si>
  <si>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</si>
  <si>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</si>
  <si>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</si>
  <si>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</si>
  <si>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</si>
  <si>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</si>
  <si>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</si>
  <si>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</si>
  <si>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</si>
  <si>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</si>
  <si>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</si>
  <si>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</si>
  <si>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</si>
  <si>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</si>
  <si>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</si>
  <si>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</si>
  <si>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</si>
  <si>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</si>
  <si>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</si>
  <si>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</si>
  <si>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</si>
  <si>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</si>
  <si>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</si>
  <si>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</si>
  <si>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</si>
  <si>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</si>
  <si>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</si>
  <si>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</si>
  <si>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</si>
  <si>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</si>
  <si>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</si>
  <si>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</si>
  <si>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</si>
  <si>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</si>
  <si>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</si>
  <si>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</si>
  <si>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</si>
  <si>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</si>
  <si>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</si>
  <si>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</si>
  <si>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</si>
  <si>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</si>
  <si>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</si>
  <si>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</si>
  <si>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</si>
  <si>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</si>
  <si>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</si>
  <si>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</si>
  <si>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</si>
  <si>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</si>
  <si>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</si>
  <si>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</si>
  <si>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</si>
  <si>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</si>
  <si>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</si>
  <si>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</si>
  <si>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</si>
  <si>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</si>
  <si>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</si>
  <si>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</si>
  <si>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</si>
  <si>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</si>
  <si>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</si>
  <si>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</si>
  <si>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</si>
  <si>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</si>
  <si>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</si>
  <si>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</si>
  <si>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</si>
  <si>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</si>
  <si>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</si>
  <si>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</si>
  <si>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</si>
  <si>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</si>
  <si>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</si>
  <si>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</si>
  <si>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</si>
  <si>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</si>
  <si>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</si>
  <si>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</si>
  <si>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</si>
  <si>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</si>
  <si>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</si>
  <si>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</si>
  <si>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</si>
  <si>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</si>
  <si>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</si>
  <si>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</si>
  <si>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</si>
  <si>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</si>
  <si>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</si>
  <si>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</si>
  <si>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</si>
  <si>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</si>
  <si>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</si>
  <si>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</si>
  <si>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</si>
  <si>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</si>
  <si>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</si>
  <si>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</si>
  <si>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</si>
  <si>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</si>
  <si>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CANTIDAD DE RIESGOS IDENTIFICADOS POR PROCESO</t>
  </si>
  <si>
    <t>Cuenta de VALORACIÓN INICIAL DEL RIESGO (Riesgo Inherente)</t>
  </si>
  <si>
    <t>Etiquetas de columna</t>
  </si>
  <si>
    <t xml:space="preserve">RIESGO INHERENTE </t>
  </si>
  <si>
    <t>Cuenta de VALORACIÓN FINAL DEL RIESGO 
(Riesgo Residual)</t>
  </si>
  <si>
    <t xml:space="preserve">% PARTICIPACIÓN </t>
  </si>
  <si>
    <t xml:space="preserve">RIESGO RESIDUAL </t>
  </si>
  <si>
    <t xml:space="preserve">Total General Riesgos Residuales </t>
  </si>
  <si>
    <t xml:space="preserve">Total General Riesgos Inherentes </t>
  </si>
  <si>
    <t xml:space="preserve">Riesgo Alto </t>
  </si>
  <si>
    <t xml:space="preserve">Riesgo Moderado </t>
  </si>
  <si>
    <t xml:space="preserve">Riesgo Bajo </t>
  </si>
  <si>
    <t xml:space="preserve">TOTAL RIESGOS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</si>
  <si>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</si>
  <si>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</si>
  <si>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</si>
  <si>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</si>
  <si>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</si>
  <si>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</si>
  <si>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</si>
  <si>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</si>
  <si>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</si>
  <si>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</si>
  <si>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</si>
  <si>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</si>
  <si>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</si>
  <si>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</si>
  <si>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</si>
  <si>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</si>
  <si>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</si>
  <si>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</si>
  <si>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</si>
  <si>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</si>
  <si>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</si>
  <si>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</si>
  <si>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</si>
  <si>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</si>
  <si>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</si>
  <si>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</si>
  <si>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</si>
  <si>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</si>
  <si>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</si>
  <si>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</si>
  <si>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</si>
  <si>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</si>
  <si>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</si>
  <si>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</si>
  <si>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</si>
  <si>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</si>
  <si>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</si>
  <si>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</si>
  <si>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</si>
  <si>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</si>
  <si>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</si>
  <si>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</si>
  <si>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</si>
  <si>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</si>
  <si>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</si>
  <si>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</si>
  <si>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</si>
  <si>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</si>
  <si>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</si>
  <si>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</si>
  <si>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</si>
  <si>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</si>
  <si>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</si>
  <si>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</si>
  <si>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</si>
  <si>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</si>
  <si>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</si>
  <si>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</si>
  <si>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</si>
  <si>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</si>
  <si>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</si>
  <si>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</si>
  <si>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</si>
  <si>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</si>
  <si>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</si>
  <si>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</si>
  <si>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</si>
  <si>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</si>
  <si>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</si>
  <si>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</si>
  <si>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</si>
  <si>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</si>
  <si>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</si>
  <si>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</si>
  <si>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</si>
  <si>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</si>
  <si>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</si>
  <si>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</si>
  <si>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</si>
  <si>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</si>
  <si>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</si>
  <si>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</si>
  <si>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</si>
  <si>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</si>
  <si>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</si>
  <si>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</si>
  <si>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</si>
  <si>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</si>
  <si>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</si>
  <si>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</si>
  <si>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</si>
  <si>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</si>
  <si>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</si>
  <si>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</si>
  <si>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</si>
  <si>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</si>
  <si>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</si>
  <si>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</si>
  <si>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</si>
  <si>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</si>
  <si>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</si>
  <si>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</si>
  <si>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</si>
  <si>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</si>
  <si>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</si>
  <si>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</si>
  <si>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</si>
  <si>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</si>
  <si>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</si>
  <si>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</si>
  <si>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</si>
  <si>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</si>
  <si>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</si>
  <si>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</si>
  <si>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</si>
  <si>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</si>
  <si>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</si>
  <si>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</si>
  <si>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</si>
  <si>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</si>
  <si>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</si>
  <si>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</si>
  <si>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</si>
  <si>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</si>
  <si>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</si>
  <si>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</si>
  <si>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</si>
  <si>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</si>
  <si>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</si>
  <si>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</si>
  <si>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</si>
  <si>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</si>
  <si>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</si>
  <si>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</si>
  <si>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</si>
  <si>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</si>
  <si>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</si>
  <si>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</si>
  <si>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</si>
  <si>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</si>
  <si>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</si>
  <si>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</si>
  <si>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</si>
  <si>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</si>
  <si>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</si>
  <si>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</si>
  <si>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</si>
  <si>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</si>
  <si>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</si>
  <si>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</si>
  <si>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</si>
  <si>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</si>
  <si>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</si>
  <si>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</si>
  <si>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</si>
  <si>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</si>
  <si>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</si>
  <si>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</si>
  <si>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</si>
  <si>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</si>
  <si>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</si>
  <si>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</si>
  <si>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</si>
  <si>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</si>
  <si>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</si>
  <si>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</si>
  <si>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</si>
  <si>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</si>
  <si>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</si>
  <si>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</si>
  <si>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</si>
  <si>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</si>
  <si>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</si>
  <si>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</si>
  <si>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</si>
  <si>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</si>
  <si>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</si>
  <si>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</si>
  <si>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</si>
  <si>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</si>
  <si>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 xml:space="preserve">El asesor de control interno verificó que  los CDPs expedidos cuentan con la solicitud y  necesidad debidamente diligenciadas y firmadas por los responsables.   Esta verificación se realizó en la carpeta compartida de contratos. </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</si>
  <si>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</si>
  <si>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</si>
  <si>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</si>
  <si>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</si>
  <si>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</si>
  <si>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</si>
  <si>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</si>
  <si>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</si>
  <si>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</si>
  <si>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</si>
  <si>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</si>
  <si>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</si>
  <si>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</si>
  <si>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</si>
  <si>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</si>
  <si>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</si>
  <si>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</si>
  <si>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</si>
  <si>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</si>
  <si>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</si>
  <si>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</si>
  <si>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</si>
  <si>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</si>
  <si>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</si>
  <si>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</si>
  <si>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</si>
  <si>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</si>
  <si>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</si>
  <si>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</si>
  <si>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</si>
  <si>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</si>
  <si>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</si>
  <si>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</si>
  <si>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</si>
  <si>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</si>
  <si>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</si>
  <si>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</si>
  <si>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</si>
  <si>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</si>
  <si>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</si>
  <si>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</si>
  <si>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</si>
  <si>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</si>
  <si>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</si>
  <si>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</si>
  <si>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</si>
  <si>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</si>
  <si>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</si>
  <si>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</si>
  <si>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</si>
  <si>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</si>
  <si>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</si>
  <si>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</si>
  <si>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</si>
  <si>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</si>
  <si>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</si>
  <si>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</si>
  <si>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</si>
  <si>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</si>
  <si>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</si>
  <si>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</si>
  <si>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</si>
  <si>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</si>
  <si>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</si>
  <si>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</si>
  <si>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</si>
  <si>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</si>
  <si>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</si>
  <si>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</si>
  <si>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</si>
  <si>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</si>
  <si>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</si>
  <si>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</si>
  <si>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</si>
  <si>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</si>
  <si>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</si>
  <si>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</si>
  <si>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</si>
  <si>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</si>
  <si>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</si>
  <si>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</si>
  <si>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</si>
  <si>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</si>
  <si>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</si>
  <si>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</si>
  <si>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</si>
  <si>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</si>
  <si>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</si>
  <si>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</si>
  <si>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</si>
  <si>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</si>
  <si>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</si>
  <si>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</si>
  <si>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</si>
  <si>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</si>
  <si>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</si>
  <si>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</si>
  <si>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</si>
  <si>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</si>
  <si>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</si>
  <si>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</si>
  <si>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</si>
  <si>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</si>
  <si>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</si>
  <si>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</si>
  <si>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</si>
  <si>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</si>
  <si>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</si>
  <si>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</si>
  <si>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</si>
  <si>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</si>
  <si>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</si>
  <si>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</si>
  <si>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</si>
  <si>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</si>
  <si>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</si>
  <si>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</si>
  <si>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</si>
  <si>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</si>
  <si>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</si>
  <si>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</si>
  <si>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</si>
  <si>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</si>
  <si>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</si>
  <si>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</si>
  <si>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</si>
  <si>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</si>
  <si>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</si>
  <si>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</si>
  <si>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</si>
  <si>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</si>
  <si>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</si>
  <si>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</si>
  <si>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</si>
  <si>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</si>
  <si>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</si>
  <si>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</si>
  <si>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</si>
  <si>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</si>
  <si>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</si>
  <si>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</si>
  <si>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</si>
  <si>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</si>
  <si>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</si>
  <si>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</si>
  <si>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</si>
  <si>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</si>
  <si>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</si>
  <si>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</si>
  <si>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</si>
  <si>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</si>
  <si>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</si>
  <si>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</si>
  <si>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</si>
  <si>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</si>
  <si>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</si>
  <si>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</si>
  <si>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</si>
  <si>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</si>
  <si>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</si>
  <si>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</si>
  <si>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</si>
  <si>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</si>
  <si>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</si>
  <si>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</si>
  <si>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</si>
  <si>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</si>
  <si>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</si>
  <si>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</si>
  <si>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</si>
  <si>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</si>
  <si>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</si>
  <si>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</si>
  <si>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</si>
  <si>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</si>
  <si>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</si>
  <si>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</si>
  <si>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</si>
  <si>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</si>
  <si>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</si>
  <si>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</si>
  <si>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</si>
  <si>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</si>
  <si>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</si>
  <si>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</si>
  <si>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</si>
  <si>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</si>
  <si>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t>Se evidenciò que los ingresos y novedades de personal presentados durante el primer semestre de la vigencia, fueron validados y aplicados por nòmina respecto a las afiliaciones referentes a las afiliaciones al sistema general de seguridad social. Se evidencia en cada una de las historias laborales de ingreso.</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</si>
  <si>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agitación psicomotriz, en la vigencia se realizaron  sesiones breves por parte de los EPM, con una cobertura del 90% 
2. Se evidenció  socialización en la inducción y reinducción institucional de las medidas predictivas preventivas y reactivas del riesgo de suicidio, incluyendo a terceros.</t>
  </si>
  <si>
    <t>Probabilidad de impacto economico y reputacional  por incumplimiento de la normatividad vigente relacionada con la supervisión de los contratos, para favorecimiento del cliente interno o externo.</t>
  </si>
  <si>
    <t>1. Se evidencia que durante el primer semestre de la vigencia, se realiza plan de mejoramiento para dar cumplimiento al 100% de los funcionarios, pertenencientes al Sistema General de Carrera Administrativa, es pertinente aclarar que los ajustes realizados en elproceso evaluativo quedaron realizados en plataforma de la CNSC con extemporaneidad.
2. Se evidncia que desde la oficina de Gestión de Talento Humano se notifica a los intervinientes en el proceso evaluativo 2023-2024 el tiempo establecido en norma para realizar la EDL correspondiente al I sememstre 2023-2024.</t>
  </si>
  <si>
    <t>1. Se evidenciò que se contìnua aplicando el procedimiento de nòmina conforme a lo establecido en el PRO-GTH-03. No se evidencian reprocesos de reliquidacion de nòmina por falta de oportunidad de las novedades, estableciendo que èsta se paga oportunamente.
2. Se evidencia por control interno, que el profesional Universitario (nómina) valida y realiza el autocontrol de las novedades de nómina, con listas de chequeo generando confiabilidad en la información, se evidencia que no se han presentado reprocesos durante el período.</t>
  </si>
  <si>
    <t>Se verificó que al finalizar la vigencia 2022  a través de la encuesta de satisfacción,  se tomaron decisiones relacionadas con las solicitudes o requerimientos de los usuarios. Es importante resaltar que se sobre paso la meta en cobertura de usuarios, debido a que la muestra establecida era de 186 usuarios por mes y al finalizar la vigencia se obtuvo una cobertura del 100% para  un promedio mensual de 214 usuarios mensuales</t>
  </si>
  <si>
    <t>1. Durante el I semestre de la vigencia (1 de febrero de 2023), se evidencia que se realizó jornada de inducción y reinducción a 64 funcionarios, 45 de los cuales ingresan a proveer mediante nombramiento provisional, empleos de planta de cargos del HDPUV E.S.E. Igualmente se reprogramamron 8 funcionarios que no participaron de la jornada 2022, 5 situaciones administrativas de encargo, y personal que ingresa a la entidad.
2. Se evidencia que la Coordinadora de servicios asistenciales, realizò jornadas de inducción y reinducción cada dos (2) meses, en las cuales participan los funcionarios que ingresan y los profesionales que se encuentran en formación.</t>
  </si>
  <si>
    <t xml:space="preserve">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
</t>
  </si>
  <si>
    <t xml:space="preserve">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`òptica dentro de las instalaciones del hospital, previendo futuros hurtos. Cuando se presentan caidas del servicio de internet el equipo de seguridad perimetral del hospital envìa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
</t>
  </si>
  <si>
    <t xml:space="preserve">Se evidencia que en el primer semestre de 2023 se han realizado dos seguimientos al plan operativo y se presentaron los resultados ante el comitè de gerencia. Igualmente se socializaron en piezas gràficas a los grupos de interès de la entidad y responsables de los procesos. El indicador de avance para el primer trimestre del POA fue del 38% sobre la meta establecida del  25% y en el segundo trimestre se logro un cumplimiento del 57% sobre la meta propuesta del 45%. </t>
  </si>
  <si>
    <t>Se verificó por control interno que la profesional de comunicaciones  envió a través del correo electrónico el Manual de identidad corporativa para socializarlo frente al cliente externo. Para el segundo semestre de 2023 en la feria de la excelencia se espera socializar y hacer énfasis en el uso correcto del isotipo y colores corporativos.</t>
  </si>
  <si>
    <t xml:space="preserve">Se evidencio que la profesional de comunicaciones, informo a toda la comunidad hospitalaria a través de los medios digitales el uso del formato de solicitudes a comunicaciones con el fin de planear y entregar oportunamente los productos comunicacionales, solicitados por los procesos. </t>
  </si>
  <si>
    <t>1. Se evidenció que al finalizar la vigencia 2022 se dió cumplimiento a la presentación y requerimiento de los diferentes informes establecidos por las  entidades que lo solicitan. .
2. Se estableció  que en el área de talento humano se tienen identificados los responsables  de rendir los informes y  se evidenció que fueron de manera oportuna. 
3. 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</si>
  <si>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Se observa por control interno que en el primer semestre de 2023 se continuó fortaleciendo los controles establecidos para los ingresos a los empleos de la planta de cargos, en cumplimiento de lo establecido en la norma y los institucionales. Se verificò que el control se està desarrollando y el riesgo residual continùa bajo y se  verificó que se aplica  la lista de chequeo de requisitos al ingreso del personal y èsta reposa en la història laboral del funcionario. Los empleos que fueron reportados ante la Comisiòn Nacional del Servicio Civil, dan cumplimiento  al Acuerdo de Junta Directiva Nro 008 de abril 30 de 2018 y al Acuerdo Nro. 023 de octubre 28 de 2022.</t>
  </si>
  <si>
    <t>1. Control interno evidencio que en el prmer semestre de 2023 los funcionarios responsables de la rendicion de los informes  del proceso de Talento humano, dieron cumplimiento con oportunidad en la rendiciòn de informes de las diferentes plataformas de Ley y se cuenta con las evidencias, todo conforme a los lineamientos normativos establecidos por los entes de control.</t>
  </si>
  <si>
    <t>1. Se evidencia que con corte al 30 de junio de 2023, el Plan de Bienenstar tiene un porcentaje de cumplimiento del 54%
2. Se evidencia que desde el Programa de Fortalecimiento de Cultura Organizacional, Palanca Prácticas de Gestión Humana,  se implementó el Bienestar Integral en cuatro (4) ejes.Durante los meses de Abril y Mayo se realizó la revisión del plan actual de bienestar y estímulos para ajustarlo al modelo de Bienestar en 4 Ejes que quedó definido en la vigencia anterior.
Igualmente se lleva a cabo el diseño y planeación del Programa Vivir SanaMente, que hace parte del plan de Bienestar y consolida los ejes
Físico y Emocional. Paralelamente durante el mes de Mayo se tienen reuniones con todos los funcionarios de la Institución de socialización de resultados de la encuesta sociodemográfica que se condujo en el 2022 y de la reformulación del modelo de bienestar a implementar en la Institución.</t>
  </si>
  <si>
    <t xml:space="preserve">1. 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 
</t>
  </si>
  <si>
    <t>1. Se evidencia que se estan actualizando las rutas de atenciòn teniendo en cuenta el plan de atencion de enfermeria, los risgos clinicos, las escalas para que en el segundo semestre de 2023 sean socializados y divulgados.
2.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3. Se realizo evaluacion de GRD demencia, esquizofrenia, transtorno afectivo bipolar, depresiòn en el primer semestre de 2023. 
4. Se evidenciò en el primer semestre 529 llamadas se seguimiento post-egreso y 158 formularios de pacientes de primera vez con su seguimiento.</t>
  </si>
  <si>
    <t>MPDERADO</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</si>
  <si>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t>
  </si>
  <si>
    <t xml:space="preserve">GESTION DE LA INFORMACION </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</si>
  <si>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</si>
  <si>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 xml:space="preserve">
Se evidenciò por control interno que se realizaron los registros en el FOR- GIN-11  y tomaron  las medias preventivas para garantizar la custodia efectiva de los documentos que  producen en las diferentes áreas de proceso y que son transferidas  al archivo central. Para el segundo semestre de 2023 se ajustara la politica en donde se incluiran lineamientos especificos para la custodia de los documentos de prèstamo</t>
  </si>
  <si>
    <t>Se viene cumpliendo con el plan de mejoramiento establecido conforme al procedimiento y la politica</t>
  </si>
  <si>
    <t>Se evidencia que el tècnico administrativo de gestiòn documental, revisarà y ajustarà la politica en la vigencia 2022.</t>
  </si>
  <si>
    <t xml:space="preserve">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t>
  </si>
  <si>
    <t xml:space="preserve">Probabilidad de impacto económico y reputacional por entrega de bienes o servicios que no cumplen con el objeto contractual y que  se certifican como recibido a satisfacción debido a la falta de una adecuada supervisión del contrato para recibir los bienes o servicios.  </t>
  </si>
  <si>
    <t xml:space="preserve">Posibilidad de pérdida económica por sustracción de bienes catalogados como activos debido a la falta de control en las puertas de acceso </t>
  </si>
  <si>
    <t xml:space="preserve">Se verifica que se realizò la revisión periódica de las hojas de vida de los equipos y se ha venido dando cumplimiento al Plan de Mantenimiento. </t>
  </si>
  <si>
    <t xml:space="preserve">Se verificò que el lider de servicios administrativos realizò en el vigencia 2022, los contratos para el suministro de repuestos e insumos requeridos para realizar el plan de mantenimiento preventivo. </t>
  </si>
  <si>
    <t>El riesgo fue identificado en el primer semestre de 2023.</t>
  </si>
  <si>
    <t xml:space="preserve">Posibilidad de impacto en la prestación  del servicio  por Incumplimiento de la ruta de atención de urgencias debido a la fallas en la supervisión de las actividades relacionadas con las rutas de atención  </t>
  </si>
  <si>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</si>
  <si>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</si>
  <si>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 xml:space="preserve">Posibilidad de impacto en la prestación del servicio relacionado con fallas en la identificación de signos premonitorios de agresión  debido a falta de capacitación y entrenamiento en valoración / exámen mental y manejo de agitación psicomotriz  </t>
  </si>
  <si>
    <t xml:space="preserve">Posibilidad de impacto en la prestación del servicio relacionado con fallas en la supervisión del paciente y su unidad debido a fallas en la búsqueda activa de SPA  en el  ingreso y la revisión de pertenencias y alimentos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</si>
  <si>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</si>
  <si>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del servicio relacionado con la evasiòn del paciente  por fallas en los controles para el  ingreso y egreso debido a fallas en la orientación del paciente ambulatorio.  
</t>
  </si>
  <si>
    <t xml:space="preserve">Posibilidad de impacto en la prestación del servicio relacionado fallas en la supervisión del paciente y su unidad debido a fallas en la búsqueda activa de SPA  en el  ingreso y la revisión de pertenencias   </t>
  </si>
  <si>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Seguimiento al nuevo control
</t>
  </si>
  <si>
    <t xml:space="preserve">Posibilidad de impacto en la prestación  del servicio  por inoportunidad en la asignación de citas  a pacientes de primera  vez debido a la insuficiencia de horas de psiquiatría disponibles para consulta.  </t>
  </si>
  <si>
    <t xml:space="preserve">1. Se evidenció que al finalizar el primer semestre de 2023  se asignaron citas de primera vez a  a todos los psiquiátras de consulta externa, en total fueron 3041 citas de primera vez.
2. Al revisar los cuadros de turno del servicio de urgencias se evidenció que se asignó mensualmente horas para consulta externa a algunos de los psiquiátras de este servicio. </t>
  </si>
  <si>
    <t>1. Se evidenció  el indicador de oportunidad en la asignación de citas en consulta externa y en el primer semestre de  2023  fue de 9,5 días el cual se encuentra por debajo de la meta que es de 10 dias.</t>
  </si>
  <si>
    <t>Se verificò por control interno que se realiza el comité de compras, y èstas son analizadas de acuerdo al plan anual de adquisiciones .</t>
  </si>
  <si>
    <t>El riesgo  fue identificado en el segundo semestre de 2023.</t>
  </si>
  <si>
    <t xml:space="preserve">Se evidencia por control interno que desde el área juridica se han realizado las capacitaciones a funcionarios y a supervisores de contrato para que implementen la pltaforma Secop II. Al realizar el seguimietno de la plataforma Sep II se observa que se puso en marcha la plataforma del secop II en donde los supervisores del contrato son los responsables de  reportar en esta plataforma  todos los documentos que se generen en el desarrollo del contrato, documentos que se pueden verificar en la plataforma del Secop II, junto con los demás formatos estandarizados que hacen parte de la carpeta contractual. 
</t>
  </si>
  <si>
    <t>Se observa que se ha venido cumpliendo con el plan de mejoramiento desarrollando los controles inherentes al riesgo.</t>
  </si>
  <si>
    <t>El riesgo fue identificado en el segundo semestre de 2023.</t>
  </si>
  <si>
    <r>
      <t xml:space="preserve">DIRECCIONAMIENTO ESTRATEGICO </t>
    </r>
    <r>
      <rPr>
        <b/>
        <sz val="12"/>
        <color rgb="FFFF0000"/>
        <rFont val="Arial Narrow"/>
        <family val="2"/>
      </rPr>
      <t>SICOF</t>
    </r>
  </si>
  <si>
    <t>Riesgo identificado en el primer semestre de 2023.</t>
  </si>
  <si>
    <t>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interno que sí se realizan  las preauditorías por parte del Técnico encargado, antes de enviar la factura para cobro.
4.Seguimiento al control en el segundo semestre de 2023</t>
  </si>
  <si>
    <t>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t>
  </si>
  <si>
    <r>
      <t>1. Se evidencia por control interno que fue se aprobado el plan anual de comunicaciones, por parte del jefe asesor de la oficina de planeaciòn, el cual a la fecha se evidencia una ejecuciòn del 65%.. Igualmente el plan fue socializado a los lideres de proceso a traves de un comunicado en el cual se informò la aprobaciòn del plan y posteriormente se publicò en la plataforma documental, para su consulta de manera permanente. Igualmente se evidenciò que de manera mensual la profesional de comunicaciones enviò el seguimiento de las actividades proyectadas desde la matriz de comunicaciones, a la oficina de planeaciòn y calidad.</t>
    </r>
    <r>
      <rPr>
        <sz val="16"/>
        <rFont val="Arial Narrow"/>
        <family val="2"/>
      </rPr>
      <t xml:space="preserve">
</t>
    </r>
    <r>
      <rPr>
        <sz val="12"/>
        <rFont val="Arial Narrow"/>
        <family val="2"/>
      </rPr>
      <t>2. Se</t>
    </r>
    <r>
      <rPr>
        <sz val="16"/>
        <rFont val="Arial Narrow"/>
        <family val="2"/>
      </rPr>
      <t xml:space="preserve"> </t>
    </r>
    <r>
      <rPr>
        <sz val="12"/>
        <rFont val="Arial Narrow"/>
        <family val="2"/>
      </rPr>
      <t>identificò un nuevo control seguimiento en el segundo semestre de 2023. Nuevo control</t>
    </r>
  </si>
  <si>
    <t>1.  Se verifica que la nòmina tiene un control previo de la gerencia, talento humano y la subgerencia administrativa y financiera, lo que hace que los controles sean efectivos. 
2. El asesor de control interno, evidencia las auditorias, realizadas por revisoría fiscal y los entes de control,  las cuales conservan su componente financiero, con trazabilidad a la nómina.  
3. En muestra tomada por control interno se evidenciò que las nominas generadas durante este semestre de 2023, est.an revisadas por el lìder del programa, la subgerencia financiera y la gerencia lo que asesgura un control pormenorizado del pago de las nominas del semestre. Seguimiento al  nuevo control</t>
  </si>
  <si>
    <t xml:space="preserve">1. Se evidencia que los funcionarios que ingresaron durante el referido período, dan cumplimiento a los requisitos legales e institucionales establecidos en el formato (FOR-GTH-22), recibieron durante la jornada de inducción y reinducción los temas concernientes al sistema y subsistema de administración del riesgo.
2.  Se verificò que el Auxiliar Administrativo, verificò la veracidad de  los antecedentes disciplinarios, judiciales,  fiscales   del personal que se vinculò,  y se estableciò que anualmente todos los funcionarios que prestan servicios al hospital deben actualizar el  formulario único de conocimiento personas naturales y jurídicas Sarlaft -Certificado de Unidad de Información y Análisis Financiero - UIAF Seguimiento a nuevo control
3. Se evidencia que durante el mes de febrero de 2023, se realizaron  formaciones en la cual se capacitó a 295 funcionarios de la institución respecto del Sistema y Subsistemas integrados de Gestión de Riesgos Institucionales, formación orientada por la Subgerente Administrativa y Financiera de la institución, Acciones de formación que contribuyen a las prácticas transparentes, y adherencia a las Políticas y procedimientos institucionales orientados a la administración del riesgo.
</t>
  </si>
  <si>
    <t xml:space="preserve">Posibilidad de afectación económica y reputacional por glosas y devoluciones notificadas por la ERP sobre la facturación,  debido a la falta de soportes y requisitos normativos en la facturas radicadas.   </t>
  </si>
  <si>
    <t>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ademas el estado de radicación de la factura en el reporte de cartera del sistema operativo HOSVITAL seguimiento al nuevo control.
3. Se verifico por parte de control interno los soportes fisicos y digitales de la radicación de las devoluciones y las respuesta a glosas, ademas el estado de radicación de la factura en el reporte de cartera del sistema operativo HOSVITAL Seguimiento al nuevo control.</t>
  </si>
  <si>
    <t>1.Se verifico por parte de control interno los soportes fisicos y digitales de la radicación de las devoluciones y las respuesta a glosas, las actas de conciliacion debidamente firmadas y ademas el estado de radicación de la factura en el reporte de cartera del sistema operativo HOSVITAL
2. Se verifico por parte de control interno que a través del informe de glosas y devoluciones generado desde auditoria medica,  se está cumpliendo con la meta del plan de desarrollo.</t>
  </si>
  <si>
    <t>Se verifica por control interno que el auditor médico y el coordinador de cartera gestiónan de manera oportuna  las glosas y devoluciones ante las diferentes EAPB, y éstas tienen eel visto bueno de la gerencia para la toma de decisiones y  constan en actas los acuerdos de la conciliacion realizada, debidamente firmado por los responsables.</t>
  </si>
  <si>
    <t xml:space="preserve">Se observa por control interno que se ha  dado respuesta oportuna a las glosas y devoluciones ante las diferentes EAPB, procurando subsanar la mayoria de objeciones </t>
  </si>
  <si>
    <t>Se tomó muestra de la  facturación y se verificó que en la factura estuviesen registrados lo insertado en la história clínica y en los formatos adjuntos de hosvital. Se verificaron  las inconsistencias y los errores cometidos de las diferentes EAPB cuando realizaron  las devoluciones y/o glosas y se observo la mejora contínua.</t>
  </si>
  <si>
    <t>Se verificaron  los registros en la história clínica y en los  formatos del software de hosvital, así como  los soportes requeridos para el cobro oportuno de los servicios a facturar. Se debe estar dispuesto a la mejora continua y  verificar las inconsistencias y los errores cometidoss, para minimizar las devoluciones y las glosas.</t>
  </si>
  <si>
    <t>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seguimiento al nuevo control.</t>
  </si>
  <si>
    <t>Se observa que se viene cumpliendo con los controles identificados en el riesgo</t>
  </si>
  <si>
    <t xml:space="preserve">Se veriificó que en la vigencia 2022 se adelantaron auditorias por contraloría, por la revisoria fiscal y por control interno,  impactando el área financiera y no se observó el  recaudo de dineros provenientes de acciones ilicitas.  </t>
  </si>
  <si>
    <t>Se tienen programadas auditorias para el segundo semestre de 2022 al área financiera en donde se realizará seguimiento al control identificado en el riesgo.</t>
  </si>
  <si>
    <t>1. Se verifica por control interno la existencia de la certificacion mensual deribada de los reportes de caja
2. Se verifica por parte de control interno la existencia de los reportes mensuales a la UIAF.  Nuevo control</t>
  </si>
  <si>
    <t xml:space="preserve">GESTION FINANCIERA  </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</si>
  <si>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t>
  </si>
  <si>
    <t>El riesgo fue identificado en el primer semestre de 2023 pero se evidencian acciones de cumplimiento a la norma establecida en materia de presupuesto.</t>
  </si>
  <si>
    <t xml:space="preserve">1. En el porimer semestre de 2023 se verificaron todos los anexos técnicos enviados por las diferentes universidades y se revisò las actas de los CODAS en donde se verificò que no se ha  materializado el riesgo y que se ha cumplido con los acuerdos de la relación docencia servicio. 
2. Se verificó en muestra tomada de la história clínica  que  se realizaron los registros del supervisor- profesor,  responsable en los casos donde hubo participación de los estudiantes en la atención del paciente.
3. Se verificó que en el primer semestre de 2023,  la institución de Educación Superior  realizaron la adquisición de las pólizas de responsabilidad  civil extracontractual para los estudiantes en prácticas formativas, y el  asesor de docencia servicio, verificó que dentro de los requisitos estuviese la póliza.
4.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</si>
  <si>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1. Se verifico que en primer semestre de 2023,  el Coordinador de Docencia Servicio e Investigación,  validó el esquema completo de vacunación
2. Se verificó en las carpetas de las universidades la afiliación de los estudiuantes a la ARL. 
3.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</si>
  <si>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Posibilidad de impacto en la prestación  del servicio  por Incumplimiento de la ruta de atención de hospitalización  debido a la fallas en la adherencia a las actividades establecidas en el ciclo  de atención  </t>
  </si>
  <si>
    <t xml:space="preserve">Posibilidad de impacto en la prestación de servicio por  educación deficiente al paciente y familia en temas individuales y colectivos debido a la falta en la evaluación de entendimiento  de la educación al paciente hospitalizado   </t>
  </si>
  <si>
    <t xml:space="preserve">Posibilidad de impacto en la prestación del servicio relacionado con fallas en la identificación de signos premonitorios de agresión  debido a falta de capacitación y entrenamiento en valoración / examen mental y manejo de agitación psicomotriz   </t>
  </si>
  <si>
    <t xml:space="preserve">Posibilidad de impacto en la prestación del servicio relacionado fallas en la supervisión del paciente y su unidad debido a fallas en la búsqueda activa de SPA  en el  ingreso y la revisión de pertenencias y alimentos    </t>
  </si>
  <si>
    <t xml:space="preserve">Posibilidad de impacto en la prestación del servicio relacionado con el incumplimiento de características de calidad  debido a  la deficiente comunicación entre procesos asistenciales y Laboratorio clínico (Tercero)  </t>
  </si>
  <si>
    <t xml:space="preserve">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  </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</si>
  <si>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4.  Se verifica por control interno que se aplica el còdigo laberinto y se lleva el indicador del primer semestre de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</si>
  <si>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sesnsores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</si>
  <si>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t>Posibilidad de impacto reputacional y en la salud por inadecuada conciliacion medicamentosa, debido a fallas en los registros de ingreso de los medicamentos.</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</si>
  <si>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t>
  </si>
  <si>
    <t xml:space="preserve">Control interno estableciò que en el primer semestre de 2023,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</si>
  <si>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Al finalizar la vigencia se evidenció que se cumpliò con el procedimiento de conciliaciòn medicamentosa, verificando se hubo un efectivo control del riesgo en el primer semestre de 2023.  </t>
  </si>
  <si>
    <t xml:space="preserve">En el primer semestre de 2023 se observò que en la encuesta de satisfacciòn a usuarios refieririeron un nivel de satisfacciòn por servicios del 99.8% y los ecuestados fueron 1119 de los cuales 1117 usuarios respondieron buena o muy buena la pregunta de: "como calificaria su experiencia global de la satisfacciòn con el hospital". </t>
  </si>
  <si>
    <t xml:space="preserve">Se verificó que en el primer semestre de 2023 fueron encuestados 1119 usuarios para un promedio de 186.5 usuarios por mes,  se tomaron decisiones relacionadas con las solicitudes o requerimientos de los usuarios, tales como la implementaciòn del digiturno, lo que da un orden para que el usuario acceda de manera ordenada a los servicios.   </t>
  </si>
  <si>
    <t>1. Se verificó que d 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Seguimiento al control en el segundo semestre de 2023</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</si>
  <si>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</si>
  <si>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 xml:space="preserve">Se verificó por control interno que el procedimiento de gestiòn de lavanderia fue actualizado en el primer semestre de 2023  FOR-GLO-04 ,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</si>
  <si>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1. Se verifica que la profesional de servicios administrativos realizò el diagnostico de necesidades y elaborò  la necesidad  en el FOR-DES-08  para la compra de los contenedores  para dar cumplimiento a la segregación de residuos de acuerdo al código de colores vigente.
2. El Profesional Universitario  de Servicios Administrativos realizò la auditoria  de contenedores  en tèrminos de ubicación, calidad y realizò los Ajustes correspondientes.  
3. El Profesional Universitario  de Servicios Administrativos realizò el  inventario y diagnòstico de necesidades de bolsas y elaborò el  requerimiento de la cantidad de bolsas que se requieren mensualmente para dar cumplimiento a las segregación de residuos de acuerdo al código de colores vigente
4.Se verificò que el profesional Universitario de Servicios administrativos  en conjunto con el proveedor de limpieza y desinfección realizaron  la auditoria del inventario de bolsas plásticas  en cada una de  las áreas especificas del Hospital, dejando registro  en  FOR-GAF-14y realizaron los ajustes correspóndientes
5. El Profesional Universitario  de Servicios Administrativos realizò el plan de capacitacion  en segregación de residuos generados por la comunidad hospitalaria 
6. La Profesional Universitario de Servicios Administrativos realizò la ejecucion del plan de capacitacion  en segregación de residuos generados por la comunidad hospitalaria   Seguimiento a todos los controles nuevos.</t>
  </si>
  <si>
    <t>Utilizar los productos quimicos debidamente ietiquetados para una debida identificación</t>
  </si>
  <si>
    <t>El riesgo fue identificado en el primer semestre de 2023</t>
  </si>
  <si>
    <t>1. Se verifica que aunque el control fue identificado recientemente se pueden observar acciones tendentes al cumplimiento del control, por cuanto el auxiliar de almacén verifica para aprobar  la entrega de productos quimicos por parte de proveedores cumpliendo las estipulaciones de identificacion de los mismos en envase original o reenvasado. 
2- Igualmente se estableció que el lider de servicios admiinistrativos, el profesional Universitario de Servicios administrativos y la auxiliar admiinistrativa del almacén actualizan y socializan el procedimiento para el manejo de sustancias quimicas.</t>
  </si>
  <si>
    <t xml:space="preserve">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</si>
  <si>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La oficina de control interno verificó que se actualizó el PRO-SIG-09 procedimiento de gestión del cambio, en el que se redefinen las actividades objeto de cambio y la descripción de la planificación, ejecución y control del cambio.  Durante el primer semestre del 2023 se realizó reunión de gestión del cambio para las siguientes intervenciones de infraestructura: fase I sala 9.  Seguimiento al nuevo control</t>
  </si>
  <si>
    <t>El riesgo se identificó en el primer semestre de 2023</t>
  </si>
  <si>
    <t>Desde su identificacion se ha dado cumplimiento al plan de mejoramiento establecido en los controles del riesgo.</t>
  </si>
  <si>
    <t xml:space="preserve">Se verificó que el profesional especializado de SGSST,  gestionó el  recurso de acuerdo a las necesidades del SGSST, de proyectó el plan de trabajo anual en linea con las exigencias de la nórmatividad vigente, elaboró los programas para la gestiòn de riesgos prioritarios y  gestionó los controles operacionales acordes a los peligros y riesgos identificados en la matriz de peligros.
2.Se evidencia que el profesional especializado de SGSST  reportó oportunamente la autoevaluacion del SGSST a los entes de control. </t>
  </si>
  <si>
    <t xml:space="preserve">Posibilidad de impacto  operacional por  dificultad para el traslado  de pacientes  debido a la poca disponibilidad de vehiculos adecuados.  </t>
  </si>
  <si>
    <t>SE verifica por control interno que los vehiculos tienen un mantenimiento preventivo para que cumplan con el objetivo trazado en el riesgo identificado.</t>
  </si>
  <si>
    <t>Se cumple con los mantenimientos preventivos para todos los vehiculos de la entidad.</t>
  </si>
  <si>
    <t>Se cumple con el plan de mantenimiento establecido.</t>
  </si>
  <si>
    <t>Se observa por control inerno que 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</si>
  <si>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 xml:space="preserve">
Posibilidad de impacto ambiental  por inadecuada segregación de residuos  debido a la  falta de capacitación y clasificación de residuos sólidos a la comunidad hospitalaria   </t>
  </si>
  <si>
    <t xml:space="preserve">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t>
  </si>
  <si>
    <t>1. Se evidenció que se realizó capacitación  de la META 6: reducir los riesgos de atención a personas con trastornos mentales, priorizando la atención segura a pacientes con agitación psicomotriz, en la vigencia se realizò la sesion en el mes de junio de 2023. 
2. Se evidenció que en las inducciones asistenciales se socializaron los riesgos del paciente, asistieron 479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5. Se evidencia por control interno que se cuenta con un indicador de acercamiento sexual controlado, cumpliendo con la meta establecida. FOR-SIG-17. en el primer semestre de 2023. Seguimiento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</si>
  <si>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seguimiento nuevo control
3. Se evidenció la resolutividad de las manifestaciones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</si>
  <si>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</si>
  <si>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
1. Se evidenciò por control interno que el tècnico administrativo de gestiòn documental realizò los registros en el FOR- GIN-11, y tomò  las medias preventivas para garantizar la custodia efectiva de los documentos que  producen en las diferentes áreas de proceso y que son transferidas  al archivo central. 
2. Para el segundo semestre de 2023 se tiene establecido que se ajustara la politica de gestiòn documental en donde se estableceran lineamientos para el prèstamo de documentos, para ello se ajustarà el formato que contiene la siguiente informaciòn: quien lo solicita,  nombre del documento, nùmero de folios solicitados, fecha del retiro y fecha de devolución, lo anterior con el fin de evitar que se pierdan los documentos y ejercer un mayor control en el prèstamo de los documentos Seguimiento Nuevo control</t>
  </si>
  <si>
    <t>Se verificó que se cuenta con una matriz de obsolescencia y que se cuenta con el manual de gestión de tecnologías MAN-GAF-01, igualmente se verificó que en el acta Nro. 2 de febrero de 2022, el comité de tecnovigilancia en el orden del día, validó la matríz de obsolescencia,  la propuesta del plan de trabajo y el grado de implementacion del programa de tecnovigilancia</t>
  </si>
  <si>
    <t>Se verificó que en la vigencia 2022, se adquirieron equipos biomédicos para dotación de sala, igualmente fueron identificados en la matriz de obsolescencia, equipos con criterio de reposición FOR- GAF-33 y quedó evidenciado en el acta del comité de tecnovigilancia de septiembre de 2022.  También  se notificó al área de activos para que se continúe con el proceso de baja de activos obsoletos, en donde interviene el comité de saneamiento contable</t>
  </si>
  <si>
    <t>Se verificó que se cuenta con un cronograma del plan de trabajo del comité de tecnovigilancia, donde está incluida la capacitación de equipos biomédicos, y fue dirigido a todo el personal asistencial en el mes de abril de 2022 ( ver lista de asistencia cobertura de la capacitación), teniendo en cuenta el pos test como medida de evaluación del conocimiento adquirido y se revisaron los indicadores de cumplimiento de los mismos.
Se verificó el diligenciamiento del FOR-GAF-28 quedando registradas las novedades encontradas en la ronda de inspección.</t>
  </si>
  <si>
    <t>Se evidenció por control interno en la vigencia 2022, indicadores de cobertura de capacitación de tecnovigilancia y se verificó la adherencia a la capacitación de tecnovigilancia, el cual fue realizada de manera trimestral, también se verificó la socialización de resultados en las actas del comité de tecnovigilancia.
Se verificó que en la vigencia 2022 en el FOR-GAF-28 se realizaron las inspecciones de los equipos biomédicos, incluyendo los de alto riesgo.</t>
  </si>
  <si>
    <t>Se verificó que se han realizado las capacitaciones previstas durante el primer semestre de 2023, en actas se encuentra la presentación de cobertura y adherencia a las capacitaciones.
Se verifican los soportes de las capacitaciones dadas en los servicios.
Se verificó constancia de la realización de rondas por parte de la ingeniera biomédica y se verificó que en actas del comité se realizó el seguimiento a las visitas semanales y sus hallazgos respectivos para la implementación del plan de mejora.</t>
  </si>
  <si>
    <t>Se toma muestreo en histórias clínicas para verificar  la conciliación medicamentosa mediante la auditoria de calidad en los registros de HC y adherencia a GPC.  se verificó el cumplimiento en el informe de adherencia a la guías de práctica clínica GPC en el primer semestre de 2023, donde se establece continuar con la capacitación en el diligenciamiento obligatorio de la conciliación medicamentosa.</t>
  </si>
  <si>
    <t>BAMODERADOJO</t>
  </si>
  <si>
    <t xml:space="preserve">Posibilidad de impacto en la prestación de servicio por falla de la tecnología debido a la ausencia de insumos o accesorios de los equipos </t>
  </si>
  <si>
    <t xml:space="preserve">Se verificò que se socializò en la jornada del usuario del 10 al 11 de octubre el aplicativo digital PQRS. Se empezò a gestionar las manifestaciones a travès de este aplicativo. Ala fecha se esta realizando de manera manual y digital.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</si>
  <si>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seguirdad perimetral con su respectiva licencia vigente,  en alta disponibilidad donde se confirguran las politicas de navegaciòn de la instituciòn.  </t>
  </si>
  <si>
    <t xml:space="preserve">
1. Se verificò que en el segundo semestre de 2023 se suscribiò contrato con la empresa COLOMBIA TELECOMUNICACIONES S.A E.S.P BIC( Movistar), donde se adquiriò por 12 meses la prestaciòn del servicio de internet dedicado de 50mbps, logrando tener un mayor respaldo en el servicio de internet para la optima operaciòn de la entidad.Se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la vigencia 2023, relacionado con el correcto funcionamiento del canal de respaldo del servicio de internet.  </t>
  </si>
  <si>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capcitaron a mas de 600 personas.
4. Igualmente se evidenciò que se midiò en junio de 2023 los dispositivos instalados a nivel institucional para el lavado de manos, encontrando  238 dispositivos para el alcohol antiseptico, 69 jabones antibacteriales y 232 jabòn cosmètico, comportamiento que se evidenciò hasta finalizar la vigencia 2023.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</si>
  <si>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</si>
  <si>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mas de 360 manifstaciones en el cual las felicitaciones son el 80% por el trato humanizado al paciente y se encuentra un 99.7 % de satisfacciòn global. El 100% de los pacientes reconocen lal menos dos derechos y dos deberes. Se evidencia la participacion activa, acadèmica a nivel regional y nacional  der la atenciòn humanizada centrada en la persona. Se identifica adeherencia a listas de chequeo de practicas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nuevo control</t>
  </si>
  <si>
    <t>Se toma muestreo en histórias clínicas para verificar  la conciliación medicamentosa mediante la auditoria de calidad en los registros de HC y adherencia a GPC.  se verificó el cumplimiento en el informe de adherencia a la guías de práctica clínica GPC en la vigencia de 2023, donde se establece continuar con la capacitación en el diligenciamiento obligatorio de la conciliación medicamentosa.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</si>
  <si>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generan las orientaciones tècnicas para que el comité de compras. realice la selección de los equipos a actualizar o adquirir para nuevos servicios 
Se verificó el seguimiento que el comitè realiza a la ejecuciòn del plan de mantenimiento preventivo y correctivo de los equipos biomèdicos a través de los indicadores dispuestos.</t>
  </si>
  <si>
    <t>SEGUIMIENTO DE ENERO A JUNIO  DE 2023-1</t>
  </si>
  <si>
    <t>SEGUIMIENTO  JULIO A DICIEMBRE  DE 2023-2</t>
  </si>
  <si>
    <t>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t>
  </si>
  <si>
    <t xml:space="preserve">Se evidencia que  se tomaron acciones para que se diligenciara  el formato FOR-GLO-01  relacionado con el control activos y que esta actividad sera de obligatorio cumplimiento en todas las puertas de acceso, y ademàs se utilizara el detector de metales para un mayor control. Se evidenciò igualmente el informe de gestiòn de seguridad mensual presentado por la empresa de seguridad, en donde se incluye el control de activos fijos. El informe lo archiva la profesional de servicios administrativos. Se observo las capacitaciones a los guardas de seguridad en el primer semestre de 2023. 
</t>
  </si>
  <si>
    <t xml:space="preserve">1. Se verificó que al finalizar la vigencia, el lider de servicios administrativos elaboró el plan anual de adquisiciones de la vigencia fiscal 2023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no se evidenciò la consulta por parte de la nutricionista para los ajustes de dietas a pacientes con particularidades nutricionales. 
3.  Se verificò la elaboraciòn de las tarjetas de dietas especiales y tarjetas de refrigerio y se verifico que  el Auxiliar Administrativo de Alimentos  lleva a cabo la revisión durante  la recepción del documento de censo. </t>
  </si>
  <si>
    <t xml:space="preserve">Se observa por control interno que se adquiriò un nuevo vehìculo para el transporte asistencial de pacientes y en el segundo semestre de 2023 se realizò la compra de un vehìculo para fines administrativos. Se verificò que se realizaron los mantenimientos preventivos y correctivos al parque automotor habilitado.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</si>
  <si>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del cumplimiento  del plan anual de mantenimiento preventivo con ejecución controlada, mediante indicadores mensuales, en el primer senestre de 2023.
3. Se verificò que el lider de servicios administrativos  elaborò el plan anual de adquisiciones de su proceso,  con ejecución  controlada mediante indicadores bimestrales para la vigencia 2023.
4. Se verificò que el tècnico administrativo de Servicios Administrativos recpecionò todas las solicitudes de mantenimiento recibidas a travèss de Bitacoras, correspondencia interna o solicitudes impresas, diligenciò el cuadro en excel de seguimiento a ordenes de mantenimineto, asignò operario u contratista encargado, asignò nùmero de orden para control y segimiento e informò al ususario del nùmero de orden y responsable de la soluciòn y realizò seguimiento del trabajo hasta dar por terminada la solicitud.Nuevo control seguimiento    
</t>
  </si>
  <si>
    <t xml:space="preserve">1.- Se verifica por control interno que cada uno de los procesos contractuales, contienen los estudios previos correspondientes ( en los que aplica), y estos a su vez contienen estudios de mercado realizados a través de la plataforma Secop II. 
2.- Se verificò por control interno que en la inducciòn y reinducciòn que se realizò al inicio de la vigencia fiscal 2023  y desde el Proceso de Talento Humano se socializò   el   Código de Conducta y  Buen Gobierno, para fortalecer en los funcionario los  principios y valores  institucionales. 
3.-Al seguimiento por control interno en el primer semestre de 2023 se evidenció que los contratos cuentan con el formato Sarlaft, diligenciado por cada proveedor para dar cumplimiento a los riesgos de corrupción y la verificacion en la UIAF.  
4.- Se verificò  que se incluyo un nuevo control al riesgo y se establecíó que la plataforma del secop II es administrada por el equipo juridico y solo se han otorgado permisos con restricciones de seguridad a los equipos de los diferentes procesos </t>
  </si>
  <si>
    <t>Al finalizar el 2022 se evidenció que se implementó una herramienta electrónica  en donde se desarrollará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</si>
  <si>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 xml:space="preserve">1.- Se evidencia que todos los contratos cuentan con un supervisor quien es el que certifica la entrega a satisfacción de los bienes o servicios contratados. Lo descrito es certificado en la plataforma Secop II para el primer semestre de 2023.
2.- Se verifica por control interno que se trabajo en identificar un nuevo control al riesgo y a este se le harà seguimiento en el segundo semestre de 2023.  
3.- Se establece por control interno que el cronograma de capacitaciones debio ser pospuesto en razon a que actualmente, se desarrolla la auditoria integral de la contraloria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 </t>
  </si>
  <si>
    <t>Se evidencia que se cuenta con una matriz consolidada de datos de  los expedientes en donde estan relacionados e identificados y sus estados   Al riesgo se le identifico un nuevo control y se le hara seguimiuento en el segundo semestre de 2023</t>
  </si>
  <si>
    <t>Se establece por control interno que el cronograma de capacitaciones debió ser pospuesto en razón a que actualmente, se desarrolla la auditoría integral de la Contraloría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t>
  </si>
  <si>
    <t xml:space="preserve">Control interno evidenciò que en el primer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primer semestre se prepara la entidad para recibir visitas de seguimiento por el ente acreditador. Igualmente se evidenciò que se realizò socializaciòn de los avances mediante piezas gràficas dirigidas a los grupos de interès del hospital.  </t>
  </si>
  <si>
    <t xml:space="preserve">
Se vetrificò por control interno que el asesor de planeaciòn es el responsable de reportar en el plan  anual de adquisiuciones todas las solicitudes para la adquisiciòn de bienes en cada vigencia y èsta debe ser consultada previamente con la alta direcciòn para la respectiva aprobaciòn de adquisiciòn cuando se vaya a realizar la compra y queda en actas del comité de compras. </t>
  </si>
  <si>
    <t>1.Control interno verificó  que para el segundo semestre de la vigencia 2023, se aprobó por acto administrativo el Plan Anual de adquisiciones articulado con el PDI, POA y el POAI.</t>
  </si>
  <si>
    <t>2.Se verificó que el presupuesto para la vigencia 2024, fue elaborado de acuerdo a las iniciativas y necesidades establecidas en el PAA, los lineamientos de Hacienda Departamental y el mismo fue aprobado por Junta Directiva y el CODFIS Departamental.</t>
  </si>
  <si>
    <t>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t>
  </si>
  <si>
    <t>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t>
  </si>
  <si>
    <t>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Nuevos controles identificados.</t>
  </si>
  <si>
    <t xml:space="preserve">posibilidad de impacto en la prestación del servicio por subtriage del paciente al ingreso debido a falta de capacitación al personal  que realiza el triage.   </t>
  </si>
  <si>
    <t xml:space="preserve">Posibilidad de impacto en la prestación de servicio por  educación deficiente al paciente y familia en temas individuales y colectivos debido a la falta de educación  al paciente y familia que ingresa por  urgencias y que va a ser hospitalizado.   </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</si>
  <si>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</si>
  <si>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socializo en el segundo semestre de 2023 el formato FOR-HOS-16 publicado en la plataforma documental.
4. Se evidencia en los informes  la aplicacion de rondas de seguridad a los servicios una por mes 12 en total.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</si>
  <si>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</si>
  <si>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Y en los meses de  junio y noviembre de 2023 se realiza entrenamiento en el manejo integral teorico practico del protocolo de agitaciòn psicomotri, certificando al 90% del personal.
2. Evidenciè que en las historias clinicas se identifican los signos y sintomas de sospecha de agitaciòn psicomotriz y las medidas de intervencion segun el protocolo.  
3. Se actualiza el PRT-TRA-14 protocolo de diagnostico y manjo de agitacion psicomotriz, en donde se erealizò video tutorial para socializar dichas socializaciones y se capacitoi en el mes de noviembre al personal asistencial y administrativo con una cobertura del 90%</t>
  </si>
  <si>
    <t>1. Control interno verificò que se realizò inducciòn y reinduccion en el mes de enero de 2023 capacitando a todo el personal asistencial hospitalario, relacionado con el rpotocolo de agitación psicomotriz, teniendo en cuenta la contenciòn verbal, la contenciòn fisica, la contención farmacológica y el debrifimg.  De igual manera se evidenció que en las inducciones mensuales se socializa dicho protocolo.  Y en los meses de  junio y noviembre de 2023 se realizó entrenamiento en el manejo integral teorico práctico del protocolo de agitaciòn psicomotriz, certificando al 90% del personal.
2. Evidenciè que en las histórias clínicas se identifican los signos y síntomas de sospecha de agitaciòn psicomotriz y las medidas de intervención segun el protocolo.  
3. Se actualiza el PRT-TRA-14 protocolo de diagnóstico y manejo de agitación psicomotriz, en donde se realizò video tutorial para socializar dichas socializaciones y se capacitó en el mes de noviembre al personal asistencial y administrativo con una cobertura del 90%</t>
  </si>
  <si>
    <t>1. En la vigencia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el indicador se encuentra controlodo.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</si>
  <si>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</si>
  <si>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</si>
  <si>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 
2. Se evidenció que en las inducciones asistenciales se socializaron los riesgos del paciente, asistieron 832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</si>
  <si>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Posibilidad de impacto en la prestación del servicio relacionado con falta en la aplicación y/o supervisión de las actividades relacionadas con los cuidados específicos  a  fallas en la identificación de los pacientes con riesgo de intento suicida  </t>
  </si>
  <si>
    <t xml:space="preserve">Posibilidad de impacto en la prestación del servicio relacionado con falta en la aplicación y/o supervisión de las actividades relacionadas con los cuidados específicos debido fallas en la identificación de los pacientes con riesgo de intento suicida     </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</si>
  <si>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nuevo riesgo</t>
  </si>
  <si>
    <t xml:space="preserve">Posibilidad de impacto en la reputación institucional  relacionado con la vulneración de derechos e incumplimiento de características de calidad  debido a  la adherencia deficiente a las prácticas humanizantes  </t>
  </si>
  <si>
    <t xml:space="preserve">Posibilidad de impacto reputacional relacionado con la vulneración de derechos e incumplimiento de características de calidad  debido a  la adherencia deficiente a las prácticas humanizantes    </t>
  </si>
  <si>
    <t xml:space="preserve">Posibilidad de impacto en la prestación del servicio relacionado con el incumplimiento de características de calidad  debido a la deficiente comunicación entre procesos asistenciales y Laboratorio clínico (Tercero)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</si>
  <si>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t>
  </si>
  <si>
    <t xml:space="preserve">Posibilidad de impacto en la prestación  del servicio  por fallas en el diagnóstico y/o formulación del plan terapéutico debido a falta de adherencia y/o capacitación en GPC o protocolos.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</si>
  <si>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2. Se evidenció que en las inducciones asistenciales se socializaron los riesgos del paciente, asistieron 832 colaboradores incluyendo terceros, proveedores, docencia servicio, se incluyeron los riesgos  de acercamiento sexual entre pacientes y los controles como sala por criticidad, monitoreo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auditorías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</si>
  <si>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 en temas relacionados como; manejo de residuos, derechos y deberes. lavado de manos, seguridad del paciente, plan de emergencias y evacuacion, enfermedad mental.  Seguimiento Nueva rcontrol
 </t>
  </si>
  <si>
    <t>Se verifica por control interno que los auxiliares de enfermeria y/o terapia ocupacional,  continuan reportando los signos y sintomas relacionados con el exàmen mental del paciente, y se pueden verificar en los registros. En el segundo  semestre fueron atendidos 257 pacientes.</t>
  </si>
  <si>
    <t>Se verifica que se realizo capacitacion en triage y entrenamiento los dia 29 y 30 de junio a todo el personal que ingreso en la institucion en el primer semestre de 2023.</t>
  </si>
  <si>
    <t xml:space="preserve">
Control interno estableció que en el segundo semestre de 2023, se fortalecieron actividades educativas con familiares y pacientes, favoreciendo la adherencia al tratamiento tanto farmacológico como terapéutico. 
Se evidenció en las notas de História Clínica, que se le brindó información al familiar y al paciente, sobre la importancia de dar continuidad al tratamiento y se gestionaron las autorizaciones con las respectivas EAPB, para dar cumplimiento a las prórrogas.</t>
  </si>
  <si>
    <t xml:space="preserve">Al finalizar la vigencia se evidenció que se cumpliò con el procedimiento de conciliaciòn medicamentosa, verificando  un efectivo control del riesgo en el segundo semestre de 2023.  </t>
  </si>
  <si>
    <t xml:space="preserve">Se verificò por control interno que en el primer semestre de 2023, se diò respuesta oportuna y de fondo a las manifestaciones interpuestas.  Igualmente se evidenciò que  en el primer semestre se publicaron las manifestaciones en la pàgina web del HDPUV en donde se resalta que las felicitaciones fueron de 322 para un 80%.  </t>
  </si>
  <si>
    <t xml:space="preserve">Se verificò por control interno que en el segundo semestre de 2023, se diò respuesta oportuna y de fondo a las manifestaciones interpuestas.  Igualmente se evidenciò que  en el segundo semestre se publicaron las manifestaciones en la pàgina web del HDPUV en donde  continúan resaltando  las relacionadas con felicitaciones. </t>
  </si>
  <si>
    <t xml:space="preserve">En el segundo  semestre de 2023 se observò que en la encuesta de satisfacciòn a usuarios refirieron un nivel de satisfacciòn por servicios del 99.8% y los ecuestados fueron 2382 de los cuales 2377 usuarios respondieron buena o muy buena la pregunta de: "como calificaria su experiencia global de la satisfacciòn con el hospital". </t>
  </si>
  <si>
    <t xml:space="preserve">Se verificó que en el segundo semestre de 2023 fueron encuestados 2382 usuarios para un promedio de 198.5 usuarios por mes,  se tomaron decisiones relacionadas con las solicitudes o requerimientos de los usuarios, adecuacion y cambio de la oficina SIAU, donde su ubicacion sea estratégica además de comodidad para la  atención de los usuarios .   </t>
  </si>
  <si>
    <t xml:space="preserve"> 1. Se evidencia el envío de las cartas de desabastecimiento por parte del director técnico del servcio farmacéutico cuando se identificaron agotados de medicamentos.
2.Se evidenció que el químico farmacéutico  realizó la planificación de necesidad de los productos farmacéuticos para la vigencia 2023,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4. Se evidencia que la Subgerencia científica informa a los prescriptores cuando hay desabastecimiento de medicamentos, de tal manera que se puedan prescribir las alternativas disponibles, y que el usuario tenga el menor contratiempo posible en el acceso al tratamiento.                                                                          </t>
  </si>
  <si>
    <t>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t>
  </si>
  <si>
    <t>1. Se verificó que de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</si>
  <si>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</si>
  <si>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</si>
  <si>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realizaron rondas en los servicios de farmacovigilancia activa verificando el contenido de los carritos de unidosis y comparando con kardex.
3.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</si>
  <si>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también que los equipos de medición se encuentran calibrados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</si>
  <si>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</si>
  <si>
    <t xml:space="preserve">1. Se evidencio por control interno que en el segundo semestre de 2023 se ejecutò el cronograma de mantenimiento del los equipos tecnològicos programados para la vigencia.
2. Se evidenciò que se realizò de forma diaria el Bacupk de los servidores del hospital, evidenciando que al generar el reporte todos lo bakups se completan de forma exitosa 
3. Se evidenciò la ejecuciòn del segundo simulacro donde se evaluò el funcionamiento del servidor de respaldo del HDPUV. El registro quedò en acta del equipo de autoevaluacion de gerencia de la informaciòn.
4. Se verificò que las licencias del  antivirus y los equipos de seguridad perimetral estan vigentes hasta el año 2024.  Igualmente se estableciò  que en el plan anual de adquisiciones para la vigencia 2024 se proyectò la renovaciòn de estas licencias. 
5. Se verificò que se cumplió con lo establecido en el manual y la politica de seguridad de la informaciòn y uso de los recursos informàticos, controlando el acceso al data center el cual cumple con las restricciones para el personal no autorizado.   </t>
  </si>
  <si>
    <t>Se evidencia que  se ha venido diligenciando  el formato FOR-GLO-01  relacionado con el control de activos para salida de activos en todas las puertas de acceso. 
Se evidenció que en el segundo semestre de 2023 se uilizó el detector de objetos metàlicos para un mayor control en la salida y entrada de objetos. 
Se evidenciò igualmente el informe de gestiòn de seguridad mensual presentado por la empresa de seguridad, en donde se incluye el control de activos fijos. El informe lo archiva la profesional de servicios administrativos. Se observó las capacitaciones a los guardas de seguridad en el segundo  semestre de 2023. 
Se evidencio que se actualizò el FOR-GIM-54 denominado FORMATO DE REGISTRO DE ENTRADA Y SALIDA DE EQUIPOS TECNOLOGICOS.
Se evidenciò que se actualizò el procedimiento PRO-GIN-10 Procedimiento de registro de entrada y salida de equipos tecnològicos.
Se evidenciò la socializaciòn a los guardas del formato y el procedimiento actualizado.
Se evidencia el diligenciamiento por parte de los guardas del FOR-GIN -54 (archivos verificados)</t>
  </si>
  <si>
    <t xml:space="preserve">Posibilidad de impacto operacional y de salud por  inadecuada desinfeccion  durante el proceso de lavado y que puede afectar la salud del paciente </t>
  </si>
  <si>
    <t xml:space="preserve">Se verificó por control interno que se continúa aplicando el procedimiento de gestiòn de lavanderia y que este  fue actualizado en la vigencia  2023  FOR-GLO-04 , igualmente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</si>
  <si>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ejecutò el 100% del cumplimiento  del plan anual de mantenimiento preventivo con ejecución controlada, mediante indicadores mensuales en el 2023.
3. Se verificò que el lider de servicios administrativos  elaborò el plan anual de adquisiciones de su proceso,  con ejecución  controlada mediante indicadores bimestrales para la vigencia 2023.
4.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segimiento e informò al usuario del nùmero de orden y responsable de la soluciòn y realizò seguimiento del trabajo hasta dar por terminada la solicitud.
</t>
  </si>
  <si>
    <t>1. Se verifica que aunque el control fue identificado recientemente se pueden observar acciones tendientes al cumplimiento del control, por cuanto el auxiliar de almacén verifica para aprobar  la entrega de productos químicos por parte de proveedores cumpliendo las estipulaciones de identificación de los mismos en envase original o reenvasado. 
2- Igualmente se estableció que el líder de servicios admiinistrativos, el profesional Universitario de Servicios administrativos y la auxiliar admiinistrativa del almacén actualizan y socializan el procedimiento para el manejo de sustancias químicas.
3. Se verificò que se realizò auditoría a la utilizaciòn de sustancias químicas desde el ingreso al almacèn hasta la destinaciòn final.</t>
  </si>
  <si>
    <t xml:space="preserve">Se verificó por control interno que  se encuentra vigente y disponible en la plataforma documental el PRO-SIG-08 Identificación de requisitos legales y de otra indole y el FOR-SIG-09 Matriz de requisitos legales la cual fue actualizada en el mes de junio de 2023 para la auditoria interna del Sistema Integrado de Gestión, esta matriz contiene la normatividad general y de calidad, de seguridad y salud en el trabajo y de gestión ambiental.     </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</si>
  <si>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por cada uno de los lideres y responsables de los procesos.     </t>
  </si>
  <si>
    <t>Se verifica por control interno que se ajustó el FOR-GIN-11 denominado Préstamo de documentos, con el objeto de tener un mayor control de todos los documentos que se producen en los proceos.Se estableció que la politica se ajustará en el primer semestre de 2024.</t>
  </si>
  <si>
    <t xml:space="preserve">1.- Se evidencia que todos los contratos cuentan con un supervisor quien es el que certifica la entrega a satisfacción de los bienes o servicios contratados. Lo descrito es certificado en la plataforma Secop II para el segundo semestre de 2023.
2.- Se verifica por control interno que en el segundo semestre de 2023,  se capacitaron a los supervisores en el diligenciamiento y construcciòn de los informes de ejecuciòn y actas de recibo a satisfacciòn.
3.- Se establece que se realizarón capacitaciones en el segundo semestre, a supervisores y auxiliares y tècnicos que intervienen en el proceso contractual. </t>
  </si>
  <si>
    <t>Se evidencia la implementaciòn de una herramienta que sirve para realizar el seguimiento y control de los tèrminos de los procesos a cargo de la oficina de control disciplinario. Se verificò en el primer semestre que se realizó informe de gestión con corte a 30 de junio de 2023: se evidencian 78 procesos disciplinarios, en los siguientes estados: prescritos 11, caducados 1, pendiente de archivo 1, procesos proximos a prescibir 3, activos 27 y aperturados 35. Frente a los procesos  prescritos y caducados se darà apertura a proceso disciplinario si hay lugar.
Se incluyo nuevo control ver FOR-DES-14 y se le hara seguimiento en el segundo semestre de 2023</t>
  </si>
  <si>
    <t>Al hacer seguimiento al control se evidencio el estado de los procesos y se estan ejecutando conforme a las fases y carga procesal del despacho. Al riesgo se le identificò un nuevo control y se le harà segumiento en el segundo trimestre de 2023</t>
  </si>
  <si>
    <t xml:space="preserve">1. Se verifica por control interno que en la vigencia 2023 el asesor de control interno disciplinario, asistiò a las capacitaciones planificadas por talento humano  y relacionadas con el Còdigo de Conducta y Buen Gobierno y de Integridad y se realizò en la feria de la excelencia en el segundo semestre de 2023. La capacitacion del còdigo de intergidad estuvo a cargo de la oficina de talento humano y la socializaciòn  del còdigo de conducta y buen gobierno estuvo a cargo de la ofiina asesora de planeaciòn.
2.Se verifica que el asesor de control disciplinario realizò encuesta de mediciòn anticorrupciòn para establecer que se esten cumpliendo con las normas anticorrupciòn. </t>
  </si>
  <si>
    <t xml:space="preserve">1. Al seguimiento se evidenciò que se tiene el control de todos los expedientes por cuanto se le realiza seguimiento en la herramienta controloda de manera electrònica y se evidencia que los expedientes estàn archivados debidamente. 
2. En el segundo semestre de 2023 se realizò Backup a la informaciòn que se tiene digital, garantizando la custodia de la misma. </t>
  </si>
  <si>
    <t xml:space="preserve">Se evidencia que en el segundo semestre se realizaron capacitaciones a los supervisores, auxiliares y tècnicos sobre el proceso contractual y se evidencia en los registros de asistencia. </t>
  </si>
  <si>
    <t xml:space="preserve">Control interno evidenciò que en el segundo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segundo semestre del año 2023 se recibio la visita del Icontec para la recertificacion de los sistemas integrados de gestion, la cual fue lograda satisfactoriamente por la entidad.  </t>
  </si>
  <si>
    <t xml:space="preserve">Se evidenciò por control interno que las solicitudes enviadas por parte de los procersos,  las realizaron a travès del formato de solicitudes a comunicaciones y en la vigencia 2023 realizaron un total de 178 solicitudes.  </t>
  </si>
  <si>
    <t xml:space="preserve">Durante el II semestre de la vigencia 2023, se da continuidad al fortalecimiento de los controles que desde la planeación del recurso humano se tienen implementados, para el procedimiento de vinculación de personal. Durante el II semestre de la vigencia no se presentaron ingresos a la planta de cargos de la entidad. Las contingencias y tiempos no laborados se les dió cobertura mediante personal de la empresa de servicio temporal, sin embargo este personal da cumplimiento a la totalidad de requisitos legales e institucionales establecidos. </t>
  </si>
  <si>
    <t xml:space="preserve">Control interno evidenció que durante el segundo semestre de 2023, se dió  cumplimiento con oportunidad a los informes establecidos por Ley y por la entidad,  de acuerdo a la periodicidad de redición de los mismos. Se evidenció que se cuenta con el soporte documental de envío de los mismos. </t>
  </si>
  <si>
    <t xml:space="preserve">Control Interno evidenció que el reporte de novedades de personal presentadas durante el II semestre de la vigencia fue realizado oportunamente, no se presentaron inconvenientes con las afiliaciones, traslados, retiros reportados al SGSST. </t>
  </si>
  <si>
    <t xml:space="preserve">1. Se da continuidad al cumplimiento de los procesos de la liquidación establecidos desde la nómina, se establecen autocontroles para generar el resultado de la nómina de manera oportuna y con información veraz.
2.Control interno evidencia que las áreas encargadas del reporte de novedades,  lo han realizado durante el período de manera oportuna, generando confiabilidad en la información. </t>
  </si>
  <si>
    <t xml:space="preserve">1. Control Interno evidencia que una vez elaborada la nómina se continúan realizando los controles establecidos, el del líder de programa GTH, seguidamente los controles de validación establecidos desde la Subgerencia Admiistrativa y Financiera, y la Gerencia.
2. Se evidenció que al tomar la muestra de liquidación de la nómina se ejecutaron los controles establecidos para el pago de ésta,  firma del CDP y visto bueno en los documentos adjuntos de solicitud para el trámite.
 2. Se evidencia control posterior por la Revisoría Fiscal la cual hace trazabilidad a la información desde financiero. </t>
  </si>
  <si>
    <t xml:space="preserve">Se evidencia la ejecución de las jornadas de inducción y reinducción institucional durante el período. Control Interno evidencia el cumplimiento del indicador en un 100% , estableciendo que todos los funcionarios que ingresaron a la institución se les socializó nuestra plataforma estratégica institucional, procesos asistnciales y de apoyo. ejes del SUA.  </t>
  </si>
  <si>
    <t xml:space="preserve">Se evidencia en las historias laborales que los funcionarios que ingresaron durante la vigencia 2023, recibieron la formación de Sicof y Sarlaft. De la misma manera se evidencia que reposa en su história laboral el formulario de conocimiento de personales naturales y jurídicas.
Se evidencian listas de participación a formaciones de la totalidad de funcionarios, establecidas desde el Plan Institucional de Capacitación PIC de la vigencia. </t>
  </si>
  <si>
    <t>1.Control interno verificó  que para el segundo semestre de la vigencia 2023, se aprobó por acto administrativo el Plan Anual de adquisiciones articulado con el PDI, POA y el POAI.
2.Se verificó que el presupuesto para la vigencia 2024, fue elaborado de acuerdo a las iniciativas y necesidades establecidas en el PAA, los lineamientos de Hacienda Departamental y el mismo fue aprobado por Junta Directiva y el CODFIS Departamental.</t>
  </si>
  <si>
    <t xml:space="preserve">1. Control Interno evidencia el cumplimiento del Plan de Trabajo, que da cumplimiento a la normatividad legal vigente y a las actividades propuestas para dar cumpplimiento a los programas para la gestiòn de riesgos prioritarios y  gestionó los controles operacionales acordes a los peligros y riesgos identificados en la matriz de peligros.
2. Se realiza la autoevaluación del SST, reporte la Ministerio en cumplimiento a la Resolución N°0312/2019. </t>
  </si>
  <si>
    <t xml:space="preserve">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 </t>
  </si>
  <si>
    <t xml:space="preserve">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que se realizaron  las preauditorías por parte del Técnico encargado hasta junio de 2023, ya que por necesidad del servicio la técnico de preauditoría se le delegaron otras funciones.
4.Se verifica por contrrol interno, que se realizó un cierre mensual de factruración cuyo propósito es garantizar que todos los servicios prestados en el periodo a pacientes egresados se hayan facturado (Informe mensual proyectado por los facturadores). </t>
  </si>
  <si>
    <t>1. Se verifica por control interno que  la  facturación radicada ante las distinta ERP se envian debidamente soportadas de acuerdo a la normatividad vigente.
2. Se verifica por control interno con una muestra aleatoria de facturas de la carpeta compartida de RIPS  que  la  facturación radicada cuenta con los debidos soportes. Seguimiento al nuevo control</t>
  </si>
  <si>
    <t xml:space="preserve">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además el estado de radicación de la factura en el reporte de cartera del sistema operativo HOSVITAL seguimiento al nuevo control.
3. Se verificó por parte de control interno los soportes fisicos y digitales de la radicación de las devoluciones y las respuesta a glosas, ademas el estado de radicación de la factura en el reporte de cartera del sistema operativo HOSVITAL.
4. Control interno verificó, que se destino un recurso técnico exclusivo para garantizar la respuesta en los términos oportunos y el registro en el archivo de trasabilidad como lo define la resolucion 3047 de 2007. </t>
  </si>
  <si>
    <t xml:space="preserve">1.Se verifico por parte de control interno los soportes físicos y digitales de la radicación de las devoluciones y las respuesta a glosas, las actas de conciliación debidamente firmadas y además el estado de radicación de la factura en el reporte de cartera del sistema operativo HOSVITAL
2. Se verifico por parte de control interno que a través del informe de glosas y devoluciones generado desde auditoría médica,  se está cumpliendo con la meta del plan de desarrollo.  </t>
  </si>
  <si>
    <t xml:space="preserve">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t>
  </si>
  <si>
    <t xml:space="preserve">1. Se verifica por control interno la existencia de la certificacion mensual deribada de los reportes de caja
2. Se verifica por parte de control interno la existencia de los reportes mensuales a la UIAF.
</t>
  </si>
  <si>
    <t xml:space="preserve">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t>
  </si>
  <si>
    <t xml:space="preserve">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 control identificado. </t>
  </si>
  <si>
    <t>1. Se evidencia que al  concluir la vigencia, se realizaron verificaciones de los anexos técnicos proporcionados por las diferentes universidades. Además, se revisaron las actas de los CODAS, confirmando que no se materializó ningún riesgo y que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Durante todo el año 2023, se confirmó que la Institución de Educación Superior adquirió las pólizas de responsabilidad civil extracontractual para los estudiantes en prácticas formativas. El asesor de docencia servicio verificó que la póliza estuviera entre los requisitos.
4. Se estableció que  a lo largo del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t>
  </si>
  <si>
    <t xml:space="preserve">1. Durante la vigencia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</si>
  <si>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Se verifica que se realizó capacitación en triage y entrenamiento  a todo el personal de la institución en el segundo semestre de 2023, los dias 8, 9 y 10 y de noviembre. </t>
  </si>
  <si>
    <t xml:space="preserve">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evidenciò que se realizaron 149 llamadas integrales en el primer semestre de 2023, a pacientes identificados de primera vez, quedo registrado en el instructivo competencias de autocuidado por medio de un formulario de google.  Seguimiento al nuevo control
</t>
  </si>
  <si>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</si>
  <si>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r>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r>
    <r>
      <rPr>
        <sz val="16"/>
        <rFont val="Arial Narrow"/>
        <family val="2"/>
      </rPr>
      <t xml:space="preserve"> </t>
    </r>
    <r>
      <rPr>
        <sz val="12"/>
        <rFont val="Arial Narrow"/>
        <family val="2"/>
      </rPr>
      <t xml:space="preserve">
</t>
    </r>
  </si>
  <si>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capacitaron a más de 600 personas.
4. Igualmente se evidenciò que se midiò en junio de 2023 los dispositivos instalados a nivel institucional para el lavado de manos, encontrando  238 dispositivos para el alcohol antiséptico, 69 jabones antibacteriales y 232 jabòn cosmètico, comportamiento que se evidenciò hasta finalizar la vigencia 2023.  </t>
  </si>
  <si>
    <r>
      <t>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5. Se verificò por control interno  que existe adherencia al  seguimiento de la insercciòn del cateter venoso de uso periferico y se visualizan 816 seguimiento en los servicios.</t>
    </r>
    <r>
      <rPr>
        <sz val="12"/>
        <color rgb="FFFF0000"/>
        <rFont val="Arial Narrow"/>
        <family val="2"/>
      </rPr>
      <t>Nuevo control</t>
    </r>
  </si>
  <si>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Se verifica por control interno que se aplica el còdigo laberinto y se lleva el indicador del primer semestre de 2023 de los intentos de evasiòn seguimiento al nuevo control</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</si>
  <si>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</si>
  <si>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 xml:space="preserve">
1. Se evidenció que el hospital cuenta con una central de monitoreo, càmaras, sesnsores perimetrales con la intención de hacer seguimiento a los pacientes en los diferentes servicios. 
2. Se evidenció que el protocolo de detección de objetos peligrosos es socializado en inducción  asistencial. 
3. Se evidenció  socialización en la inducción y reinducción institucional de las medidas predictivas preventivas y reactivas del riesgo de suicidio, incluyendo a terceros, a 479 colaboradores. 
4.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</si>
  <si>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implementa la necesidad de comunicaion educativa al paciente familia y comunidad, teniendo en cuenta segunda lengua en ingles, acceso a personas con diferentes discapacidades y lengua NASA YUWE, como lengua indigena.</t>
    </r>
    <r>
      <rPr>
        <sz val="16"/>
        <rFont val="Arial Narrow"/>
        <family val="2"/>
      </rPr>
      <t xml:space="preserve"> </t>
    </r>
  </si>
  <si>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</si>
  <si>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orientación relacionada con el autocuidado para prevenir caidas.  Se realizò una revisiòn y ajuste en el consentimiento informado de hospitalización y se socializó en el segundo semestre de 2023 el formato FOR-HOS-16 publicado en la plataforma documental.
4. Se evidencia en los informes  la aplicación de rondas de seguridad a los servicios una por mes 12 en total. </t>
  </si>
  <si>
    <t>1. 1. Se evidenció  el indicador de oportunidad en la asignación de citas en consulta externa y en el segundo semestre de  2023  fue de 10 días el cual se encuentra  igual a la meta que es de 10 dias.
2. Se verificó que en la plataforma documental se encuentran publicadas las guías de práctica clínica.  
3. Se verificó el informe de auditoría par del segundo semestre de 2023, el cual muestra una adherencia global del 92% a las guías de práctica clinica.</t>
  </si>
  <si>
    <t xml:space="preserve">1. Se evidenció que al finalizar el segundo semestre de 2023  se asignaron citas de primera vez a  a todos los psiquiátras de consulta externa, en total fueron 2246 citas de primera vez.
2. Al revisar los cuadros de turno del servicio de urgencias se evidenció que se asignó mensualmente horas para consulta externa a algunos de los psiquiátras de este servicio. </t>
  </si>
  <si>
    <t xml:space="preserve">Se evidncia que en la vigencia 2023 se logro un indice de cobertura en capacitaciòn del 97% con una adherencia del 100% 
Se verifican los soportes de las capacitaciones dadas en los servicios.
Se verificó constancia de la realización de rondas en la vigencia 2023 a todos los servicios en cumplimiento del cronograma establecido en la vigencia por parte de la ingeniera biomédica y se verificó que en actas del comité se realizó el seguimiento a las visitas semanales y los mantenimientos correctivos se realizaron en el tiempo indicado garantizando la prestacion del servicio de manera oportuna. </t>
  </si>
  <si>
    <r>
      <t xml:space="preserve">HOSPITALIZACIÓN </t>
    </r>
    <r>
      <rPr>
        <b/>
        <sz val="12"/>
        <color rgb="FFFF0000"/>
        <rFont val="Arial Narrow"/>
        <family val="2"/>
      </rPr>
      <t>TECNOVIGILANCIA</t>
    </r>
  </si>
  <si>
    <t xml:space="preserve">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se van a adquirir equipos biomèdicos tales como maquina de anestesia, monitor de signos vitales, electrocardiografo, bomba de infusiòn, pesatallimetro entre otros.
Se verificó el seguimiento que el comitè realiza a la ejecuciòn del plan de mantenimiento preventivo  de los equipos biomèdicos a través de los indicadores dispuestos, que al finalizar el año 2023 se evidencia un cumplimiento del 100%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</si>
  <si>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 lo mismo para los otros riesgos)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2. Se evidencia que la subgerencia cientifica informa a traves de menmorando al personal asistencial el informe de auditoria integrada de calidad tecnica de historia clinica y adherencia en guias de practica clinica, donde señala los grupos relacionados de diagnostico y socializa la adherencia a guias de practica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</si>
  <si>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verificò que se  desarrollan las listas de asistencia en el registro de  actividades educativas por terapia ocupacional y en el primer semestre se realizaron192 actividades educativas, en temas relacionados como; manejo de residuos, derechos y deberes. lavado de manos, seguridad del paciente, plan de emergencias y evacuacion, enfermedad mental.  Seguimiento Nueva rcontrol</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</si>
  <si>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t>
  </si>
  <si>
    <t xml:space="preserve">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</si>
  <si>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</si>
  <si>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</si>
  <si>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4. Se evidenció la resolutividad de las manifestaciones de tipo de vulneración de derechos y la socialización en el comité de ética. seguimiento nuevo control</t>
  </si>
  <si>
    <t xml:space="preserve">Se verifica por control interno que los auxiliares de enfermeria y/o terapia ocupacional,  continuan reportando los signos y sintomas relacionados con el exàmen mental del paciente, y se pueden verificar en los registros. En el primer semestre fueron 239 pacientes.
</t>
  </si>
  <si>
    <t xml:space="preserve">Control interno verificò que en el primer semestre de 2023, se parametrizò el aplicativo mòdulo SIGDO para manifestaciones ( PQRSF) con el objeto de migrar a lo digital y que los usuarios puedan radicar las manifestaciones de forma  digital y realizar el seguimiento. Para el segundo semestre de 2023 se harà la socializaciòn de la herramienta a los usuarios. En el primer semestre se publicaron las manifestaciones en la pàgina web en donde se resalta que las felicitaciones fueron de 322 para un 80%.    
</t>
  </si>
  <si>
    <t xml:space="preserve">1. Se evidencia el envío de las cartas de desabastecimiento por parte del director tecnico del servcio farmaceutico cuando se identificaron agotados de medicamentos.
2.Se evidenció que el químico farmacéutico  realizó la planificación de necesidad de los productos farmacéuticos para la vigencia 2023, en donde tuvo en cuenta los promedios de consumo mensual de la vigencia 2021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t>
  </si>
  <si>
    <t xml:space="preserve">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t>
  </si>
  <si>
    <t xml:space="preserve">1. se evidenciaron los controles a las fechas de vencimiento y cambios de productos proximos a vencer en los almacenamientos de carros de paros y stocks de los servicios.
2. No se evidenciaron soportes de capacitación al personal de enfermería sobre almacenamiento y control de fechas en los servicios.
3. Se evidencia que se realizó control de fechas de vencimiento a través de semaforización (rojo: 0-6 meses, amarillo:7-12 meses, verde: mayor a 12 meses) y sistema de almacenamiento FEFO.                                    </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</si>
  <si>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</si>
  <si>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</si>
  <si>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tambien que los equipos de medición se encuentran calibrados                                                              </t>
  </si>
  <si>
    <t xml:space="preserve">1. Se evidencio por control interno que se ejecutò el cronograma de mantenimiento del los equipos tecnològicos programados para el primer semestre de 2023.
2. Se evidenciò que se realizò de forma diaria el Bacupk de los servidores del hospital y son alojados en el Data Center externo del proveedor, la evidencia se verifica desde los servidores de la entidad. seguimiento al nuevo control.
3. Se evidenciò la ejecuciòn del primer simulacro donde se evaluò el funcionamiento del canal de respaldo de internet en el HDPUV. El registro quedò en acta del equipo de autoevaluacion de gerencia de la informaciòn.
4. Se verificò que las licencias del  antivirus y los equipos de seguridad perimetral estan vigentes hasta el año 2024. 
5. Se verificò que el control de acceso del data center se encuentra funcionando y tienen las restricciones para el personal no autorizado.   </t>
  </si>
  <si>
    <t xml:space="preserve">Posibilidad de impacto económico, reputacional y operacional por fallas en los servidores del datacenter y disponibilidad de la información debido al desconocimiento y/o inadecuada manipulación del uso de los recursos tecnológicos.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</si>
  <si>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clausula de confidencialidad de la informaciòn para que sea cumplida por el contratista  Seguimiento al nuevo control
3. Se verificó que  se gestiona el formato de activar o inactivar usuarios FOR-GIN-42, para crear usuarios en el sistema de informacion Hosvital. Se revisaron formatos del primer semestre de la vigencia 2023 en donde la autorizaciones estan acordes a las fechas de solicitudes.                                                                                                                                                                                                                 4. Se evidenciò que al inicio de la vigencia fiscal se realizò la inducciòn y reinduccion a todos los funcionarios de la politica de seguridad de la informaciòn, programada por Talento Humano.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</si>
  <si>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cláusula de confidencialidad de la informaciòn para que sea cumplida por el contratista  
3. Se evidenciò que al inicio de la vigencia fiscal se realizò la inducciòn y reinduccion a todos los funcionarios de la politica de seguridad de la informaciòn, programada por Talento Humano, igualmente se volviò a socializar la politica y el manual de seguridad de la informaciòn en la feria de la excelencia realizada en el segundo semestre de 2023.
4. Se verificó que  se gestiona el formato de activar o inactivar usuarios FOR-GIN-42, para crear usuarios en el sistema de informacion Hosvital. Se revisaron formatos del segundo semestre de la vigencia 2023 en donde las autorizaciones estan acordes a las fechas de solicitudes.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</si>
  <si>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
1. Se verifica por control interno que en el primer semestre de 2023, la profesional universitario de sistema,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verifica que en el cronograma de simulacros para la vigencia 2023, esta programado para el segundo semestre d el simulacro de caìda del internet.    </t>
  </si>
  <si>
    <t xml:space="preserve">2. 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
2. Nuevo control se le hara seguimiento al finalizar la vigencia 2023.    </t>
  </si>
  <si>
    <t>Se evidenció en auditoria realizada por control interno en el segundo semestre de 2023 al rpoceso de gesdtión logística,-alimentos, que estos se encuentran debidamente rotulados y almacenados en los cuartos frios en donde no se envidencia contaminación cruzada. Igualmente los productos cárnicos se evidenciaron empacados al vacio.En la recepción de los insumos se verifica que se realiza un control de los alimentos que se reciben y se diligencia formato.</t>
  </si>
  <si>
    <t xml:space="preserve">Se verifica que en el plan anual de adquisiciones estàn incluidas las necesidades de contrataciòn para la vigencia fiscal 2023. A diciembre de 2023 se ejecutò el 100% del plan.  </t>
  </si>
  <si>
    <t xml:space="preserve">Se verifica que en el plan anual de adquisiciones estàn incluidas las necesidades de contrataciòn para la vigencia fiscal 2023. A junio de 2023 se ha ejecutado un 40% del plan.   </t>
  </si>
  <si>
    <t xml:space="preserve">1. Se verifica que se continua dando  cumplimiento a la segregación de residuos de acuerdo al código de colores vigente en los contenedores adquiridos en el primer semestre de 2023.
2. El Profesional Universitario  de Servicios Administrativos realizò en el segundo semestre de 2023  auditoria del sistema de gestiòn ambiental teniendo en cuenta la inspecciòn del buen manejo de los contenedores. ( se verificò informe con la profesional universitario) 
3. El Profesional Universitario  de Servicios Administrativos realizò el  inventario de manera mensual en la vigencia 2023  de bolsas y elaborò el  requerimiento de la cantidad que se requieren mensualmente para dar cumplimiento a la segregación de residuos de acuerdo al código de colores vigente
4.Se verificò que el profesional Universitario de Servicios administrativos  en conjunto con el proveedor de limpieza y desinfección realizaron en el segundo semestre de 2023, seguimiento al inventario de bolsas,  dejando registro  en  FOR-GAF-14.
5. El Profesional Universitario  de Servicios Administrativos realizò en el segundo semestre de 2023  capacitación  en segregación de residuos generados por la comunidad hospitalaria, en conjunto con los gestores externos ( proveedores)
</t>
  </si>
  <si>
    <t xml:space="preserve">La Oficina de Control Interno realizó la verificación de las siguientes acciones correspondientes a los controles para mitigar la materialización del riesgo identificado.  
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
2. Se participó en los procesos de reinducción a toda la comunidad hospitalaria e inducción al personal nuevo que ingresó a la institución.  Con estas actividades se fortalece la socialización y divulgación de temas relacionados con el mejoramiento y el proceso de acreditación. 
3. Se programó el evento de feria de la excelencia 2023 para desarrollarse en el mes de agosto de 2023.
4. Se verificó el FOR-SIG-10 Programa Anual de Auditoria para la vigencia 2023, hasta la fecha se tienen programadas la auditoria interna, auditoria externa de renovación de la certificación y la renovación del certificado de acreditación.  Igualmente se incluyen auditorias a los proveedores.  En el primer semestre de 2023 se ejecutaron las auditorìas de la Contralorìa Departamental y de la Revisoría Fiscal.     </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</si>
  <si>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</si>
  <si>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r>
      <t xml:space="preserve">GESTIÓN DEL AMBIENTE FISICO </t>
    </r>
    <r>
      <rPr>
        <b/>
        <sz val="12"/>
        <color rgb="FFFF0000"/>
        <rFont val="Arial Narrow"/>
        <family val="2"/>
      </rPr>
      <t>ASOCIADO A  TECNOVIGILANCIA</t>
    </r>
  </si>
  <si>
    <t>Se evidencia que se realizó seguimiento a los riesgos financieros de manera semestral. Igualmente se revisaron los riesgos en el segundo semestre de 2022 y se realizó seguimiento a sus controles. El asesor de control interno  realizó informe del sistema de control interno en la vigencia 2022 de manera semestral, impactando el área financiera en lo pertinente.  Los informes se visualizan publicados en la página web. Igualmente realizó auditoria a la facturación, glosas y devoluciones en donde el resulltado fue el siguiente:Se verifica que la firma Kreston realizó auditoría externa y evidenció que hay un saldo en la cartera pendiente por radicar por $472.426.068-oo, correpondiente a varias entidades, que incluyen vigencias desde el 2008 y hasta el 2020. igualmente evidenció que en la presente vigencia fiscal existen glosas sin contestar.  Una vez realizada la prueba de recorrido por control interno, se verificó que de lo establecido por KRESTON, la facturación de AMBUQ  EPS  fue radicada en julio 7 de 2021 por valor de $142.146.164 y  de lo facturado a COMPARTA EPS en septiembre 18 de 2021  por valor de $ 9.151.263, actividad realizada dentro de los procesos liquidatorios de estas entidades,  información que no se ve reflejada en el estado de cartera por cuanto no se ha realizado la radicaión contablemente, situación que al momento de la auditoría el profesional de cartera argumenta que se están realizando ajustes en el módulo de cartera con el acompañamiento de los consultores del aplicativo, para corregir las inconsistencias que existen entre el módulo de cartera y el de contablidad. Igualmente se tomo una muestra de la facturación de Inimputables que aparecía sin radicar y se verificó que ésta ya fue radicada ante la secretaría de Salud Dptal.    Es evidente que existe facturación sin radicar con corte a octubre 31 de 2021, y se evidencia que se está trabajando en llevar a cabo el proceso de esta  radicación como por ejemplo: las facturas de pruebas neuropsicológicas las cuales se encuentran sin radicar algunas por  falta de los informes de los neuropsicólogos.  Igualmente se revisan las facturas de vigencias anteriores al 2019 las cuales por no tener una trazabilidad en el aplicativo se debe confirmar su radicación con los soportes físicos que se encuentran en los archivos del hospital.  Se recomienda por control interno que se incluya un riesgo asociado a esta actividad en la matríz, por cuanto se deben implementar efectivos controles que mitiguen los problemas que ya se evidenciaron, éste debería quedar a sugerencia del auditor de control interno de la siguiente manera: " Posibilidad de no radicación oportuna de la  facturación por  las siguientes causas: 1.- Por falta de soportes de la factura 2.- por falta de información por parte del prestador al momento de radicar electronicamente. 3.- Por falta de personal para atender volúmenes altos de radicación en el periodo asignado por cada EPS. 4.- Por no tener clara la ubicación del prestador para la recepción de facturas al momento de radicar en físico. Una buena identificacióin del riesgo coadyuva a mitigar con unos controles eficaces la gestión de la radicación de la facturación oportunamente.</t>
  </si>
  <si>
    <t>1. Al seguimiento por control interno se evidenciò que los informes de supervisiòn No son reportados a tiempo en la plataforma del Secop II y al revisar las carpetas contractuales no todas contienen los informes de supervisiòn. 
2. Se verifico que  para el segundo semestre de 2023, desde el área jurídica se  tienen programadas  capacitaciones  a todos los supervisores de contrato relacionadas con las obligaciones y responsabilidades inherentes a las supervisiones de contrato y al manejo de la plataforma Secop II,   y  evitar posibles sanciones por los entes de control. Nuevo control</t>
  </si>
  <si>
    <t xml:space="preserve">Se vetrificò por control interno que el asesor de planeaciòn es el responsable de reportar en el plan  anual de adquisiuciones todas las solicitudes para la adquisiciòn de bienes en cada vigencia, se realizaron en la vigencia 2023 los diferentes ajustes solicitados por los reponsables de procesos y se realizo el respectivo trámite en el portal del SECOP II, previa aprobación de la Subgerencia Administrativa y Financiera y la Gerencia. </t>
  </si>
  <si>
    <t xml:space="preserve">1.- Se verifica por control interno que en cada uno de los procesos contractuales  se cumpliò con los requisitos establecidos en el manual de procedimiento, tales como estudios previos y estudios de mercado y se pueden visualizar en la plataforma del Secop II. durante la vigencia 2023 y conforme a la dinàmica del hospital el comitè de contrataciòn aprobò cambios en el procedimiento que han permitido mayor participaciòn de las àreas involucradads en el proceso de contractual, especialmente en la elaboracion de estudios de mercado, fundamentales para los estudios previos de cada proceso. Igualmete se capacitò al equipo financiero sobre la metodologia para construir indicadores financieros.
2.- Se verificò por control interno que se fortaleciò la socializaciòn del Código de Conducta y  Buen Gobierno  en la Feria de la Excelencia por Talento humano, dirigida a todos los funcionarios. 
3.- En el segundo semestre la revisorìa fiscal, realizò auditorÍa a la contrataciòn en donde se evidenció en muestra tomada que se contaba  con los formatos Sarlaft en las carpetas contractuales  y la verificación en la UIAF.  
4.- Se verificò que se continúan otorgando permisos controlados  para acceder a la plataforma Secop II.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</si>
  <si>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</si>
  <si>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Al seguimiento en el segundo semestre de 2023 se continúa actualizando la herramienta que sirve para realizar el seguimiento y control de los tèrminos de los procesos a cargo de la oficina de control disciplinario, en donde  se verificò que en el segundo semestre existen :80 procesos disciplinarios en los siguientes estados: prescritos 3, con resolución de archivo 22, procesos proximos a prescibir 5, activos 50 y  en el segundo semestre 12 procesos aperturados . Frente a los procesos  prescritos y caducados se dió apertura a proceso disciplinario. 
2. Control interno verifico que el asesor de control interno disciplinario  realizò seguimiento a todos los procesos a cargo de la oficina, verificando que al finalizar el segundo semestre de 2023, los procesos avanzan de acuerdo a las etapas procesales establecidas por lanborma sin dar lugar a  vencimiento de tèrminos y vulneraciones de derechos procesales. </t>
  </si>
  <si>
    <t xml:space="preserve">Se evidenció que en el segundo semestre de 2023 se  realizaron dos seguimientos al plan operativo y se presentaron los resultados ante el comitè de gerencia. Igualmente se socializaron en piezas gràficas a los grupos de interès de la entidad y responsables de los procesos. El indicador de avance para el tercer trimestre trimestre del POA fue del 78% sobre la meta establecida del 67,5% y en el cuarto trimestre se logró un cumplimiento del 95% sobre la meta propuesta del 90%.  </t>
  </si>
  <si>
    <t>1. Al seguimiento por control interno se evidenciò que se requirieron a los supervisores de contrato los informes de supervisiòn.
2. Se evidencia que en el segundo semestre se realizaron capacitaciones a los supervisores, auxiliares y tècnicos sobre el proceso contractual  y manejo de la plataforma Secop II y se evidencia en los registros de asistencia.  Nuevo control</t>
  </si>
  <si>
    <t xml:space="preserve">1. Se realizó seguimiento al nuevo control en donde se  evidenció por control interno que en el segundo semestre de 2023  el proceso de mercadeo y comunicaciones desarrollo el plan de trabajo mensual en el cual previa a cada publicaciòn se reune con los lideres y responsables de proceso para solicitar la informaciòn de la pieza comunicativa y despuès de elaborada se pasa para  su aprobación.
2-  Al finalizar la vigencia se observò que el plan anual de comunicaciones se cumpliò en un 98%. 
3.- De igual manera se evidenciò que de manera mensual la profesional de comunicaciones enviò el seguimiento de las actividades proyectadas desde la matriz de comunicaciones, a la oficina de planeaciòn y calidad. </t>
  </si>
  <si>
    <t xml:space="preserve">Se evidenciò por Control Interno que en el segundo semestre de 2023 la profesional de comunicaciones socializò el Manual de Identidad Corporativo a toda la comunidad hospitalaria asistente a la feria de la excelencia, con una participaciòn de 335 personas tanto internas como externas. </t>
  </si>
  <si>
    <t xml:space="preserve">Control Interno evidencia el cumplimiento de las actividades establecidas desde el Plan de Bienenstar, Estímulos e Incentivos , el indicador consolidó un cumplimiento del 100% de las actividades.  </t>
  </si>
  <si>
    <t xml:space="preserve">Se evidencia que se evaluaron las competencias comportamentales del 100% de los funcionarios de CA (140), De los cuales el 22,9% (32 funcionarios) se encuentran en nivel muy alto; 75,7 (106 funcionarios) se encuentra en nivel alto y 1,4 nivel aceptable (2 funcionarios) a los cuales se les estableció plan de mejoramiento individual. </t>
  </si>
  <si>
    <t xml:space="preserve">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
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  </t>
  </si>
  <si>
    <t xml:space="preserve">
1.  El Asesor de Control Interno evidenció la construción del indicador y su seguimiento de manera mensual con su respectivo análisis en la matríz de indicadores institucional, y fue socializado con el equipo gerencial para la toma oportuna de decisiones.
2. En el segundo semestre de 2023 se ha venido presentado al comitè de gerencia y a la junta directiva avances a la ejecuciòn presupuestal, lo que servira de insumo a la alta direcciòn  para la toma de decisiones en materia de presupuesto. 
3. Se evidenció  el formato de conciliación mensual entre las áreas de Tesorería, Presupuesto y Contabilidad, verificando las diferencias  y los ajustes pertinentes.
4. Se evidenciò que se identificò un nuevo control al riesgo y se verificò que los informes presentados en  la vigencia fiscal 2023 a los entes de control fueron realizados de manera oportuna  y no presentaron extemporaneidad.  Seguimiento al nuevo control 
5. De acuerdo al nuevo control, 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  </t>
  </si>
  <si>
    <t xml:space="preserve">1. Se verifico que el Coordinador de Docencia Servicio e Investigación,  validó el esquema completo de vacunación
2. Se verificó en las carpetas de las universidades la afiliación de los estudiantes a la ARL. 
3.  Para 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 </t>
  </si>
  <si>
    <t xml:space="preserve">1.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</si>
  <si>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história clinica de hosvital,  asi como tambien la identificaciòn de riesgos de los cuales no se disponen de escalas internacionaes en consideración de condiciones institucionales predictivas.(se generan instrumentos de evaluacion del riesgo de evasiòn, acercamiento sexual, consumo de sustancias y suicidio para que queden en história clinica )
2. Se evidencia que la subgerencia cientifica informa a través de menmorando al personal asistencial el informe de auditoria integrada de calidad técnica de historia clinica y adherencia en guias de práctica clinica, donde señala los grupos relacionados de diagnóstico y socializa la adherencia a guias de práctica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</si>
  <si>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Nueva rcontrol   </t>
  </si>
  <si>
    <t>1. Se evidencia que la entidad cuenta con el protocolo de evasion y pérdida de pacientes, revisado, actualizado y divulgado en la plataforma documental.  Se realizò capacitaciòn en la inducción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evasión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</si>
  <si>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</si>
  <si>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más de 360 manifestaciones en el cual las felicitaciones son el 80% por el trato humanizado al paciente y se encuentra un 99.7 % de satisfacciòn global. El 100% de los pacientes reconocen al menos dos derechos y dos deberes. Se evidencia la participación activa, acadèmica a nivel regional y nacional  de la atenciòn humanizada centrada en la persona. Se identifica adherencia a listas de chequeo de prácticas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</si>
  <si>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verificó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</si>
  <si>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Nuevo rcontrol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</si>
  <si>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</si>
  <si>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El asesor de control interno verificó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y que sus modificaciones estuvieran aprobadas por acto administrativo. 
2. El asesor de control interno verificó que  los CDPs expedidos cuentan con la solicitud y  necesidad debidamente diligenciadas y firmadas por los responsables.   Esta verificación se realizó en la carpeta compartida de contratos. </t>
  </si>
  <si>
    <t>1.Se evidenció la construción del indicador y sus seguimiento de manera mensual con su respectivo análisis en la matríz de indicadores institucional. 
2. Se evidenció la Resolución de cierre presupuestal. 
3.Se evidenció formato de conciliación mensual entre las áreas de Tesorería, Presupuesto y Contabilidad.</t>
  </si>
  <si>
    <t xml:space="preserve">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
 </t>
  </si>
  <si>
    <t xml:space="preserve">
1. Se verificó la existencia de los reportes mensuales a la UIAF.
2. Se verifica por control interno la existencia de la certificacion mensual deribada de los reportes de caja
</t>
  </si>
  <si>
    <t xml:space="preserve">Se verificó por control interno que  se encuentra vigente y disponible en la plataforma documental el PRO-SIG-08 Identificación de requisitos legales y de otra indole y el FOR-SIG-18 Matriz de requisitos legales, matriz que se viene trabajando una vez fue actualizadó en la vigencia pasada. Esta matriz contiene la normatividad general y de calidad, de seguridad y salud en el trabajo y de gestión ambiental.  La matriz permite verificar el cumplimiento total, parcial o incumplimiento de la normatividad que nos aplica.  De manera trimestral una vez los referentes de los sistemas de gestón incluyan la nueva normatividad, es revisada por la oficina asesora jurídica quien aprueba y es publicada en la plataforma documental. </t>
  </si>
  <si>
    <t>La oficina de control interno verificó que se continúa aplicando el procedimiento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ha realizado depuración de los documentos de cada proceso, eliminando los que ya no se aplican y actualizando cuando sea necesario. Estos documentos son publicados en la plataforma documental para consulta por parte del cliente interno.</t>
  </si>
  <si>
    <t xml:space="preserve"> 
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</si>
  <si>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</si>
  <si>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</si>
  <si>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En el plan institucional de capacitación para la vigencia 2024 se incluyò el contenido de gestión de indicadores el cual se tienen programado para desarrollarse en el segundo semestre, este va dirigido a todos los colaboradores,  que reportan y analizan indicadores.  La oficina de control interno verificó que se encuentra publicado el procedimiento PRO-SIG-05 Formulación, reporte, consolidación y seguimiento de indicadores.  Igualmente se cuenta con un tablero que permite tener todos los indicadores institucionales y de proceso con su respectiva semaforización.</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</si>
  <si>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</si>
  <si>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r>
      <t xml:space="preserve">GESTION DE LA INFORMACION </t>
    </r>
    <r>
      <rPr>
        <b/>
        <sz val="12"/>
        <color rgb="FFFF0000"/>
        <rFont val="Arial Narrow"/>
        <family val="2"/>
      </rPr>
      <t>SICOF</t>
    </r>
  </si>
  <si>
    <t xml:space="preserve">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1. Se verificó que de acuerdo a cronograma de capacitación del personal, se realizan capacitaciones mensuales a todo el personal de farmacia.
</t>
  </si>
  <si>
    <t xml:space="preserve">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t>
  </si>
  <si>
    <t xml:space="preserve">Posibilidad de impacto económico y operacional por falla en la prestacion del servicio de internet en el hospital, debido a la caida del canal y/o daño del switch de internet que suministra el servicio. </t>
  </si>
  <si>
    <t xml:space="preserve">1.Se evidencia que el director del servicio farmcéutico realizó perfil farmacoterapéutico a los pacientes indicados en el proceso y dichos perfiles se almacenan en un drive para consulta del hospital. Igualmente la perfilacion se esta realizando a través de formato de auditoria perfil farmacoterapeutico FOR-TRA-87 y lo realiza el QF asistencial del HDPUV.
2. Se realizaron rondas en los servicios de farmacovigilancia activa, verificando el contenido de los carritos de unidosis y comparando con kardex.
3. Se evidencia el cruce de entregas y devoluciones entre Hosvital Y sebthi,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</si>
  <si>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t>
  </si>
  <si>
    <t xml:space="preserve">GESTION FINANCIERA </t>
  </si>
  <si>
    <t xml:space="preserve">GESTION FINANCIERA   </t>
  </si>
  <si>
    <t>Posibilidad de impacto económico y reputacional al aprobar el presupuesto de la vigencia no acorde a las variables macro economicas, a la productividad, al recaudo, a los comportamientos històricos y a  la articulación al PDI, POA y POAI. RIESGO SICOF -Nuevo riesgo identificado.</t>
  </si>
  <si>
    <t>Nuevo riesgo identificado</t>
  </si>
  <si>
    <t>El asesor de Control interno verificó  que para  la vigencia 2024, se aprobó por acto administrativo el Plan Anual de adquisiciones articulado con el PDI, POA y el POAI.
Se verificó que el presupuesto para la vigencia 2024, fue elaborado de acuerdo a las iniciativas y necesidades establecidas en el PAA, los lineamientos de Hacienda Departamental y el mismo fue aprobado por Junta Directiva y el CODFIS Departamental.</t>
  </si>
  <si>
    <t xml:space="preserve">Se verifica que la funcionaria encargada de costos enviò a las diferentes àreas de proceso, de manera mensual, la solicitud de informaciòn requerida para la asignaciòn y distibucion de recursos en la vigencia  2024.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t>
  </si>
  <si>
    <t xml:space="preserve">En los informes del sistema de control interno y desde las diferentes dimensiones del MIPG y componentes de control interno, se dió alcance al área financiera. En la pestaña de transparencia de la pagina web del Hospital Departamental Psiquiatrico universitario del Valle se tienen publicados los informes.  En el primer semestre de 2024 se realizó seguimiento al plan de mejoramiento de la auditoria de facturación y glosas que se realizo al finalizar la vigencia 2023. A la feha se trabaja de manera coordinada para radicar toda la facturación.   Las facturas de vigencias anteriores al 2019 las cuales por no tener una trazabilidad en el aplicativo se debe confirmar su radicación con los soportes físicos que se encuentran en los archivos del hospital.  
Se identificó un nuevo riesgo financiero: "Posibilidad de afectación económica y reputacional por glosas y devoluciones notificadas por la ERP sobre la facturación,  debido a la falta de soportes y requisitos normativos en la facturas radicadas".  Desde el área financiera se evidenció que se viene realizando seguimiento regular a este nuevo riesgo para evitar su materialización.
</t>
  </si>
  <si>
    <t xml:space="preserve">1. En la vigencia 2024 se trabajó desde cartera,  adelantando las gestiones de cobro con el objeto de recaudar la cartera adeudada por las diferentes entidades, lo cual fue verificado en los diferentes oficios de cobro y conciliaciones  llevadas a cabo en la vigencia. La empresa que se  contrató en la vigencia pasada, continuo dando  apoyo a la gestion de depuración, conciliacion y recaudo.
2. Se verifico por parte de control interno los soportes fisicos y digitales de la radicación, además el estado de radicación de la factura en el reporte de cartera del sistema operativo HOSVITAL  nuevo control.
3. Se verificó por parte de control interno los soportes fisicos y digitales de la radicación de las devoluciones y las respuesta a glosas, además el estado de radicación de la factura en el reporte de cartera del sistema operativo HOSVITAL.
</t>
  </si>
  <si>
    <t xml:space="preserve">
2. En muestra tomada de facturas de la carpeta compartida de RIPS se verifica que  la  facturación radicada cuenta con los debidos soportes y fueron facturados todos los servicios, suministros y procedimientos.
1. Se verifico por parte de control interno que a través del módulo de história clinica del sistema operativo HOSVITAL  se registraron todos los procesos y procedimientos.</t>
  </si>
  <si>
    <t>1. Se estableció que en la vigencia 2024,  se realizaron verificaciones de los anexos técnicos proporcionados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realizaron sesiones de inducción para los estudiantes, en donde se abordaron temas como la humanización, seguridad del paciente, guías y protocolos de atención y el reglamento de práctica formativa.   La comprensión de los estudiantes se evalúa y se cuenta con  los registros de asistencia.</t>
  </si>
  <si>
    <t xml:space="preserve">1. Se validó el esquema completo de vacunación por el Coordinador de Docencia Servicio e Investigación,
2. Se verificó en las carpetas de las universidades la afiliación de los estudiantes a la ARL. 
3. En la vigencia 2024 se realizaron sesiones de inducción para los estudiantes, abordando temas como la humanización, seguridad del paciente, guías y protocolos de atención y el reglamento de práctica formativa. </t>
  </si>
  <si>
    <t xml:space="preserve">1.  En la vigencia 2024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t>
  </si>
  <si>
    <t xml:space="preserve">1. En la vigencia 2024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</si>
  <si>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Desde el último semestre de 2023 se  aprobaron cambios en el procedimiento que se han venido aplicando en la vigencia 2024 relacionados con la elaboración de estudios de mercado, fundamentales para los estudios previos de cada proceso. 
2.- En el segundo semestre de 2024 se fortaleció la adherencia al Código de Conducta y  Buen Gobierno, dirigida a todos los funcionarios de la entidad y se realizaron cpacitaciones en contratación relacionadas con el nuevo estatuto de Contratación.</t>
  </si>
  <si>
    <t xml:space="preserve">Se establece que las capacitaciones a los supervisores, auxiliares y técnicos sobre el proceso contractual se realizó de acuerdo al plan de trabajo del proceso jurídico establecido para la vigencia 2024.  </t>
  </si>
  <si>
    <t>Control interno evidenciò que en la vigencia 2024 se construyó y se presentó el Plan de Desarrollo para la vigencia 2024-2028. Se han venido revisando los avances del plan  en el comité de gerencia y también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Como resultado de la visita de renovación del ciclo de acreditación realizada en el mes de mayo de 2024, se recibe el informe por parte del ente acreditador ICONTEC en el segundo semestre de 2024, en el que aprueban mantener la certificación como entidad acreditada en salud por 4 años mas, evidenciando la mejora continua en nuestros procesos y continuar  prestando servicios en salud mental con altos estándares de calidad para la poblacion del valle del cauca y el suroccidente Colombiano.</t>
  </si>
  <si>
    <t>Al seguimiento se estableció que se presentó ante la alta dirección el plan anual de adquisiciones para la vigencia 2024, en donde se realizaron los ajustes solicitados por los lideres de proceso en la vigencia 2024, todos estos ajustes requirieron  la aprobacion de la subgerencia administrativa  y se  realizó el trámite en la plataforma del Secop II transaccional.</t>
  </si>
  <si>
    <t xml:space="preserve">1. Se verifica que el proceso de mercadeo y comunicaciones viene realizando el seguimiento  al nuevo control.  Se realizò  la oferta publica para la contrataciòn del proveedor para el mantenimiento y soporte del portal web de la entidad. Se evidenció que en la vigencia 2024 se ajustó  y actualizó la informaciòn del menú transparencia y acceso a la informaciòn pùblica ITA,  con la actualizaciòn de los documentos e informes establecidos por la ley 1712 de 2014 y la Resoluciòn 1519 de 2020. Igualmente se evidenciò que se cumplió con lo proyectado en la matrtìz de comunicaciones. 
</t>
  </si>
  <si>
    <t xml:space="preserve">Se evidenció por el asesor de control interno que en la vigencia de 2024 se  realizó el seguimiento al plan operativo el cual logró un avance del 96% en la vigencia fiscal  y fue presentado ante el comitè de gerencia.  </t>
  </si>
  <si>
    <t>Se evidenciò que en la vigencia 2024 el plan estratègico de comunicaciones se ejecutó segùn lo establecido para la vigencia, con un porcentaje del 95%. Se sociaalizó el manual de identidad corporativa en el segundo semestre de 2024 en la feria de la excelencia.</t>
  </si>
  <si>
    <t>Se evidenciò por control interno que las solicitudes enviadas por parte de los procesos,  las realizaron a travès del formato de solicitudes a comunicaciones y en la vigencia 2024 fueron 132 a las cuales se les dio trámite en un 100%</t>
  </si>
  <si>
    <t>En la vigencia 2024 no hubo sanciones moratorias interpuestas por las administradoras adscritas al SGSSS,  a causa de la no afiliación de servicios de salud. Cuando se presentan novedades estas son reportadas oportunamente por el área de Talento Humano.</t>
  </si>
  <si>
    <t xml:space="preserve">El proceso de la liquidación de la nómina se viene realizando de manera oportuna, cumpliendo con los controles establecidos en los riesgos y demás autocontroles para generar la nómina con información veraz y confiable y no se presentó ninguna novedad en la vigencia 2024.
 </t>
  </si>
  <si>
    <t xml:space="preserve">En el primer sememestre de 2024 no se realizó jornada de inducción y reinducción instituciona.  En el segundo semestre en desarrollo de la feria de la excelencia se realizaron jornadas en donde se brindó información relevante de cada uno de los procesos. </t>
  </si>
  <si>
    <t>En la vigencia fiscal se  desarrollaron actividades que impactaron  el cumplimiento del Plan de Bienenestar estimulos e incentivos, en donde se observó  un cumplimiento del 100% de las actividades propuestas para el año 2024.</t>
  </si>
  <si>
    <t>La Evaluación del desempeño laboral: Del periodo 1/02/2023 al 31/01/2024 y del 1/02/2024 al 31/07/2024  se cerro satisfactoriamente, la evaluación del I semestre 2024 se desarrolló de acuerdo a los referentes normativos dentro de los primeros quince (15) días del mes de agosto 2024. Igualmente se evidenció que se evaluaron las competencias comportamentales del 100% de los funcionarios. Durante la vigencia del período anual del desempeño laboral 2023-2024 se dió cumplimiento a la meta establecida del 100%, respecto del valor cualitativo establecido para las competencias comportamentales, considerando la sumatoria de los niveles de desarrollo “Alto” y “Muy Alto”.</t>
  </si>
  <si>
    <t xml:space="preserve">Se evidencia en las histórias laborales que los funcionarios que ingresaron durante la vigencia 2024, recibieron la formación de Sicof y Sarlaft. De la misma manera se evidenció que reposa en su história laboral el formulario de conocimiento de personales naturales y jurídicas.
</t>
  </si>
  <si>
    <t xml:space="preserve">1. Se observó por control interno al seguimiento que  se realizó en la vigencia 2024 capacitación en: procedimientos de enfermería, Plan de atención de enfermería, KARDEX, y quedó evidenciado en acta  de líderes de EPM, con una cobertura del 100% de los líderes de EPM, se socializan durante el primer semestre 2024 las sesiones breves (capacitaciones en los servicios de procedimientos y protocolos asistenciales) cumpliendo con el 100% del plan de trabajo de cada servicio .
2.  Se evidencian las Actas de líderes primarios de mejoramiento EPM mensuales en la vigencia 2024. 
3. Se realizó  articulación con el comité de histórias clínicas el seguimiento y avance en la implementación, donde se invitó al representante de los líderes de EPM para realizar seguimiento de las actividades articuladas con el software de Hosvital, la implementación de alertas, alarmas, la identificación de los riesgos clínicos.
4. Se realizó auditoría interna de GPC (guías de práctica clínica) y de História clínica, evidenciando una adherencia de 96% pasando la meta establecida.
</t>
  </si>
  <si>
    <t>Al seguimiento se onservó que se realizaron las capacitaciones articuladas al Plan Institucional de Capacitación PIC, como entrenamiento en salud mental en dónde está comprendido el  Triage, teniendo en cuenta las circulares internas desde Gerencia con el objetivo de revisar los horarios y disposición de tiempos para capacitaciones, esta consulta se lleva al Departamento Administrativo de función pública.</t>
  </si>
  <si>
    <t>1.Se observó que el comité de vigilancia en salud  realizó las reuniones ordinarias cada mes,  en la vigencia 2024.
2. Se realizó de manera mensual las listas de chequeo de higiene de manos, realizando por los EPM 360 listas de chequeo y por las rondas de seguridad de enfermera Cove 145 en el primer semestre 2024. La adherencia es del 90% con una cobertura del 90%, certificados por la OPS a el personal asistencial ¨Higiene de manos¨.
3. Se realizó capacitación y campaña de Higiene de manos , celebrando en el mes de mayo la Jornada de Higiene de manos. 290 colaboradores participaron en la campaña, 211 pacientes, en total, participaron: 401.
4. Se evidenció que se cuenta con instalación de dispositivos para higiene de manos: 67 de jabón cosmético, 129 de jabón antibacterial y 48 de alcohol, incrementando un 25% en el periodo.</t>
  </si>
  <si>
    <t>1. Se onservó por control interno que las capacitaciones articuladas al Plan Institucional de Capacitación PIC (Inducción y reinducción y protocolo de Agitación psicomotriz),  fueron cumplidas en la vigencia 2024,  teniendo en cuenta las circulares internas desde Gerencia con el objetivo de revisar los horarios y disposición de tiempos para capacitaciones, esta consulta se lleva al Departamento Administrativo de función pública y por lo tanto se reagendó el PIC.
2. Se evidenció en el 100% de las agitaciones psicomotrices la identificación de signos y síntomas. 
3.  Se verifica que se socializó en sesiones breves del mes de junio la Meta 6 de atención a pacientes con enfermedad mental, realizando capacitación de protocolo de agitación psicomotriz, cobertura del 97%. Se realizó simulacro en el mes de junio donde se evaluó adherencia al protocolo de atención de agitación psicomotriz con una adherencia del 91%</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</si>
  <si>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99.97%; Reportes de exámenes de laboratorio clínico entregados: 99.9%; Proporción de nuevas muestras solicitadas: 0.1%; Exámenes procesados no entregados: 0%; Oportunidad en la entrega de resultados de exámenes de laboratorio clínico de Urgencias: 3 horas 10 minutos; Oportunidad en la entrega de resultados de exámenes de laboratorio clínico en el servicio de hospitalización: 5 horas 24 minutos; Oportunidad en la notificación de resultados críticos de laboratorio clínico: 14.31; Proporción de resultados críticos de laboratorio clínico notificados en tiempo menor a 30 minutos: 93%.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</si>
  <si>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1. Se observó al seguimiento que las capacitaciones articuladas al Plan Institucional de Capacitación PIC (Inducción y reinducción y protocolo de Agitación psicomotriz), se cumplieron en la vigencia 2024, teniendo en cuenta las circulares internas desde Gerencia con el objetivo de revisar los horarios y disposición de tiempos para capacitaciones, esta consulta se lleva al Departamento Administrativo de función pública y por lo tanto se reagendó el PIC  para el segundo semestre 2024. Se socializó en sesiones breves del mes de junio la Mata 6 de atención a pacientes con enfermedad mental, realizando capacitación de protocolo de agitación psicomotriz, cobertura del 97%.
2. Se evidenció en el 100% de las agitaciones psicomotrices la identificación de signos y síntomas. 
3. Se  observó que se realizó simulacro en el mes de junio donde se evalúa adherencia al protocolo de atención de agitación psicomotriz con una adherencia del 91%</t>
  </si>
  <si>
    <t xml:space="preserve">1. Se verifica que en la  central de monitoreo apoyan en la vigilancia e identificación de situaciones especiales relacionadas con el consumo de sustancias e informan al personal de salud. En el protocolo de Detección de objetos peligrosos como sustancias psicoactivas SPA, se identifica al ingreso del paciente con la supervisión de las pertenencias y con la valoración por parte del personal de salud. Se reportó desde seguridad privada el ingreso de objetos peligrosos como sustancias psicoactivas, además en la ruta de ingreso del paciente el personal auxiliar también identifica objetos peligrosos como SPA. nuevo control
2. Se evidenció que se realizó induccion y capacitación al personal de seguridad privada, empresa LASU, terceros y proveedores y  se capacitó al 100% de la población nueva, teniendo en cuenta protocolos de seguridad del paciente, identificación de objetos peligrosos, protocolo de evasión y pérdida de pacientes, protocolo de agitación psicomotriz. Se realizó capacitación en sesiones breves de seguridad del paciente al 100 de los EPM con una cobertura del 98%. Las capacitaciones articuladas al Plan Institucional de Capacitación PIC (Inducción y reinducción y protocolo de Agitación psicomotriz), se  cumplieron, teniendo en cuenta las circulares internas desde Gerencia con el objetivo de revisar los horarios y disposición de tiempos para capacitaciones.
</t>
  </si>
  <si>
    <t>1.Se evidencia que en la vigencia 2024 se asignaron 2.606 citas de pacientes primera vez sobre 18358 citas agendadas en el primer semestre.
2. y al seguimiento se observó que los cuadros de turnos del servicio de urgencias se asignan mensualmente, se socializan por medio de correos internos.</t>
  </si>
  <si>
    <t xml:space="preserve">1. Se verifica que el indicador de oportunidad en la asignación de citas estuvo controlado en toda la vigencia  2024,  cumpliendo con la meta menor o igual a 10 días, el promedio es de 6.2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</si>
  <si>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 xml:space="preserve">Se observó que se  realizaron las capacitaciones en los servicios con una cobertura del 97% y una adeherencia fue del 100%
Se verifican los soportes de las capacitaciones dadas en los servicios.
Se verificó la realización de rondas en todos los servicios en cumplimiento del cronograma establecido en la vigencia 2024 por parte de la ingeniera biomédica y se verificó que en actas del comité se realizó el seguimiento a las visitas semanales y los mantenimientos correctivos a través de la matriz y se realizaron en el tiempo indicado garantizando la prestacion del servicio de manera oportuna. </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</si>
  <si>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se adquirieron  equipos biomèdicos tales como maquina de anestesia, monitor de signos vitales, bomba de infusiòn y el pesatallimetro.
Al seguimiento se estableció que el comitè realiza a la ejecuciòn del plan de mantenimiento preventivo  de los equipos biomèdicos a través de los indicadores dispuestos y se evidenció un cumplimiento del 99%</t>
  </si>
  <si>
    <t xml:space="preserve">
1. Se observó por control interno al seguimiento que  se realizó capacitación en: procedimientos de enfermería, Plan de atención de enfermería, KARDEX, y quedó evidenciado en acta de junio de líderes de EPM, con una cobertura del 100% de los líderes de EPM, se socializaron  las sesiones breves (capacitaciones en los servicios de procedimientos y protocolos asistenciales) cumpliendo con el 100% del plan de trabajo de cada servicio .
2.  Se evidencian las Actas de líderes primarios de mejoramiento EPM mensuales.
3. Se realizó  articulación con el comité de histórias clínicas el seguimiento y avance en la implementación, donde se invitó al representante de los líderes de EPM para realizar seguimiento de las actividades articuladas con el software de Hosvital, la implementación de alertas, alarmas, la identificación de los riesgos clínicos.
4. Se realizó auditoría interna de GPC (guías de práctica clínica) y de História clínica, evidenciando una adherencia de 96% pasando la meta establecida.
</t>
  </si>
  <si>
    <t xml:space="preserve">1. Se verifica capacitación de la Meta 2: Se realizan las sesiones breves en el 100% de los EPM logrando una cobertura del 98%. 
2.  Igualmente se observó que se realizaron las listas de chequeo en la vigencia 2024, con una adherencia mayor del 94%  
3. Se evidencia en cada servicio las actas de lideres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Las Rondas de seguridad se han aumentado según informes de años anteriores, incrementando a 15 por mes. </t>
  </si>
  <si>
    <t>1.Se observó que el comité de vigilancia en salud  se realizaron las reuniones ordinarias cada mes, realizando 12 actas en la vigencia 2024.
2. En el primer semestre se realizó de manera mensual las listas de chequeo de higiene de manos por los EPM y por las rondas de seguridad de enfermera Cove. La adherencia es del 90% con una cobertura del 90%, certificados por la OPS a el personal asistencial ¨Higiene de manos.
3. Se realizó capacitación y campaña de Higiene de manos durante la vigencia 2024, celebrando en el mes de mayo la Jornada de Higiene de manos. 290 colaboradores participaron en la campaña, 211 pacientes, en total, participaron: 401.
4. Se evidenció que se cuenta con instalación de dispositivos para higiene de manos: 67 de jabón cosmético, 129 de jabón antibacterial y 48 de alcohol, incrementando un 25% en el periodo.</t>
  </si>
  <si>
    <t xml:space="preserve">Se evidenció al seguimiento por control interno que se  continuo realizando la auditoría integrada de adherencia y calidad de la história clínica en la que se evalúa la conciliación medicamentosa y los quimicos farmacéuticos realizan la verificación de la conciliacion medicamentosa en los registros clinicos.  Se verificó el cumplimiento en el informe de adherencia a la guías de práctica clínica GPC en la vigencia 2024. </t>
  </si>
  <si>
    <t>Se verifica por control interno que los auxiliares de enfermeria y/o terapia ocupacional,  continuan reportando los signos y síntomas relacionados con la guia de evolución del paciente de terapia ocupacional.</t>
  </si>
  <si>
    <t>1. Se verifica capacitación de la Meta 2: Se realizaron las sesiones breves en el 100% de los EPM logrando una cobertura del 98%.
2.  Igualmente se observó que se realizaron las listas de chequeo en la vigencia 2024. 
3. Se evidenció en cada servicio las actas de líderes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Las Rondas de seguridad se han aumentado según informes de años anteriores, incrementando a 15 por mes.</t>
  </si>
  <si>
    <t xml:space="preserve">
Control interno estableció que en la vigencia 2024, se fortalecieron actividades educativas con familiares y pacientes, favoreciendo la adherencia al tratamiento tanto farmacológico como terapéutico. Igualmente se realizaron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prórrogas.</t>
  </si>
  <si>
    <t xml:space="preserve">Se evidenció por control interno que se cumpliò con el procedimiento de conciliaciòn medicamentosa, verificando  un efectivo control del riesgo y verificando que no se materializó. </t>
  </si>
  <si>
    <t>Se observó que la satisfacciòn  de los usuarios a junio de 2024  fue del 99.8%,  1273 usuarios  respondieron “muy buena” o “buena” a la pregunta: ¿cómo calificaría su experiencia global? en la encuesta de satisfacción en promedio general se registra  un 99.8% de satisfacción global.</t>
  </si>
  <si>
    <t xml:space="preserve">Se observó que  los usuarios están satisfechos con los cambios realizados a la oficina del SIAU en donde han dejado muchas felicitaciones relacionadas con la atención y adecuacion de la oficina. De los encuestados  respondieron “definitivamente sí” o “probablemente sí” para un 99,4. % global que si recomendarían la IPS. </t>
  </si>
  <si>
    <t xml:space="preserve">1.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2. Se evidenció el cuadro de precios de compra de 2024 y el margen de rentabilidad para cada convenio con las Eps ajustados a la normatividad actualizada de regulación de precios de medicamentos.
</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</si>
  <si>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 Se realizó un cambio en la semaforización de fechas de vencimiento de los productos que se encuentran en los carros de paro o stock de los servicios y se realizo actualización de la marcación de medicamentos de alto riesgo y LASA quedo establecido en el PRO-TRA-16 revisión y verificación del carro de paro.</t>
  </si>
  <si>
    <t xml:space="preserve">Al seguimiento por Control Interno  a las mejoras establecidas en la auditoria realizada en el periodo anterior al proceso de gestion logistica, se evidenció  que los alimentos se encuentran debidamente rotulados y almacenados en los cuartos frios en donde no se envidencia contaminación cruzada. Igualmente los productos cárnicos se evidenciaron empacados al vacio. En la recepción de los insumos se verifica que se realiza un control de los alimentos que se reciben y se diligencia formato. </t>
  </si>
  <si>
    <t xml:space="preserve">1. Se verificó que  el lider de servicios administrativos elaboró el plan anual de adquisiciones de la vigencia fiscal 2024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</si>
  <si>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 xml:space="preserve">
1. Se verifica que se ha ejecutado un 96% del cumplimiento  del plan anual de mantenimiento preventivo con ejecución controlada, mediante indicadores mensuales en la vigencia 2024.
2. Se verificò que el lider de servicios administrativos  elaborò el plan anual de adquisiciones de su proceso,  con ejecución  controlada mediante indicadores bimestrales para la vigencia 2024.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seguimiento e informò al usuario del nùmero de orden y responsable de la soluciòn y realizò seguimiento del trabajo hasta dar por terminada la solicitud.
4. Se verifico que se realizò conforme al procedimiento los procesos de contrataciòn para los servicios de mantenimiento de labores especiales y  el suministro de insumos  para ejecutar las actividades de mantenimiento. 
</t>
  </si>
  <si>
    <t>Se verifica que en el plan anual de adquisiciones estàn incluidas las necesidades de contrataciòn para la presente vigencia fiscal y se ejecutaron a diciembre de 2024.</t>
  </si>
  <si>
    <t xml:space="preserve">1. Se verificó que se continuó dando  cumplimiento a la segregación de residuos de acuerdo al código de colores vigente en los contenedores.
2. El Profesional Universitario  de Servicios Administrativos realizò el  inventario de manera mensual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seguimiento al inventario de bolsas, dejando registro  en  FOR-GAF-14.
5. El Profesional Universitario  de Servicios Administrativos realizò  capacitación  en segregación de residuos generados por la comunidad hospitalaria, en conjunto con los gestores externos ( proveedores)
</t>
  </si>
  <si>
    <t>1. Se verificó que se  observan acciones tendientes al cumplimiento del control, por cuanto el auxiliar de almacén verifica para aprobar la entrega de productos químicos por parte de proveedores cumpliendo las estipulaciones de identificación de los mismos en envase original.
2- Igualmente se estableció que el líder de servicios admiinistrativos, el profesional Universitario de Servicios administrativos y la auxiliar admiinistrativa del almacén actualizan y socializan el procedimiento para el manejo de sustancias químicas. PRO-GAF-10
3. Se verificò que se realizò auditoría  a la utilizaciòn de sustancias químicas desde el ingreso al almacèn hasta la destinaciòn final.</t>
  </si>
  <si>
    <t xml:space="preserve">1. Al inicio de cada ciclo de mejoramiento o cuando se requiera, se actualizan las fichas de conformación de los equipos de autoevaluación en el FOR-SIG-09 y se registran en el acta de reunión del equipo.  Control interno evidenció  que la entidad conserva la Certificación en los Sistemas de Gestión de Calidad bajo la NTC ISO 9001:2015, Sistema de Gestión Ambiental bajo la NTC ISO 14001:2015 y el Sistema de Gestión de la Seguridad y Salud en el Trabajo bajo la NTC ISO 45001:2018 y 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2024 se tiene un cumplimiento del  38% en los planes de mejoramiento de acreditación y un 45% en otras fuentes. Cabe anotar que el ciclo 8 de autoevaluación finaliza en el mes de septiembre de 2024. Durante el segundo semestre de 2024 se recibe el informe de la visita de renovación del ciclo de acreditación por parte del ente acreditador ICONTEC en el que aprueban mantener la certificación como entidad acreditada en salud por 4 años mas.  En el mes de noviembre se recibe la auditoria externa de seguimiento de la Certificación en los Sistemas de Gestión de Calidad bajo la NTC ISO 9001:2015, Sistema de Gestión Ambiental bajo la NTC ISO 14001:2015 y el Sistema de Gestión de la Seguridad y Salud en el Trabajo bajo la NTC ISO 45001:2018, obteniendo como resultado que mantenemos la certificación de estos 3 sistemas. 
3. Se verificó el reporte de NO CONFORMES, el cual se realiza en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t>
  </si>
  <si>
    <t>La oficina de control interno verificó que se cumple con  el PRO-SIG-09 procedimiento de gestión del cambio, en el que se redefinen las actividades objeto de cambio y la descripción de la planificación, ejecución y control del cambio.  Durante la vigencia 2024 se realizó reunión de gestión del cambio a todas las intervenciones de infraestructura y se realizó gestion del cambio  por la elaboración y aprobación del nuevo plan de desarrollo institucional "comprometidos con la excelencia en salud" para el periodo 2024-2028 en el que se formula la nueva plataforma estratégica para este periodo administrativo.</t>
  </si>
  <si>
    <t xml:space="preserve">Al seguimiento por control interno se estableció que en la vigencia 2024 se trabajó utilizando la herramienta en excell, en donde se tiene el control de todos los procesos y su estado en donde se adelanta la fase de instrucción. Igualmente se verificó que al terminar la vigencia se cuenta con: 56 procesos, 40 están activos, 12 fueron archivados, se aperturaron 16 procesos, se trasladaron 4 para juzgamiento y hubo un traslado a la Procuraduría por competencia.  </t>
  </si>
  <si>
    <t xml:space="preserve">1. Se verifica que se continua realizando el seguimiento de todos los expedientes a través de la herramienta controloda de manera electrònica y se verificó que los expedientes estàn archivados debidamente. 
</t>
  </si>
  <si>
    <t xml:space="preserve">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
</t>
  </si>
  <si>
    <t>1. Se verifica capacitación de la Meta 2: Se realizan las sesiones breves en el 100% de los EPM logrando una cobertura del 98%.
2.  Igualmente se observó que se realizaron  listas de chequeo en la vigencia 2024, con una adherencia mayor del 94%  
3. Se evidenció en cada servicio las actas de lideres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Las Rondas de seguridad se han aumentado según informes de años anteriores, incrementando a 15 por mes.</t>
  </si>
  <si>
    <t xml:space="preserve">1. Al seguimiento se estableció  que se realizó un cierre mensual de facturación cuyo propósito es garantizar que todos los servicios prestados en el periodo a pacientes egresados se hayan facturado (Informe mensual proyectado por los facturadores).  
</t>
  </si>
  <si>
    <t>1. Se verificó por control interno que el protocolo de evasión y pérdida de pacientes se ha socializó  por medio de las sesiones breves realizadas en el mes de junio 2024 en todos los servicios con los EPM.  Igualmente se realizó el simulacro de evasión y pérdida de pacientes, realizado en el mes de junio 2024, en donde se obtuvo una adherencia del 80%. Se divulgaron los resultados por medio de redes, la participación fue del 100% de los asistentes.
2. Se verifica la identificación correcta  del uso de manilla de pacientes y se realizó desde el ingreso del paciente y durante toda la ruta de atención, igualmente se evidenció  en las rondas de seguridad que la identificación en los tableros de los servicios se encuentra identificado el riesgo.
3. Se verificó el funcionamiento de los sensores perimetrales. 
4. Se realizó el protocolo de evasión y pérdida de pacientes, evidenciando que el 100% de los pacientes que se evaden son ubicados y que ha disminuido en gran medida el número de evasiones comparado con años anteriores.  También desde la gestión del riesgo se segregan las evasiones por procesos y se miden en los indicadores.
5. Se verificó que el protocolo de evasión y pérdida de pacientes se encuentra en la plataforma documental, PRO TRA 02, en el cual se modifica: Título, Signos premonitorios de evasión en Historia clínica, descripción del sistema de alarmas en la institución, Lista de chequeo de evasión y pérdida de pacientes actualizada. Se socializó al 100% de los líderes de EPM.</t>
  </si>
  <si>
    <t xml:space="preserve">1.Se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2.Se evidenció que el químico farmacéutico  realizó la planificación de necesidad de los productos farmacéuticos en la vigencia 2024  y también verificó que  la subgerencia administrativa y financiera y la subgerencia científica  asignaran  y aprobaran el presupuesto de la vigencia 2024, en donde  se han ejecutado los contratos suscritos publicados en el Secop. Se verificó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</si>
  <si>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t xml:space="preserve">
1. En la vigencia 2024, con relación a los temas de mejoramiento incluidos en el Plan Institucional de Capacitaciones - PIC 2024 se encuentran: Sistema Integrado de Gestión, Ciclo PHVA, Gestión de Indicadores y Anàlisis Causal, metodología de mejoramiento, Sistema de Administración del Riesgo, Código de Integridad, Políticas institucionales.
4. Se verificó que el profesional de calidad elaborò al inicio de la vigencia el FOR-SIG-10 Programa Anual de Auditoria, el cual fue aprobado por la gerencia  con las auditorias realizadas y programadas. Con corte a diciembre de 2024 se evidencia un cumplimiento del  100% en la ejecuciòn de las auditorias.</t>
  </si>
  <si>
    <t xml:space="preserve">1. Se verifica que se realiza sesión breve en el mes de agosto a todos los EPM, socializando el protocolo de prevención de caídas, como meta número 1 de seguridad del paciente.         
2. Se verifica que se realiza 4 listas de chequeo por servicio por mes, evidenciando una adherencia mayor al 90% como satisfactoria.
3. Se evidenció en las actas, que los EPM realizaron sesiones breves de la meta 2 (prevención en caídas), y se verifica en las actividades educativas con los pacientes, la orientación relacionada con el autocuidado para prevenir caídas. </t>
  </si>
  <si>
    <t>1.- Al seguimiento por control interno se tomo una muestra de los contratos que se han ejecutaron en la vigencia  2024 en donde se estableció que los contratos cuentan con el supervisor y estos entregan los informes de manera regular  y a su vez son subidos a la plataforma de Secop II transaccional.
2.-  En el primer semestre de 2024 no se capacitaron a los supervisores, auxiliares y técnicos y en el segundo semestre se realizo capacitacion en contratación relacionada con el nuevo estatuto de Contratación dirigida a los principales intervinientes del proceso contractual de la entidad.</t>
  </si>
  <si>
    <r>
      <t xml:space="preserve">1. Se verificó en la muestra tomada y revisada por control interno de los contratos ejecutados en la vigencia  2024 que los supervisores de contrato realizaron los informes y estos se pueden verificar en la plataforma del Secop II. </t>
    </r>
    <r>
      <rPr>
        <sz val="12"/>
        <color rgb="FFFF0000"/>
        <rFont val="Arial Narrow"/>
        <family val="2"/>
      </rPr>
      <t>Nuevo control</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</si>
  <si>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en la vigencia 2024. </t>
    </r>
    <r>
      <rPr>
        <sz val="12"/>
        <color rgb="FFFF0000"/>
        <rFont val="Arial Narrow"/>
        <family val="2"/>
      </rPr>
      <t xml:space="preserve">nuevo control  </t>
    </r>
  </si>
  <si>
    <r>
      <rPr>
        <sz val="18"/>
        <color theme="1"/>
        <rFont val="Arial Narrow"/>
        <family val="2"/>
      </rPr>
      <t xml:space="preserve">
</t>
    </r>
    <r>
      <rPr>
        <sz val="12"/>
        <color theme="1"/>
        <rFont val="Arial Narrow"/>
        <family val="2"/>
      </rPr>
      <t xml:space="preserve">1. Se evidenciò que se identificò un nuevo control al riesgo y se verificò que los informes fueron presentados en la vigencia 2024 a los entes de control  de manera oportuna  y no presentaron extemporaneidad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En la vigencia 2024 se  presentó al comitè de gerencia y a la junta directiva los avances a la ejecuciòn presupuestal, lo que sirve de insumo a la alta direcciòn  para la toma de decisiones en materia de presupuesto. 
</t>
    </r>
    <r>
      <rPr>
        <sz val="18"/>
        <rFont val="Arial Narrow"/>
        <family val="2"/>
      </rPr>
      <t xml:space="preserve">
</t>
    </r>
  </si>
  <si>
    <r>
      <t>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t>
    </r>
    <r>
      <rPr>
        <sz val="12"/>
        <color rgb="FFFF0000"/>
        <rFont val="Arial Narrow"/>
        <family val="2"/>
      </rPr>
      <t xml:space="preserve">nuevo control. 
</t>
    </r>
  </si>
  <si>
    <r>
      <rPr>
        <sz val="12"/>
        <color theme="1"/>
        <rFont val="Arial Narrow"/>
        <family val="2"/>
      </rPr>
      <t>Se observa que el Lìder del área financiera realizó  las proyecciones presupuestales de ingresos y gastos en la vigencia 2024. De igual forma se  analizararon  los comportamientos históricos del ingreso y el gasto y se han venido evaluando las variables macroeconómicas.</t>
    </r>
    <r>
      <rPr>
        <sz val="12"/>
        <rFont val="Arial Narrow"/>
        <family val="2"/>
      </rPr>
      <t xml:space="preserve"> </t>
    </r>
    <r>
      <rPr>
        <sz val="12"/>
        <color rgb="FFFF0000"/>
        <rFont val="Arial Narrow"/>
        <family val="2"/>
      </rPr>
      <t>Nuevo control.</t>
    </r>
  </si>
  <si>
    <r>
      <rPr>
        <sz val="12"/>
        <color theme="1"/>
        <rFont val="Arial Narrow"/>
        <family val="2"/>
      </rPr>
      <t xml:space="preserve">1. Se evidenció que el protocolo de evasión y pérdida de pacientes se socializó por medio de las sesiones breves realizadas en el mes de junio 2024 en todos los servicios con los EPM. 
2. Igualmente se verifica que se realizó el simulacro de evasión y pérdida de pacientes, realizado en el mes de junio 2024, donde se obtuvo una adherencia del 80%. Se divulgaron los resultados por medio de redes, la participación fue del 100% de los asistentes.
3. Se estbleció que la identificación correcta de pacientes se realizó desde el ingreso del paciente y durante toda la ruta de atención, se evidencia en las rondas de seguridad que la identificación en los tableros de los servicios se encuentra identificado el riesgo.
4. Se evidenció el funcionamiento de los sensores perimetrales. 
5. Se realizó el  protocolo de evasión y pérdida de pacientes, evidenciando que el 100% de los pacientes que se evaden son ubicados y que ha disminuido en gran medida el número de evasiones comparado con años anteriores. 
6. También desde la gestión del riesgo se segregan las evasiones por procesos y se midieron  los indicadores en el año 2024. </t>
    </r>
    <r>
      <rPr>
        <sz val="12"/>
        <rFont val="Arial Narrow"/>
        <family val="2"/>
      </rPr>
      <t xml:space="preserve">  </t>
    </r>
    <r>
      <rPr>
        <sz val="12"/>
        <color rgb="FFFF0000"/>
        <rFont val="Arial Narrow"/>
        <family val="2"/>
      </rPr>
      <t>nuevo control</t>
    </r>
  </si>
  <si>
    <r>
      <rPr>
        <sz val="12"/>
        <color theme="1"/>
        <rFont val="Arial Narrow"/>
        <family val="2"/>
      </rPr>
      <t xml:space="preserve">1. Se evidenció que se realizó inducción y capacitación al personal de seguridad privada, empresa LASU, terceros y proveedores en la vigencia 2024 y  se capacitó al 100% de la población nueva, teniendo en cuenta protocolos de seguridad del paciente, identificación de objetos peligrosos, protocolo de evasión y pérdida de pacientes, protocolo de agitación psicomotriz.
2. Se realizó capacitación en sesiones breves de seguridad del paciente en el mes de junio 2024 al 100 de los EPM, Cobertura 98%.
3. Se realizaron las capacitaciones articuladas al Plan Institucional de Capacitación PIC (Inducción y reinducción y protocolo de Agitación psicomotriz), teniendo en cuenta las circulares internas desde Gerencia con el objetivo de revisar los horarios y disposición de tiempos para capacitaciones, esta consulta se lleva al Departamento Administrativo de función pública y por lo tanto se reagendó el PIC  en el segundo semestre 2024.
4. Se verifica que se  reportó desde seguridad privada el ingreso de objetos peligrosos como sustancias psicoactivas, además en la ruta de ingreso del paciente el personal auxiliar también identifica objetos peligrosos como SPA. </t>
    </r>
    <r>
      <rPr>
        <sz val="12"/>
        <color rgb="FFFF0000"/>
        <rFont val="Arial Narrow"/>
        <family val="2"/>
      </rPr>
      <t xml:space="preserve"> nuevo control</t>
    </r>
  </si>
  <si>
    <r>
      <t xml:space="preserve">1.  Se verificó que se  dió cumplimento al plan de trabajo del grupo de educación en salud  con el 100% de las actividades programadas,  con una cobertura para el primer semestre 6632 personas educadas entre colaboradores, paciente, cuidador y/o familia.
2. Se verifica que se cuenta con  evidencia de educación individual en donde estas educaciones se  realizan en los servicios de hospitalización, consulta externa, urgencias, intervención social y comunitaria.  
3. Se evidenció que se  realizarón los formatos en google sobre la educación al paciente  con enfermedad mental donde contamos con dos formularios  en la plataforma de google forms : Encuesta de autocuidado  y encuesta exámen en temas de educación en salud.
5. Se evidenció que se registraron asistencias  educativas por terapia ocupacional en donde se realizaron actividades  educativas en manejo de  residuos, lavado de manos, Deberes y derechos (CER-CIR) , Enfermedad mental, Plan Hospitalario de Emergencia (rutas de evacuación, sistemas de alarma, puntos de encuentro, extintores)  y  Plan Hospitalario de Emergencias (rutas de evacuación, sistemas de alarma, puntos de encuentro, extintores). </t>
    </r>
    <r>
      <rPr>
        <sz val="12"/>
        <color rgb="FFFF0000"/>
        <rFont val="Arial Narrow"/>
        <family val="2"/>
      </rPr>
      <t xml:space="preserve">Nuevo rcontrol   </t>
    </r>
  </si>
  <si>
    <r>
      <t xml:space="preserve">1. Se observó por control interno que se realizó capacitación de la Meta 2: Se realizan las sesiones breves en el 100% de los EPM logrando una cobertura del 98%.
2. Se verifica que se  realizaron las listas de chequeo en la vigencia 2024, con una adherencia mayor del 94%
3. Se evidenció en cada servicio y acta de lideres de EPM, las sesiones breves de prevención de caídas realizadas en el mes de febrero 2024, también se brindó educación en los club de cuidadores en el mes de febrero incentivando el autocuidado y  se profundizó en la prevención de caídas. También con el equipo de terapeutas se realizó psicoeducación semanal en el cual están las psicoeducaciones de prevención de caídas. 
4. Se estableció al seguimiento que las Rondas de seguridad se han aumentado según informes de años anteriores, incrementando a 15 por mes.
5. Se evidenció el cumplimiento del plan de trabajo del grupo de educación en salud  en un 100% que corresponde a las actividades planteadas para la vigencia 2024. 
7. Se observo por control interno que se  registraron asistencias  educativas por terapia ocupacional en la vigencia 2024, en  donde se realizaron actividades  educativas en manejo  de residuos, lavado manos, Deberes y derechos, Enfermedad mental, Plan Hospitalario de Emergencia (rutas de evacuación, sistemas de alarma, puntos de encuentro, extintores)  y Plan Hospitalario de Emergencia (rutas de evacuación, sistemas de alarma, puntos de encuentro, extintores).
8. Se verificó al seguimiento que se realizarón los formatos en google sobre la educación al paciente  con enfermedad mental  en donde se cuenta con dos formularios  en la plataforma de google forms : Encuesta de autocuidado y la Encuesta exámen en temas de educación en salud.
9. Se verificó que se  registraron asistencias  educativas por terapia ocupacional en  donde se realizaron actividades  educativas en manejo de  residuos, lavado manos, deberes y derechos (CER-CIR), Enfermedad mental, Plan Hospitalario de Emergencia (rutas de evacuación, sistemas de alarma, puntos de encuentro, extintores)  y  Plan Hospitalario de Emergencia (rutas de evacuación, sistemas de alarma, puntos de encuentro, extintores).  </t>
    </r>
    <r>
      <rPr>
        <sz val="12"/>
        <color rgb="FFFF0000"/>
        <rFont val="Arial Narrow"/>
        <family val="2"/>
      </rPr>
      <t xml:space="preserve">Nuevo control  </t>
    </r>
    <r>
      <rPr>
        <sz val="12"/>
        <color theme="1"/>
        <rFont val="Arial Narrow"/>
        <family val="2"/>
      </rPr>
      <t xml:space="preserve"> </t>
    </r>
  </si>
  <si>
    <r>
      <rPr>
        <sz val="12"/>
        <color theme="1"/>
        <rFont val="Arial Narrow"/>
        <family val="2"/>
      </rPr>
      <t>1. Se verificó por control inerno  la socialización de los derechos y deberes. Las capacitaciones articuladas al Plan Institucional de Capacitación PIC (Inducción y reinducción y protocolos como de acercamiento sexual y prevención de consumo de SPA), se cumplieron en la vigencia 2024, teniendo en cuenta las circulares internas desde Gerencia con el objetivo de revisar los horarios y disposición de tiempos para capacitaciones.
2. Se observó que  el indicador  y el  grado de aplicación de prácticas humanizantes fue del 100%  dando resultado  satisfactorio.  Se evidenció  la recepción de las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y se evidencio la resolutividad de las manifestaciones  en un 100% en la vigencia 2024.</t>
    </r>
    <r>
      <rPr>
        <sz val="12"/>
        <rFont val="Arial Narrow"/>
        <family val="2"/>
      </rPr>
      <t xml:space="preserve"> </t>
    </r>
    <r>
      <rPr>
        <sz val="12"/>
        <color rgb="FFFF0000"/>
        <rFont val="Arial Narrow"/>
        <family val="2"/>
      </rPr>
      <t>nuevo control</t>
    </r>
  </si>
  <si>
    <r>
      <t xml:space="preserve">1. Al seguimiento se evidenció que se dió cumplimento al plan de trabajo del grupo de educación en salud, con el 100% de las actividades programadas  y  con una cobertura de personas educadas entre colaboradores, pacientes, cuidador y/o familia.
2. Se verifica que se cuenta con  evidencia de educación individual, en donde estas educaciones se realizan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y Encuesta exámen en temas de educación en salud.
4. Se  verificó que se ha divulgado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registraron asistencias  educativas por terapia ocupacional en la vigencia </t>
    </r>
    <r>
      <rPr>
        <sz val="12"/>
        <color rgb="FF00B050"/>
        <rFont val="Arial Narrow"/>
        <family val="2"/>
      </rPr>
      <t>2024.</t>
    </r>
    <r>
      <rPr>
        <sz val="12"/>
        <rFont val="Arial Narrow"/>
        <family val="2"/>
      </rPr>
      <t xml:space="preserve"> </t>
    </r>
    <r>
      <rPr>
        <sz val="12"/>
        <color rgb="FFFF0000"/>
        <rFont val="Arial Narrow"/>
        <family val="2"/>
      </rPr>
      <t xml:space="preserve">Nuevo control   </t>
    </r>
    <r>
      <rPr>
        <sz val="12"/>
        <rFont val="Arial Narrow"/>
        <family val="2"/>
      </rPr>
      <t xml:space="preserve">
 </t>
    </r>
  </si>
  <si>
    <r>
      <rPr>
        <sz val="12"/>
        <rFont val="Arial Narrow"/>
        <family val="2"/>
      </rPr>
      <t>1. Se evidenció que el protocolo de evasión y pérdida de pacientes se socializó por medio de las sesiones breves realizadas en el mes de junio 2024 en todos los servicios con los EPM. 
2. Igualmente se verifica que se realizó el simulacro de evasión y pérdida de pacientes, realizado en el mes de junio 2024, donde se obtuvo una adherencia del 80%. Se divulgaron los resultados por medio de redes, la participación fue del 100% de los asistentes.
3. Se estbleció que la identificación correcta de pacientes se realizó desde el ingreso del paciente y durante toda la ruta de atención, se evidencia en las rondas de seguridad que la identificación en los tableros de los servicios se encuentra identificado el riesgo.
4. Se evidenció el funcionamiento de los sensores perimetrales. 
5. Se realizó el  protocolo de evasión y pérdida de pacientes, evidenciando que el 100% de los pacientes que se evaden son ubicados y que ha disminuido en gran medida el número de evasiones comparado con años anteriores</t>
    </r>
    <r>
      <rPr>
        <sz val="12"/>
        <color rgb="FF00B050"/>
        <rFont val="Arial Narrow"/>
        <family val="2"/>
      </rPr>
      <t xml:space="preserve">.   </t>
    </r>
    <r>
      <rPr>
        <sz val="12"/>
        <color rgb="FFFF0000"/>
        <rFont val="Arial Narrow"/>
        <family val="2"/>
      </rPr>
      <t>nuevo control</t>
    </r>
  </si>
  <si>
    <t>1. Se observó por control interno que las capacitaciones articuladas al Plan Institucional de Capacitación PIC (Inducción y reinducción y protocolo de Agitación psicomotriz), se cumplieron en la vigencia  2024,  teniendo en cuenta las circulares internas desde Gerencia con el objetivo de revisar los horarios y disposición de tiempos para capacitaciones.
2. Se evidenció en el 100% de las agitaciones psicomotrices la identificación de signos y síntomas. 
3.  Se verifica que se socializó en sesiones breves del mes de junio la Meta 6 de atención a pacientes con enfermedad mental, realizando capacitación de protocolo de agitación psicomotriz, cobertura del 97%. Se realizó simulacro en el mes de junio donde se evaluó adherencia al protocolo de atención de agitación psicomotriz con una adherencia del 91%</t>
  </si>
  <si>
    <r>
      <rPr>
        <sz val="12"/>
        <color theme="1"/>
        <rFont val="Arial Narrow"/>
        <family val="2"/>
      </rPr>
      <t xml:space="preserve">1. Al finalizar la vigencia 2023 se verificó que se realizó capacitación a terceros, proveedores, contratistas, personal que ingresa a la institución, con una evidencia de 853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capacitaciónes en la vigencia 2023  de la META 6: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evidenció  que la central de monitoreo  tienen acceso a todos los servicios 24 horas para detectar el riesgo de ingreso de SPA. Cuando identifican que se va a materializar el riesgo se comunican inmediatamente con el servicio donde se encuentra el paciente. </t>
    </r>
    <r>
      <rPr>
        <sz val="16"/>
        <color rgb="FFFF0000"/>
        <rFont val="Arial Narrow"/>
        <family val="2"/>
      </rPr>
      <t xml:space="preserve">  nuevo control</t>
    </r>
  </si>
  <si>
    <r>
      <t>1. Se evidenció que se realizó inducción y capacitación al personal de seguridad privada, empresa LASU, terceros y proveedores en la vigencia 2024 y se capacitó al 100% de la población nueva, teniendo en cuenta protocolos de seguridad del paciente, identificación de objetos peligrosos, protocolo de evasión y pérdida de pacientes, protocolo de agitación psicomotriz.
2. Se realizó capacitación en sesiones breves de seguridad del paciente en el mes de junio 2024 al 100 de los EPM, Cobertura 98%.
3. Se cumplió con las capacitaciones articuladas al Plan Institucional de Capacitación PIC (Inducción y reinducción y protocolo de Agitación psicomotriz),  teniendo en cuenta las circulares internas desde Gerencia con el objetivo de revisar los horarios y disposición de tiempos para capacitaciones.
4. Se verifica que se  reportó desde seguridad privada el ingreso de objetos peligrosos como sustancias psicoactivas, además en la ruta de ingreso del paciente el personal auxiliar también identifica objetos peligrosos como SPA</t>
    </r>
    <r>
      <rPr>
        <sz val="12"/>
        <color rgb="FF00B050"/>
        <rFont val="Arial Narrow"/>
        <family val="2"/>
      </rPr>
      <t xml:space="preserve">.  </t>
    </r>
    <r>
      <rPr>
        <sz val="12"/>
        <color rgb="FFFF0000"/>
        <rFont val="Arial Narrow"/>
        <family val="2"/>
      </rPr>
      <t xml:space="preserve">nuevo control  
</t>
    </r>
  </si>
  <si>
    <r>
      <t xml:space="preserve">1. Se verifica que se realizó capacitación en sesiones breves de seguridad del paciente en el mes de junio 2024 al 100 de los EPM, Cobertura 98% en el cual uno de los temas de la META 6 es prevención de acercamiento sexual.
2. Se estableció que el Plan Institucional de Capacitación PIC (Inducción y reinducción y protocolos como de acercamiento sexual y prevención de consumo de SPA), se realizo en la vigencia 2024, teniendo en cuenta las circulares internas desde Gerencia con el objetivo de revisar los horarios y disposición de tiempos para capacitaciones.
3. Se evidenció que se  realizó capacitación en sesiones breves de seguridad del paciente en el mes de junio 2024 al 100 de los EPM, Cobertura 98% en el cual uno de los temas de la META 6 es prevención de suicidio. Se realizó induccion y capacitacion al personal de seguridad privada, empresa LASU, terceros y proveedores y se capacita al 100% de la población nueva, teniendo en cuenta protocolos de seguridad del paciente, identificación de objetos peligrosos, protocolo de evasión y pérdida de pacientes, protocolo de agitación psicomotriz, prevencion de suicidio.
4. Las Rondas de seguridad se  aumentaron según informes de años anteriores, incrementando a 15 por mes.
5. El indicador de acercamiento sexual se verifica que está controlado en el año 2024, se presentó un incidente de acercamiento sexual en el mes de febrero y cuenta con ficha técnica de indicador medido por seguridad del paciente.
6. Se verificó que se reportó desde seguridad privada el ingreso de objetos peligrosos como sustancias psicoactivas, además en la ruta de ingreso del paciente el personal auxiliar también identifica objetos peligrosos como SPA </t>
    </r>
    <r>
      <rPr>
        <sz val="12"/>
        <color rgb="FFFF0000"/>
        <rFont val="Arial Narrow"/>
        <family val="2"/>
      </rPr>
      <t>Nuevo control</t>
    </r>
    <r>
      <rPr>
        <sz val="12"/>
        <rFont val="Arial Narrow"/>
        <family val="2"/>
      </rPr>
      <t xml:space="preserve">
</t>
    </r>
  </si>
  <si>
    <r>
      <t xml:space="preserve">1. Se verifica que se realizó la identificación de los riesgos al 99% de la población, mitigando los riesgos, evidenciando que el 0.5% de los riesgos se materializan. Se han presentado CERO suicidios.
2. Se estableció que se  realizó capacitación en sesiones breves de seguridad del paciente en el mes de junio 2024 al 100 de los EPM, cobertura 98% en el cual uno de los temas de la META 6 es la prevención de acercamiento sexual.
3. Igualmente se realizó capacitación en sesiones breves de seguridad del paciente en el mes de junio 2024 al 100 de los EPM, cobertura  del 98% en el cual uno de los temas de la META 6 es prevención de suicidio. Se realizó induccion y capacitacion al personal de seguridad privada, empresa LASU, terceros y proveedores, en el primer semestre se capacitó al 100% de la población nueva, teniendo en cuenta protocolos de seguridad del paciente, identificación de objetos peligrosos, protocolo de evasión y pérdida de pacientes, protocolo de agitación psicomotriz y prevencion de suicidio.
4. Se evidenció en el 100% de las histórias clínicas de pacientes con riesgo suicida la identificación correcta de paciente según protocolo </t>
    </r>
    <r>
      <rPr>
        <sz val="12"/>
        <color rgb="FFFF0000"/>
        <rFont val="Arial Narrow"/>
        <family val="2"/>
      </rPr>
      <t>nuevo control</t>
    </r>
  </si>
  <si>
    <r>
      <rPr>
        <sz val="12"/>
        <color theme="1"/>
        <rFont val="Arial Narrow"/>
        <family val="2"/>
      </rPr>
      <t xml:space="preserve">1. Se verificó al seguimiento que se realizó la socialización de los derechos y deberes. Las capacitaciones articuladas al Plan Institucional de Capacitación PIC (Inducción y reinducción y protocolos como de acercamiento sexual y prevención de consumo de SPA), fueron realizadas en la vigencia 2024, teniendo en cuenta las circulares internas desde Gerencia con el objetivo de revisar los horarios y disposición de tiempos para capacitaciones.
2.  Se estableció por control interno que el  grado de aplicación de prácticas humanizantes fue del 100%   dando un resultado  satisfactorio. Se evidenció  la recepción de las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se evidencio la resolutividad de las manifestaciones  en un 100%. </t>
    </r>
    <r>
      <rPr>
        <sz val="12"/>
        <color rgb="FFFF0000"/>
        <rFont val="Arial Narrow"/>
        <family val="2"/>
      </rPr>
      <t xml:space="preserve">nuevo control. </t>
    </r>
  </si>
  <si>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sebthi que es el software de Farmart). El aprovechamiento de los MCE es entregado por el personal de enfermería, se relaciona mensual y se envía a facturación de Farmart para la generación de la nota crédito.   </t>
  </si>
  <si>
    <t xml:space="preserve">Se verificó que se ajusto la politica y ésta se articulará con la politica de información de estadistica y la politica de transparencia.  
Se estableció que se viene desarrollando el FOR-GIN-11  documento denominado Préstamo de documentos, con el objeto de tener un mayor control de todos los documentos que se producen en los procesos. </t>
  </si>
  <si>
    <t>SEGUIMIENTO  ENERO A DICIEMBRE  2024</t>
  </si>
  <si>
    <t xml:space="preserve">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cuyos equipos y licenciamientos se renovaron por 3 años del 2024 al 2027.
4. Igualmente al finalizar la vigencia 2024 se actualizó el procedimiento de Backup incrementando la frecuencia del Bacukp diferencial cada hora.  </t>
  </si>
  <si>
    <t xml:space="preserve">1. Se verificò que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Adicional al finalizar la vigencia 2024 se contrato un canal de internet de respaldo de 80 Mbps con la Empres telefónica Movistar para dar respaldo al canal principal de la empresa ERT, por cuanto el Hospital tiene habilitado el servicio de Telemedicina, la normativa exige tener dos canales de internet de diferente proveedor. 
2. Se verificò que  el cronograma de simulacros para la vigencia 2025 se realizara en el segundo semestre. </t>
  </si>
  <si>
    <t>Al seguimiento se observó que se realizaron las capacitaciones articuladas al Plan Institucional de Capacitación PIC, en los entrenamientos  en salud mental, en  dónde el  Triage es un tema principal a capacitar, logrando que el 100% de los enfermeros  del HDPUV esten capacitados y entrenados y más del 92% del personal asistencial se encuentra certificado en dicho entrenamiento en lo que va corrido de la vigencia 2025.</t>
  </si>
  <si>
    <t xml:space="preserve">Se verificò que a través del aplicativo digital se gestionaron las manifestaciones en el primer semestre de 2024. A la fecha se verifica que se realiza de manera manual y digital.
</t>
  </si>
  <si>
    <t xml:space="preserve">
1. Se verifica que se realizó capacitación en sesiones breves de seguridad del paciente  al 100% del plan de trabajo de los EPM. 
2. Se realizó Inducción y reinducción donde se incluyen  protocolos de prevención de acercamiento sexual  en  la vigencia 2025.  
1. Se evidenció que  aumentaron las socializaciones por medio de las sesiones breves de los EPM a 4 al año.
3. Se evidencia psicoeducación en colegios de alto riesgo con enfoque intersectorial en la prevención de conductas de riesgo como acercamientos sexuales no seguros para los adolescentes en prevención de enfermedades de transmisión sexual.
4. Se verificó por medio de la plataforma Almera indicador controlado por debajo de la meta establecida.</t>
  </si>
  <si>
    <t xml:space="preserve">
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</si>
  <si>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Al seguimiento se estableció que se presentó ante la alta dirección el plan anual de adquisiciones para la vigencia 2025, en donde se realizaron los ajustes solicitados por los lideres de proceso en la vigencia, todos estos ajustes requirieron  la aprobacion de la subgerencia administrativa  y se  realizó el trámite en la plataforma del Secop II transaccional.</t>
  </si>
  <si>
    <t>Se evidenció por el asesor de control interno que en lo que va corrido de la vigencia  2025 se  realizó el seguimiento al plan operativo el cual logró un avance del 54% a junio de la presente vigencia  y fue presentado ante el comitè de gerencia.  La linea estratégica de salud mental con excelencia, presenta un avance del 67%, mejoramiento institucional del 58%, fortalecimiento de las capacidades institucionales 49%, docencia e investigación el 57%, sostenibilidad y rentabilidad financiera el 51%, todo esto sobre una meta del 45% establecida a junio de 2025.</t>
  </si>
  <si>
    <t xml:space="preserve">1. Se verifica que el proceso de mercadeo y comunicaciones viene realizando el seguimiento  al nuevo control.  Se realizò  la oferta publica para la contrataciòn del proveedor para el mantenimiento y soporte del portal web de la entidad, para la vigencia 2025.  Se evidencia que en la vigencia 2025 se ajustó  y actualizó la informaciòn del menú transparencia y acceso a la informaciòn pùblica ITA,  con la actualizaciòn de los documentos e informes establecidos por la ley 1712 de 2014 y la Resoluciòn 1519 de 2020, preparandose para el seguimiento que realiza la Procuraduria general de la Nación en el segundo semestre de la vigencia actual. Igualmente se evidenciò que se cumplió con el plan de comunicaciones institucional y  lo proyectado en la matrtìz de comunicaciones. </t>
  </si>
  <si>
    <t xml:space="preserve">Se evidenciò que en la vigencia 2025 el plan estratègico de comunicaciones tiene una ejecución a agosto de  de la presente vigencia fiscal del 66.64% de ejecución.  Se socializó el manual de identidad corporativa en el primer semestre de 2025 el día 11 de marzo. Igualmente el proceso desarrolla el plan de trabajo mensual en donde se desarrollan las actividades de los programas y procesos de la institución </t>
  </si>
  <si>
    <t>Se evidenciò por control interno que las solicitudes enviadas por parte de los procesos,  las realizaron a travès del formato de solicitudes a comunicaciones y al seguimiento en julio de 2025 fueron 107 a las cuales se les dio trámite oportuno en un 100%</t>
  </si>
  <si>
    <t>1.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2. Se evidenció el cuadro de precios de compra de 2025 y el margen de rentabilidad para cada convenio con las Eps ajustados a la normatividad actualizada de regulación de precios de medicamentos.</t>
  </si>
  <si>
    <t xml:space="preserve">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t>
  </si>
  <si>
    <t xml:space="preserve">1. Al seguimiento se estableció  que se realizó un cierre mensual de facturación cuyo propósito es garantizar que todos los servicios prestados en el periodo a pacientes egresados se hayan facturado (Informe mensual proyectado por los facturadores).  </t>
  </si>
  <si>
    <t xml:space="preserve">
 Desde el área financiera y con el apoyo de una empresa auditora externa se evidenció que se viene realizando gestiones tendientes a la respuestas oportunas de las diferentes objeciones (glosas y devoluciones) generadas por las diferentes EAPB a la facturación, logrando oportunidad en las respuestas , generando espacios de conciliacion con las diferentes EPSs que finalmente impactan en el recaudo.</t>
  </si>
  <si>
    <t>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t>
  </si>
  <si>
    <t xml:space="preserve">
1. Se verificó la existencia de los reportes mensuales a la UIAF.
2. Se verifica por control interno la existencia de la certificacion mensual deribada de los reportes de caja</t>
  </si>
  <si>
    <t xml:space="preserve">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Se verificó que se realizó actualización al procedimiento de tesoreria, en donde quedó establecido el paso a paso y las condiciones para el pago a los proveedores.
adicionalmente se emite circular interna en conjunto con el area juridica, dirigida a los supervisores de contrato, en donde se establece las condiciones legales y financieras para el pago a los proveedores.
</t>
  </si>
  <si>
    <t>Al seguimiento se verifica que  los CDPs expedidos cuentan con la solicitud y  necesidad debidamente diligenciadas y firmadas por los responsables. Esta verificación se realizó en la carpeta compartida de contratos. Igualmente se verificó, a travès de mue</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</si>
  <si>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 Reportes de exámenes de laboratorio clínico entregados: 99.9%; Proporción de nuevas muestras solicitadas: 0.081%; Exámenes procesados no entregados: 0.0075%; Oportunidad en la entrega de resultados de exámenes de laboratorio clínico de Urgencias: 2horas 8 minutos; Oportunidad en la entrega de resultados de exámenes de laboratorio clínico en el servicio de hospitalización: 4 horas 07 minutos; Oportunidad en la notificación de resultados críticos de laboratorio clínico: 7.5; Proporción de resultados críticos de laboratorio clínico notificados en tiempo menor a 30 minutos: 97.4%.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</si>
  <si>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t>
  </si>
  <si>
    <t xml:space="preserve">1. Se verifica capacitación de la Meta 2: Se realizan las sesiones breves en el 100% de los EPM logrando una cobertura del 98%, en lo que va corrido de la vigencia 2025.
2.  Igualmente se observó que se realizaron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
</t>
  </si>
  <si>
    <t>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t>
  </si>
  <si>
    <t xml:space="preserve">1. Se verifica que el indicador de oportunidad en la asignación de citas estuvo controlado en toda la vigencia  2024,  cumpliendo con la meta menor o igual a 10 días, el promedio es de 11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</si>
  <si>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 xml:space="preserve">Se observó que se  realizaron las capacitaciones en los servicios con una cobertura del 100% y una adeherencia fue del 84%
Se verifican los soportes de las capacitaciones dadas en los servicios.
Se verificó la realización de rondas en todos los servicios en cumplimiento del cronograma establecido a julio de 2025 por parte de la ingeniera biomédica y se verificó que en actas del comité se realizó el seguimiento a las visitas semanales y los mantenimientos correctivos a través de la matriz y se realizaron en el tiempo indicado garantizando la prestacion del servicio de manera oportuna. </t>
  </si>
  <si>
    <t xml:space="preserve">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 2025.  </t>
  </si>
  <si>
    <t>1. Se verifica capacitación de la Meta 2: Se realizan las sesiones breves en el 100% de los EPM logrando una cobertura del 98%, en lo que va corrido de la vigencia 2025.
2.  Igualmente se observó que se realizaron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</si>
  <si>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1.Se evidenció que el protocolo de agitación psicomotriz de pacientes se aumento en la vigencia 2025 a 4 socializaciones por medio de las sesiones breves, con un cumplimiento al seguimiento de un100% del plan en todos los servicios con los EPM. 
 Igualmente se verifica que se realizó el simulacro de evasión y pérdida de pacientes y agitación, realizado en el mes de agosto de 2025, donde se obtuvo una adherencia del 95%. Se divulgaron los resultados por medio de redes, la participación fue del 100% de los asistentes, contando con personal calificado para simulaciones seguras.
2. Se entrenó y certificó a 209 colaboradores en protocolo de atención agitación psicomotriz y se capacitó a 42 funcionarios externos de la red pública con enfoque intersectorial. 
Se evidencia indicador controlado por debajo de la meta a traves de la herramienta Almera y se controla el riesgo de agresión entre paciente en un 98.4%</t>
  </si>
  <si>
    <t xml:space="preserve">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 </t>
  </si>
  <si>
    <t>En el primer semestre de la vigencia 2025 se revisaron 348 histórias clinicas por el químico farmacéutico en donde se evidencia que No hay adherencia al 100% del programa,  por cuanto no se esta diligenciandfo la totalidad de los items establecidos en el PRO-TRA-28, procedimiento de concialición. Se realizaron capacitaciones  al personal  asistencial en donde uno de los temas fue la conciliacion medicamentosa en el primer semestre de la vigencia 2025.  No se evidencia que el personal de enfermeria se adhiera al 100% del programa de conciliacion medicamentosa.</t>
  </si>
  <si>
    <r>
      <t>Se verificò que en la vigencia 2024, se diò respuesta oportuna y de fondo a las manifestaciones interpuestas.  Estas fueron publicadas en la página web de la entidad en la pestaña de transparencia de manera trimestral, en donde las felicitaciones superan el 80% por el trato humanizado al paciente.</t>
    </r>
    <r>
      <rPr>
        <b/>
        <sz val="12"/>
        <color theme="1"/>
        <rFont val="Arial Narrow"/>
        <family val="2"/>
      </rPr>
      <t xml:space="preserve"> </t>
    </r>
  </si>
  <si>
    <t>1.Se evidencia que en la vigencia 2025 se han asignado a agosto 21657 citas de pacientes primera vez sobre 3926 citas agendadas en el primer semestre.
2. Al seguimiento se observó que los cuadros de turnos del servicio de urgencias se asignan mensualmente, se socializan por medio de correos in</t>
  </si>
  <si>
    <t>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t>
  </si>
  <si>
    <r>
      <t xml:space="preserve">1. Se verifica que se realizó la identificación de los riesgos al 99% de la población, mitigando los riesgos, evidenciando que el 0.5% de los riesgos se materializan. Se han presentado CERO suicidios.
2. Se estableció que se  realizó capacitación en sesiones breves de seguridad del paciente en el mes de junio 2024 al 100 de los EPM, cobertura 98% en el cual uno de los temas de la META 6 es la prevención de acercamiento sexual.
3. Igualmente se realizó capacitación en sesiones breves de seguridad del paciente en el mes de junio 2024 al 100 de los EPM, cobertura  del 98% en el cual uno de los temas de la META 6 es prevención de suicidio. Se realizó induccion y capacitacion al personal de seguridad privada, empresa LASU, terceros y proveedores, en el primer semestre se capacitó al 100% de la población nueva, teniendo en cuenta protocolos de seguridad del paciente, identificación de objetos peligrosos, protocolo de evasión y pérdida de pacientes, protocolo de agitación psicomotriz y prevencion de suicidio.
4. Se evidenció en el 100% de las histórias clínicas de pacientes con riesgo suicida la identificación correcta de paciente según protocolo. </t>
    </r>
    <r>
      <rPr>
        <sz val="12"/>
        <color rgb="FFFF0000"/>
        <rFont val="Arial Narrow"/>
        <family val="2"/>
      </rPr>
      <t>nuevo control</t>
    </r>
  </si>
  <si>
    <r>
      <rPr>
        <sz val="12"/>
        <color theme="1"/>
        <rFont val="Arial Narrow"/>
        <family val="2"/>
      </rPr>
      <t>1. Se verifica que se realizó capacitación en sesiones breves de seguridad del paciente en el mes de junio 2024 al 100 de los EPM, Cobertura 98% en el cual uno de los temas de la META 6 es prevención de acercamiento sexual.
2. Se realizó Inducción, reinducción y protocolos como de acercamiento sexual y prevención de consumo de SPA en la vigencia 2024.,  teniendo en cuenta las circulares internas desde Gerencia con el objetivo de revisar los horarios y disposición de tiempos para capacitaciones.
3. Se evidenció que se  realizó capacitación en sesiones breves de seguridad del paciente en el mes de junio 2024 al 100 de los EPM, Cobertura 98% en el cual uno de los temas de la META 6 es prevención de suicidio. Se realizó induccion y capacitacion al personal de seguridad privada, empresa LASU, terceros y proveedores,  se capacita al 100% de la población nueva, teniendo en cuenta protocolos de seguridad del paciente, identificación de objetos peligrosos, protocolo de evasión y pérdida de pacientes, protocolo de agitación psicomotriz, prevencion de suicidio.
4. Las Rondas de seguridad se  aumentaron según informes de años anteriores, incrementando a 15 por mes, para tener un total en el primer semestre 90 rondas de seguridad.
5. El indicador de acercamiento sexual se verifica que está controlado en el año 2024, se presentó un incidente de acercamiento sexual en el mes de febrero y el resto del  semestre no se han presentado casos de acercamiento sexual. Cuenta con ficha técnica de indicador medido por seguridad del paciente.
6. Se verificó que se reportó desde seguridad privada el ingreso de objetos peligrosos como sustancias psicoactivas, además en la ruta de ingreso del paciente el personal auxiliar también identifica objetos peligrosos como SPA</t>
    </r>
    <r>
      <rPr>
        <sz val="12"/>
        <color rgb="FF00B050"/>
        <rFont val="Arial Narrow"/>
        <family val="2"/>
      </rPr>
      <t xml:space="preserve"> </t>
    </r>
    <r>
      <rPr>
        <sz val="12"/>
        <color rgb="FFFF0000"/>
        <rFont val="Arial Narrow"/>
        <family val="2"/>
      </rPr>
      <t>Nuevo control</t>
    </r>
  </si>
  <si>
    <t>1.Se observó que el comité de vigilancia en salud ha venido  realizando las reuniones ordinarias cada mes en lo que va corrido de  la vigencia 2025.
2. Se realizó de manera mensual las listas de chequeo de higiene de manos, realizando por los EPM  listas de chequeo por servicio con un cumplimiento satisfactorio del 94%,  por las rondas de seguridad de enfermera Cove  con un total de 4 jornadas al mes abarcando 12 servicios por jornada para un toral de 384 al momento del seguimiento. Se certifica al 90% del  personal asistencial por la OPS en l ¨Higiene de manos¨.
3. Se realizó capacitación y campaña de Higiene de manos , celebrando en el mes de mayo la Jornada de Higiene de manos. 172 colaboradores participaron en la campaña, 179 pacientes, en total, participaron: 351.
4. Se evidenció que se cuenta con instalación de dispositivos para higiene de manos: 116 de jabón cosmético, 41 de jabón antibacterial y 123 de alcohol, incrementando un 25% en el periodo.</t>
  </si>
  <si>
    <r>
      <rPr>
        <sz val="12"/>
        <color theme="1"/>
        <rFont val="Arial Narrow"/>
        <family val="2"/>
      </rPr>
      <t xml:space="preserve">1. Al seguimiento se evidenció que se dió cumplimento al plan de trabajo del grupo de educación en salud en la vigencia 2024, con el 100% de las actividades programadas y  se educaron, colaboradores, pacientes, cuidador y/o familia.
2. Se verifica que se cuenta con  evidencia de educación individual en la vigencia 2024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y encuesta exámen en temas de educación en salud.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la vigencia 2024. </t>
    </r>
    <r>
      <rPr>
        <sz val="12"/>
        <color rgb="FFFF0000"/>
        <rFont val="Arial Narrow"/>
        <family val="2"/>
      </rPr>
      <t xml:space="preserve">Nuevo control </t>
    </r>
    <r>
      <rPr>
        <sz val="12"/>
        <rFont val="Arial Narrow"/>
        <family val="2"/>
      </rPr>
      <t xml:space="preserve">  </t>
    </r>
  </si>
  <si>
    <t xml:space="preserve">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
</t>
  </si>
  <si>
    <t>Control interno evidenciò que en la vigencia 2024 se construyó y se presentó el Plan de Desarrollo para la vigencia 2024-2028. Se han venido revisando los avances del plan  en el comité de gerencia y también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El hospital conserva  la certificación como entidad acreditada en salud por 4 años mas, evidenciando la mejora continua en nuestros procesos y seguir  prestando servicios en salud mental con altos estándares de calidad para la poblacion del Valle del Cauca y el suroccidente Colombiano. Igualmente el HDPUV recibió la certificación como Hospital Universitario otorgada por la Comisión intersectorial para el talento humano en salud, el Ministerio de salud y Protección social y el Ministerio de educación Nacional, entidades que avalan la trayectoria y el compromiso del hospital con la formación académica, la investigación y la atención en salud mental.</t>
  </si>
  <si>
    <t>El asesor de Control interno verificó  que para la vigencia   2025, se aprobó por acto administrativo el Plan Anual de adquisiciones articulado con el PDI, POA y el POAI.
Se verificó que el presupuesto para la vigencia 2025, fue elaborado de acuerdo a las iniciativas y necesidades establecidas en el PAA, los lineamientos de Hacienda Departamental y el mismo fue aprobado por Junta Directiva y el CODFIS Departamental. Igualmente se estableció que con corte a agosto de la presente vigencia se oficio por parte de la oficina de planeación y el área financiera a los diferentes lideres de proceso para la presentación de las necesidades de bienes y servicios para la vigencia 2026, con el fin de elaborar el plan anual de adquisiciones de la misma.</t>
  </si>
  <si>
    <t>Riesgo identificado en el primer semestre de 2023.+R46</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</si>
  <si>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</si>
  <si>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 xml:space="preserve">1. Se verificó que  el lider de servicios administrativos elaboró el plan anual de adquisiciones de la vigencia fiscal 2025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</si>
  <si>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Se verifica que en el plan anual de adquisiciones estàn incluidas las necesidades de contrataciòn para la presente vigencia fiscal y se han ejecutado a julio de 2026 el 48% del plan.</t>
  </si>
  <si>
    <r>
      <t xml:space="preserve">Posibilidad de afectación económica y reputacional por la causacion contable y posterior pago de facturas o cuentas de cobro e proveedores sin los debidos soportes e informes por parte del supervisor del contrato. </t>
    </r>
    <r>
      <rPr>
        <sz val="12"/>
        <color rgb="FFFF0000"/>
        <rFont val="Arial Narrow"/>
        <family val="2"/>
      </rPr>
      <t>Nuevo riesgo identificado</t>
    </r>
    <r>
      <rPr>
        <sz val="12"/>
        <color theme="1"/>
        <rFont val="Arial Narrow"/>
        <family val="2"/>
      </rPr>
      <t xml:space="preserve">
</t>
    </r>
  </si>
  <si>
    <r>
      <t xml:space="preserve">Posibilidad de impacto econòmico y reputacional por sanciones disciplinarias, fiscales y penales, por el ente regulador,  debido al recaudo de dineros provenientes de acciones ilicitas   </t>
    </r>
    <r>
      <rPr>
        <sz val="12"/>
        <color rgb="FFFF0000"/>
        <rFont val="Arial Narrow"/>
        <family val="2"/>
      </rPr>
      <t>RIESGO SARLAFT</t>
    </r>
  </si>
  <si>
    <r>
      <t xml:space="preserve">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t>
    </r>
    <r>
      <rPr>
        <sz val="12"/>
        <color rgb="FFFF0000"/>
        <rFont val="Arial Narrow"/>
        <family val="2"/>
      </rPr>
      <t xml:space="preserve"> RIESGO SICOF-Corrupción</t>
    </r>
  </si>
  <si>
    <r>
      <t xml:space="preserve">Probabilidad de impacto econòmico por el manejo doloso de las glosas y devoluciones tramitadas ante las  diferentes EAPB,  para el favorecimiento propio o de un tercero.   </t>
    </r>
    <r>
      <rPr>
        <sz val="12"/>
        <color rgb="FFFF0000"/>
        <rFont val="Arial Narrow"/>
        <family val="2"/>
      </rPr>
      <t>SICOF-Corrupción</t>
    </r>
  </si>
  <si>
    <r>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r>
    <r>
      <rPr>
        <sz val="12"/>
        <color rgb="FFFF0000"/>
        <rFont val="Arial Narrow"/>
        <family val="2"/>
      </rPr>
      <t xml:space="preserve"> RIESGO SICOF-CREDITO</t>
    </r>
  </si>
  <si>
    <r>
      <t xml:space="preserve">Posibilidad de afectación económica y reputacional por glosas y devoluciones notificadas por la ERP sobre la facturación,  debido a la falta de soportes y requisitos normativos en la facturas radicadas.   </t>
    </r>
    <r>
      <rPr>
        <sz val="12"/>
        <color rgb="FFFF0000"/>
        <rFont val="Arial Narrow"/>
        <family val="2"/>
      </rPr>
      <t>RIESGO SICOF-LIQUIDEZ</t>
    </r>
  </si>
  <si>
    <r>
      <t xml:space="preserve">Posibilidad de afectación económica y reputacional por la subfacturación de los servicios de salud a las ERP y particulares, debido al registro errado o incompleto de los procedimientos, medicamentos e insumos suministrado a los pacientes durante su atención.  </t>
    </r>
    <r>
      <rPr>
        <sz val="12"/>
        <color rgb="FFFF0000"/>
        <rFont val="Arial Narrow"/>
        <family val="2"/>
      </rPr>
      <t>RIESGO OPERACIONAL</t>
    </r>
  </si>
  <si>
    <r>
      <t xml:space="preserve">Posibilidad de impacto operacional por pérdida información contable, financiera y presupuestal debido a falta de herramientas  de respaldo de información frente a posibles perdidas de la misma lo que afecta el normal funcionamiento del proceso y posibles sanciones. </t>
    </r>
    <r>
      <rPr>
        <sz val="12"/>
        <color rgb="FFFF0000"/>
        <rFont val="Arial Narrow"/>
        <family val="2"/>
      </rPr>
      <t>Se identifico un nuevo control</t>
    </r>
  </si>
  <si>
    <r>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r>
    <r>
      <rPr>
        <sz val="12"/>
        <color rgb="FFFF0000"/>
        <rFont val="Arial Narrow"/>
        <family val="2"/>
      </rPr>
      <t>RIESGO SICOF</t>
    </r>
  </si>
  <si>
    <r>
      <t>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t>
    </r>
    <r>
      <rPr>
        <sz val="12"/>
        <color rgb="FFFF0000"/>
        <rFont val="Arial Narrow"/>
        <family val="2"/>
      </rPr>
      <t xml:space="preserve">  El riesgo fue modificado en su totalidad de acuerdo a la metodología DAFP.</t>
    </r>
    <r>
      <rPr>
        <sz val="12"/>
        <rFont val="Arial Narrow"/>
        <family val="2"/>
      </rPr>
      <t xml:space="preserve"> 
 </t>
    </r>
  </si>
  <si>
    <r>
      <t xml:space="preserve">Posibilidad de impacto económico y reputacional por expedir CDP sin los requisitos establecidos en el procedimiento y en la normatividad que aplica debido a la falta de verificación de los requisitos para expedición y seguimiento al PAA.  </t>
    </r>
    <r>
      <rPr>
        <sz val="12"/>
        <color rgb="FFFF0000"/>
        <rFont val="Arial Narrow"/>
        <family val="2"/>
      </rPr>
      <t>RIESGO SICOF</t>
    </r>
  </si>
  <si>
    <r>
      <t xml:space="preserve">Posibilidad de impacto económico y reputacional al no elaborar el presupuesto de la vigencia acorde a las necesidades reales de la institución por formular de manera inadecuada e inoportuna el Plan Anual de Adquisiciones y no articularlo al PDI, POA y POAI. </t>
    </r>
    <r>
      <rPr>
        <sz val="12"/>
        <color rgb="FFFF0000"/>
        <rFont val="Arial Narrow"/>
        <family val="2"/>
      </rPr>
      <t xml:space="preserve"> RIESGO SICOF</t>
    </r>
  </si>
  <si>
    <r>
      <t xml:space="preserve">DIRECCIONAMIENTO ESTRATEGICO </t>
    </r>
    <r>
      <rPr>
        <b/>
        <sz val="12"/>
        <color rgb="FFFF0000"/>
        <rFont val="Arial Narrow"/>
        <family val="2"/>
      </rPr>
      <t>-SICOF</t>
    </r>
  </si>
  <si>
    <t>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Se observo que mediante acuerdo Nro.015 del 1 de octubre de 2024 la entidad ajustó el estatuto interno de contratación, en consecuencia a traves de la resolucion numero 552 del 28 de octubre del mismo año se actualizo el manual de procedimiento de contratacion, ajuntandolo al nuevo estatuto de contratacion, lo que implicó nuevos lineamientos en el desarrollo del proceso.
2. En el primer semestre de 2025 se realizaron capacitaciones dirigida a todos los intervinientes del proceso contractual,supervisores, tecnicos y auxiliares administrativos, capacitaciones relacionadas con el nuevo estatuto de contratación y manual de procedimiento.</t>
  </si>
  <si>
    <t>1.- Al seguimiento por control interno se tomo una muestra de los contratos que se han ejecutaron en la vigencia  2025 en donde se estableció que los contratos cuentan con el supervisor y estos entregan los informes de manera regular  y a su vez son subidos a la plataforma de Secop II transaccional.
2.-  En el primer semestre de 2025  se realizaron  capacitaciones a los supervisores, auxiliares y técnicos, relacionada con el nuevo estatuto de Contratación dirigida a los principales intervinientes del proceso contractual de la entidad.</t>
  </si>
  <si>
    <t xml:space="preserve">Se establece que las capacitaciones a los supervisores, auxiliares y técnicos sobre el proceso contractual se realizó de acuerdo al plan de trabajo del proceso jurídico establecido para la vigencia 2025.  </t>
  </si>
  <si>
    <r>
      <t xml:space="preserve">Posibilidad de impacto en la prestación del servicio por  caída  de paciente desde su propia altura  debido a dificultades en la marcha  y/o efectos secundarios de los medicamentos </t>
    </r>
    <r>
      <rPr>
        <sz val="12"/>
        <color rgb="FFFF0000"/>
        <rFont val="Arial Narrow"/>
        <family val="2"/>
      </rPr>
      <t>CAIDAS</t>
    </r>
  </si>
  <si>
    <r>
      <t xml:space="preserve">Posibilidad de impacto ambiental  por Utilizar productos quimicos sin etiquetas para su debida identificaciòn, debido a Falta de control en el uso  de sustancias quimicas  </t>
    </r>
    <r>
      <rPr>
        <sz val="12"/>
        <color rgb="FFFF0000"/>
        <rFont val="Arial Narrow"/>
        <family val="2"/>
      </rPr>
      <t xml:space="preserve">Nuevo riesgo </t>
    </r>
  </si>
  <si>
    <t xml:space="preserve">1. Se verifica que se continua realizando el seguimiento de todos los expedientes a través de la herramienta controloda de manera electrònica y se verificó que los expedientes estàn archivados debidamente. </t>
  </si>
  <si>
    <t>Durante la vigencia 2024, se fortalecieron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Al terminar la vigencia 2024, el indice de rotación de personal está por debajo de la meta en -0,85. Se presentaron doce  (12) retiros y se presentaron  (3) provisiónes de empleo.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</si>
  <si>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Durante  la vigencia fiscal 2025 se dio cumplimiento con suficiencia y oportunidad a todos los informes que se deben rendir en las diferentes plataformas requeridas por las entidades de control, evitando sanciones por incumplimiento.</t>
  </si>
  <si>
    <t>En la vigencia 2025 no hubo sanciones moratorias interpuestas por las administradoras adscritas al SGSSS,  a causa de la no afiliación de servicios de salud. Cuando se presentan novedades éstas son reportadas oportunamente por el área de Talento Humano.</t>
  </si>
  <si>
    <t>El proceso de la liquidación de la nómina se viene realizando de manera oportuna, cumpliendo con los controles establecidos en los riesgos y demás autocontroles para generar la nómina con información veráz y confiable y no se presentó ninguna novedad de enero a agosto de  2025.</t>
  </si>
  <si>
    <t>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t>
  </si>
  <si>
    <t xml:space="preserve">En el primer sememestre de 2025  se realizó jornada de inducción y reinducción institucional en la nueva plataforma virtual E-lerning a toda la comunidad hospitalaria. </t>
  </si>
  <si>
    <t>Se evidencia en las histórias laborales que los funcionarios que ingresaron durante la vigencia 2025, recibieron la formación de Sicof y Sarlaft. De la misma manera se evidenció que reposa en su história laboral el formulario de conocimiento de personales naturales y jurídicas.</t>
  </si>
  <si>
    <t>Posibilidad de impacto  operacional,  por  incumplimiento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</si>
  <si>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t>
  </si>
  <si>
    <t>1. Se estableció que en la vigencia 2025,  se realizaron verificaciones de los anexos técnicos y las delegaciones progresivas de funciones, proporcionadas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verifica quer se revisaron las pólizas de responsabilidad civil consignadas en las carpetas de las universidades que maneja la subgerencia cientifica y se ingreso a los links suministrados por las universidades para la revisión en sus propios reservorios.
4. Se realizaron sesiones de inducción para los estudiantes, en donde se abordaron temas como la humanización, seguridad del paciente, guías y protocolos de atención y el reglamento de práctica formativa.   La comprensión de los estudiantes se evalúa y se cuenta con  los registros de asistencia.Igualmente la inducción queda disponible en la plataforma del hospital para consulta permanente.</t>
  </si>
  <si>
    <t>Posibilidad de Impacto económico y legal por el vencimiento y deterioro de los  medicamentos y dispositivos médicos en las  áreas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</si>
  <si>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 xml:space="preserve">1. Se evidencian los seguimientos al almacenamiento y control mensual de los medicamentos de control especial almacenados en los servicios (kits de sedación y carros de paro), registrado en el FOR-TRA-126 Formato de Seguimiento a carros de pacientes.
2. Se evidencia que los kits de agitación se encuentran almacenados en un lugar seguro, libre de acceso a pacientes y personal ajeno a la sala  y los candados de carro de paro se encuentran registrados en el formato de control de carro de paro.
3. Se evidencia que los remanentes de medicamentos de control se disminuyeron debido a las solicitudes de adecuacion de medicamentos en central de mezclas, por lo tanto al paciente se le administran las dosis especificas y no quedan sobrantes. Se evidencia en las ordenes de producción al proveedor Farmart-Unidossis la solicitud de adecuaciones por central de mezclas. </t>
  </si>
  <si>
    <t>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2. Se verificó que de acuerdo a cronograma de capacitación del personal, se realizan capacitaciones mensuales a todo el personal de farmacia.</t>
  </si>
  <si>
    <t>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cuyos equipos y licenciamientos se renovaron por 3 años del 2024 al 2027.
4. Igualmente al finalizar la vigencia 2024 se actualizó el procedimiento de Backup incrementando la frecuencia del Bacukp diferencial cada hora y se hace seguimiento de enero a agosto de 2025 sobre su implementación.</t>
  </si>
  <si>
    <t xml:space="preserve">1. Se evidencio por control interno que  se realizo la ejecución del cronograma de mantenimiento del primer semestre de la vigencia 2025, a traves del proveedor Omega Soluciones SAS 
2. Se evidenciò que se realizò de forma diaria el Bacupk de los servidores del hospital, evidenciando que al generar el reporte todos lo bakups se completan de forma exitosa 
3. SE evidencia que se realizó el simulacro para evaluar la alta disponibilidad y el funcionamiento de los equipos de seguridad perimetral en el primer semestre de 2025.
4. Se verificò que las licencias del  antivirus y los equipos de seguridad perimetral se renovaron por 3 años quedando con una cobertura del 2024 al 2027.
5. Se verificò que se cumplió con lo establecido en el manual y la politica de seguridad de la informaciòn y uso de los recursos informàticos, controlando el acceso al data center el cual cumple con las restricciones para el personal no autorizado.   </t>
  </si>
  <si>
    <t xml:space="preserve">1. Se evidencio por control interno que  se realizo la ejecución del cronograma de mantenimiento del primer semestre de la vigencia 2025, a través del proveedor Omega Soluciones SAS 
2. Se evidenciò que se realizò de forma diaria el Bacupk de los servidores del hospital, evidenciando que al generar el reporte todos lo bakups se completan de forma exitosa 
3. Se evidencia que se realizó el simulacro para evaluar la alta disponibilidad y el funcionamiento de los equipos de seguridad perimetral en el primer semestre de 2025.
4. Se verificò que las licencias del  antivirus y los equipos de seguridad perimetral se renovaron por 3 años quedando con una cobertura del 2024 al 2027.
5. Se verificò que se cumplió con lo establecido en el manual y la politica de seguridad de la informaciòn y uso de los recursos informàticos, controlando el acceso al data center el cual cumple con las restricciones para el personal no autorizado.   </t>
  </si>
  <si>
    <t xml:space="preserve">1.- Se verifica por control interno que el àrea de talento humano  procediò a  informar a los nuevos funcionarios sobre el acuerdo de confidencialidad y se verificò con la firma del funcionario que reposa en la hoja de vida.
2. Se verificò por control interno que los contratos tienen la cláusula de confidencialidad de la informaciòn para que sea cumplida por el contratista  a la fecha se esta incluyendo en los contratos CAO.
3. Se verifico que se realizó la socializacion de las politicas y el manual de seguridad en la induccion y reinduccion realizada en la vigencia 2025 en la plataforma digital Leaming-Management-System, establecida por la institución.
4. Se verificó que  se gestiona el formato de activar o inactivar usuarios FOR-GIN-42, para crear usuarios en el sistema de informacion Hosvital. Se revisaron formatos de la vigencia 2025 en donde las autorizaciones estan acordes a las fechas de solicitudes.
5. . Control interno evidenció que el técnico de archivo diligencia el formato  de préstamo de documentos FOR-GIN-11. Igualmente se evidenció que la auxiliar administrativa de estadistica diligencia el formato  de solicitud y entrega de história clínica FOR-GIN-09.  
6. Se verificó que el profesional especializado del área de estadística da cumplimiento al procedimiento de estadística y control de la información PRO-GIN-08 y se verificó que gestiona el formato de solicitud de información FOR-GIN-39  y que realizó la trazabilidad a través del formato seguimiento a solicitudes FOR-GIN-40  </t>
  </si>
  <si>
    <t xml:space="preserve">1.- Se verifica por control interno que el àrea de talento humano  procediò a  informar a los nuevos funcionarios sobre el acuerdo de confidencialidad y se verificò con la firma del funcionario que reposa en la hoja de vida.
2. Se verificò por control interno que los contratos tienen la cláusula de confidencialidad de la informaciòn para que sea cumplida por el contratista  a la fecha se esta incluyendo en los contratos CAO.
3. Se verifico que se realizó la socializacion de las politicas y el manual de seguridad en la induccion y reinduccion realizada en la vigencia 2025 en la plataforma digital Leaming-Management-System, establecida por la institución.
4. Se verificó que  se gestiona el formato de activar o inactivar usuarios FOR-GIN-42, para crear usuarios en el sistema de informacion Hosvital. Se revisaron formatos de la vigencia 2025 en donde las autorizaciones estan acordes a las fechas de solicitudes.
5. . Control interno evidenció que el técnico de archivo diligencia el formato  de préstamo de documentos FOR-GIN-11. Igualmente se evidenció que la auxiliar administrativa de estadistica diligencia el formato  de solicitud y entrega de história clínica FOR-GIN-09.  
6. Se verificó que el profesional especializado del área de estadística da cumplimiento al procedimiento de estadística y control de la información PRO-GIN-08 y se verificó que gestiona el formato de solicitud de información FOR-GIN-39  y que realizó la trazabilidad a través del formato seguimiento a solicitudes FOR-GIN-40  
</t>
  </si>
  <si>
    <t>1. Se verificó que se continuó dando  cumplimiento a la segregación de residuos de acuerdo al código de colores vigente en los contenedores.
2. El Profesional Universitario  de Servicios Administrativos realizò el  inventario de manera mensual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seguimiento al inventario de bolsas, dejando registro  en  FOR-GAF-14.
5. El Profesional Universitario  de Servicios Administrativos realizò  capacitación  en segregación de residuos generados por la comunidad hospitalaria, en conjunto con los gestores externos ( proveedores) Se realizaron con promovalle, con RH SAS gestor externo de residuos peligrosos y Promovalle gestor de residuos no peligrosos y capacitacion con Asobosur gestor externo de residuos aprovechables.</t>
  </si>
  <si>
    <t xml:space="preserve">1. Se evidenció que se ha uilizado el detector de objetos metàlicos para un mayor control en la salida y entrada de objetos. 
2. Igualmente se verifica el informe de gestiòn de seguridad mensual presentado por la empresa de seguridad, en donde se incluye el control de activos fijos. El informe lo archiva la profesional de servicios administrativos. 
3. Se realizaron capacitaciones en el primer semestre de 2025 a los guardas de seguridad.
4. Se verifica que se aplica el FOR-GIM-54 denominado Formato de Registro de entrada y salida de equipos tecnológicos  y el archivo lo guarda la profesional de sistemas
5. Se evidenciò que se aplica el procedimiento PRO-GIN-10 Procedimiento de registro de entrada y salida de equipos tecnològicos.
6. Se verifica la socializaciòn a los guardas del formato y el procedimiento actualizado.
7. Se verifica el diligenciamiento por parte de los guardas del FOR-GIN -54 
8. Se verifica que  se ha  diligenciado  el formato FOR-GLO-01  relacionado con el control de activos para salida de activos en todas las puertas de acceso. </t>
  </si>
  <si>
    <t>Se verificò que a través de la plataforma ALMERA se gestionan las manifestaciones al seguimiento 2025. A la fecha se verifica el profesional del SIAU dio respuesta oportuna a las manifestaciones que se publicaron de manera trimestral en la página web.</t>
  </si>
  <si>
    <t>Se observó que la satisfacciòn  de los usuarios a julio de 2025  fue del 97.74%, 1299 usuarios  respondieron “muy buena” o “buena” a la pregunta: ¿cómo calificaría su experiencia global? en la encuesta de satisfacción en promedio general se registra  un 99.5% de satisfacción global.</t>
  </si>
  <si>
    <t>Se observó que  los usuarios están satisfechos con los cambios realizados a la oficina del SIAU en donde han dejado muchas felicitaciones relacionadas con la atención y adecuacion de la oficina. De los encuestados 1338,  respondieron “definitivamente sí” o “probablemente sí” para un 99,3 % global que si recomendarían la IPS.</t>
  </si>
  <si>
    <t>1. Se verifica capacitación de la Meta 2: Se realizan las sesiones breves en el 100% de los EPM logrando una cobertura del 98%, en lo que va corrido de la vigencia 2025.
2.  Igualmente se observó que se aplicaron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</si>
  <si>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 xml:space="preserve">
Control interno estableció que de enero a agosto 2025, se fortalecieron actividades educativas con familiares y pacientes, favoreciendo la adherencia al tratamiento tanto farmacológico como terapéutico. Igualmente se realizaron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t>
  </si>
  <si>
    <r>
      <t xml:space="preserve">Posibilidad de impacto en la prestación del servicio por fallas en los registros de medicamentos que se concilian por falta de adherencia al procedimiento de conciliacion medicamentosa. </t>
    </r>
    <r>
      <rPr>
        <sz val="12"/>
        <color rgb="FFFF0000"/>
        <rFont val="Arial Narrow"/>
        <family val="2"/>
      </rPr>
      <t>Se modifico el riersg</t>
    </r>
    <r>
      <rPr>
        <sz val="12"/>
        <color theme="1"/>
        <rFont val="Arial Narrow"/>
        <family val="2"/>
      </rPr>
      <t xml:space="preserve">o </t>
    </r>
  </si>
  <si>
    <t>Se estableció que en el mes de junio de 2025  con la adquisicion del software  se inicia la parametrizacion de acuerdo a las necesidades que requiere el proceso y la entidad, a la fecha se encuentra en plan piloto.</t>
  </si>
  <si>
    <r>
      <t xml:space="preserve">1. Se verificó que en la vigencia 2024 se realizó la socialización de los derechos y deberes y se reaqlizaron Las capacitaciones articuladas al Plan Institucional de Capacitación PIC (Inducción y reinducción y protocolos.
2.  Se estableció por control interno que en la vigencia  2024  el indicador  y el  grado de aplicación de prácticas humanizantes fue del 100%   dando resultado  satisfactorio comparado con la meta que es del 70%. Se evidenció  la recepción de las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se evidencio la resolutividad de las manifestaciones  en un 98% en la vigencia 2024. </t>
    </r>
    <r>
      <rPr>
        <sz val="12"/>
        <color rgb="FFFF0000"/>
        <rFont val="Arial Narrow"/>
        <family val="2"/>
      </rPr>
      <t xml:space="preserve">nuevo control. </t>
    </r>
  </si>
  <si>
    <t>Se verificó por control interno que la politica de gestion documental no se encuentra ajustada conforme a la normatividad vigente, politica que debe estar que se ajusto la articulada con la politica de información de estadistica y la politica de transparencia.  
Se estableció que se viene desarrollando el FOR-GIN-11  documento denominado Préstamo de documentos, con el objeto de tener un mayor control de todos los documentos que se producen en los procesos</t>
  </si>
  <si>
    <t>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Hoja de vida y seguimiento a mantenimiento y calibración por parte de la biomédica.</t>
  </si>
  <si>
    <t>Durante  la vigencia fiscal 2024 se dio cumplimiento con suficiencia y oportunidad a todos los informes que se deben rendir en las diferentes plataformas requeridas por las entidades de control, evitando sanciones por incumplimiento.</t>
  </si>
  <si>
    <t>1. Se evidencia que el asesor de control disciplinario conoce y aplica la politica anticorrupción, igualmente se realizaron campañas  enfocadas en evitar la trasgresión de la norma y acatar los deberes como funcionarios publicos, campaña realizada por correo institucional. En el mes de septiembre se realizara la feria de la excelencia en donde se reforzaran los valores institucionales.
2.Se verificó que el asesor de control disciplinario realizò encuesta de mediciòn anticorrupciòn en la muestra tomada de procesos aperturados en la vigencia 202</t>
  </si>
  <si>
    <t xml:space="preserve">1. Se evidencia que el asesor de control disciplinario conoce y aplica la politica anticorrupción, igualmente se realizaron campañas  enfocadas en evitar la trasgresión de la norma y acatar los deberes como funcionarios publicos, campaña realizada por correo institucional.
2.Se verificó que el asesor de control disciplinario realizò encuesta de mediciòn anticorrupciòn en la muestra tomada de procesos aperturados en la vigencia 2025 </t>
  </si>
  <si>
    <t>1. se evidenciaron que mensualmente  se verican las las fechas de vencimiento y se realiza la reposición  de productos próximos a vencer en los almacenamientos de carros de paros y stocks de los servicios. En los servicios se puede evidenciar en los inventarios de carro de paro y a través de correos electrónicos.
2. Se evidenciaron capacitaciones de farmacovigilancia al personal asistencial , estas se realizaron en el mes de abril de 2025. indicador de cobertura del 97% y una  adherencia del 93%
3. Se evidenció que se realizó control de fechas de vencimiento a través de semaforización (negro: 0 a 3 meses) y sistema de almacenamiento FEFO y se realizo verificación de la marcación de medicamentos de alto riesgo y LASA, de acuerdo con lo establecido en el PRO-TRA-16 revisión y verificación del carro de paro.</t>
  </si>
  <si>
    <t>La Evaluación del desempeño laboral: Del periodo 1/02/2024 al 31/01/2025 y del 1/02/2025 al 31/07/2025  se cerro satisfactoriamente, la evaluación del I semestre 2025 se desarrolló de acuerdo a los referentes normativos dentro de los primeros quince (15) días del mes de agosto 2025. Igualmente se evidenció que se evaluaron las competencias comportamentales del 100% de los funcionarios. Durante la vigencia del período anual del desempeño laboral 2024-2025 se dió cumplimiento a la meta establecida del 100%, respecto del valor cualitativo establecido para las competencias comportamentales, considerando la sumatoria de los niveles de desarrollo  Sobresaliente, Satisfactorio y No Satisfactorio. En la evaluación 2024-2025 el 95% fue sobresaliente y el 5% .</t>
  </si>
  <si>
    <r>
      <t xml:space="preserve">Probabilidad  de impacto económico y reputacional debido a la omisiòn del debido proceso y el incumplimiento en el  trámites de las etapas procesales, </t>
    </r>
    <r>
      <rPr>
        <sz val="12"/>
        <color rgb="FFFF0000"/>
        <rFont val="Arial Narrow"/>
        <family val="2"/>
      </rPr>
      <t>Ajustado</t>
    </r>
  </si>
  <si>
    <t xml:space="preserve">1. Al inicio de cada ciclo de mejoramiento o cuando se requiera, se actualizan las fichas de conformación de los equipos de autoevaluación en el FOR-SIG-09 y se registran en el acta de reunión del equipo.  Control interno evidenció  que la entidad mantiene la Certificación del Sistema de Gestión de Calidad bajo la NTC ISO 9001:2015, Sistema de Gestión Ambiental bajo la NTC ISO 14001:2015 y el Sistema de Gestión de la Seguridad y Salud en el Trabajo bajo la NTC ISO 45001:2018.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revisortia fiscal, No conformes y manifestaciones. Con corte al mes de agosto de 2025 se tiene un cumplimiento del  65% en los planes de mejoramiento de acreditación y un 42% en los planes de mejoramiento de otras fuentes. Cabe anotar que el ciclo 9 de autoevaluación finaliza en el mes de septiembre de 2025.   
2. Se verificó que la oficina de calidad con la implementación de la herramienta de gestión ALMERA se parametrizó el módulo de reporte de NO CONFORMES, el cual se realiza directamente en el aplicativo desde cualquier computador del hospital o teléfono móvil, permitiendo recibir el reporte de la falla en tiempo real y a su vez enviarlo al lider o responsable del proceso involucrado para su gestión y correctivos pertinentes. </t>
  </si>
  <si>
    <t>Se verifico por control interno  que se encuentra vigente y disponible en la plataforma documental PRO-SIG-08 identificacion de registros legales y de otra índole y el FOR-SIG-18 matriz de requisitos legales la cual es actualizada permanentemente por parte de los referentes de los sistemas de gestión de calidad, Ambiental y SST, con la expedición de nuevas normas y requisitos aplicables a nuestra entidad y sistemas de gestión.</t>
  </si>
  <si>
    <t xml:space="preserve">La oficina de control interno verificó que se continúa aplicando el procedimiento PRO-SIG-01 Elaboración y control de documentos y el FOR-SIG-01 Listado Maestro de Documentos, procedimiento que fue actualizado en el mes de diciembre de 2024 incluyendo los requisitos, lineamientos para la certificación de buenas prácticas clínicas (BPC), se actualizó la  plantilla  institucional de documentos , se incluye que la revisión de los documentos institucionales se realizará minimo cada cinco años o antes si se requiere por cambios normativos o institucionales. Se mantiene actualizado el listado maestro de documentos en el que se registra los nuevos documentos y sus actualizaciones, registrando la nueva versión y fecha de vigencia. </t>
  </si>
  <si>
    <t>En el plan institucional de capacitación para la vigencia 2025 se incluyò el contenido de gestión de indicadores, esta actividad se desarrolló mediante un taller teórico-práctico el día 1 de agosto, dirigido a subgerentes, jefes de oficina, líderes y responsables de proceso y referentes de programas institucionales, con el fin de fortalecer el análisis de los indicadores que se reportan desde los diferentes procesos y programas.   La oficina de control interno verificó que se encuentra publicado el procedimiento PRO-SIG-05 Formulación, reporte, consolidación y seguimiento de indicadores.  A partir del mes de enero de 2025 por directriz gerencial todos los indicadores institucionales se deben gestionar en la herramienta de gestión ALMERA.  Desde la oficina de calidad se realizó la migración de la información de vigencias anteriores para que a partir del 2025 se registren y analicen en esta nueva herramienta. El profesional universitario de calidad presenta en comité de gerencia el estado del reporte y análisis de indicadores y son presentados por los  responsables de proceso.</t>
  </si>
  <si>
    <t>La oficina de control interno verificó que se cumple con  el PRO-SIG-09 procedimiento de gestión del cambio, en el que se redefinen las actividades objeto del cambio y la descripción de la planificación, ejecución y control del cambio.  Durante la vigencia 2025 se realizó reunión de gestión del cambio a todas las intervenciones de infraestructura.</t>
  </si>
  <si>
    <r>
      <t xml:space="preserve">1. Se verificaron todas las actas del comité de etica en donde se aprobaron los consentimientos informados y los avales para los proyectos de investigación institucional. 
2. La oficina de docencia servicio e investigación indica a todos los investigadores la existencia de la GUI-DSI-02 Guía para el Consentimiento Informado. </t>
    </r>
    <r>
      <rPr>
        <sz val="24"/>
        <color theme="1"/>
        <rFont val="Arial Narrow"/>
        <family val="2"/>
      </rPr>
      <t xml:space="preserve"> </t>
    </r>
  </si>
  <si>
    <r>
      <t xml:space="preserve">1. Para el primer semestre del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r>
    <r>
      <rPr>
        <sz val="22"/>
        <color theme="1"/>
        <rFont val="Arial Narrow"/>
        <family val="2"/>
      </rPr>
      <t xml:space="preserve">  </t>
    </r>
  </si>
  <si>
    <r>
      <rPr>
        <sz val="12"/>
        <color theme="1"/>
        <rFont val="Arial Narrow"/>
        <family val="2"/>
      </rPr>
      <t>1. Se verificó en la muestra tomada y revisada por control interno de los contratos ejecutados en la vigencia  2025 que los supervisores de contrato realizaron los informes y estos se pueden verificar en la plataforma del Secop II. Se continua con las capacitaciones para que haya mayor adherencia al procedimiento</t>
    </r>
    <r>
      <rPr>
        <b/>
        <sz val="12"/>
        <color rgb="FF00B050"/>
        <rFont val="Arial Narrow"/>
        <family val="2"/>
      </rPr>
      <t>.</t>
    </r>
    <r>
      <rPr>
        <b/>
        <sz val="12"/>
        <color rgb="FFFF0000"/>
        <rFont val="Arial Narrow"/>
        <family val="2"/>
      </rPr>
      <t>Nuevo control</t>
    </r>
  </si>
  <si>
    <t>Durante la vigencia 2024, se fortalecieron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Entre enero y agosto de 2025, el indice de rotación de personal fue del 3.8% debido a renuncia por pensión de 8 funcionarios y una renuncia voluntaria.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</si>
  <si>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r>
      <rPr>
        <sz val="12"/>
        <color theme="1"/>
        <rFont val="Arial Narrow"/>
        <family val="2"/>
      </rP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en la vigencia 2024. Adicionalmente en la presente vigencia fiscal se implementó la generación de las solicitudes de CDPs a través del sistema operativo HOSVITAL </t>
    </r>
    <r>
      <rPr>
        <b/>
        <sz val="12"/>
        <color rgb="FFFF0000"/>
        <rFont val="Arial Narrow"/>
        <family val="2"/>
      </rPr>
      <t>nuevo control</t>
    </r>
    <r>
      <rPr>
        <b/>
        <sz val="12"/>
        <color rgb="FF00B050"/>
        <rFont val="Arial Narrow"/>
        <family val="2"/>
      </rPr>
      <t xml:space="preserve">  </t>
    </r>
  </si>
  <si>
    <t>Se verifica que la funcionaria encargada de costos enviò a las diferentes àreas de proceso, de manera mensual, la solicitud de informaciòn requerida para la asignaciòn y distibucion de recursos en la vigencia  2025.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Se verificó que se implemento una plantilla denominada xxxxxxxxxxxxxx para identificar las variaciones mas significativas de los costos por segmento, herramienta que coadyuva en la identificacion de posibles desviaciones  en la asignacion o distribucion de costos y realizar de manera oportuna los ajustes necesarios.</t>
  </si>
  <si>
    <t xml:space="preserve">
1. Se evidenciò que a junio de 2025  que hubo un extemporaneidad en el reporte de uno de los formatos de la circular unica de la Supersalud por aparentes fallas en la plataforma, esta irregularidad de la plataforma fue notificada a la Superintendencia para lo pertinente.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A julio de 2025 se  presentó al comitè de gerencia y a la junta directiva los avances a la ejecuciòn presupuestal, lo que sirve de insumo a la alta direcciòn  para la toma de decisiones en materia de presupuesto. </t>
  </si>
  <si>
    <t>1. En la vigencia 2025 se evidencia que se viene trabajando  desde el área de cartera,  adelantando las gestiones de cobro con el objeto de recaudar la cartera adeudada por las diferentes entidades, lo cual fue verificado en los diferentes oficios de cobro y conciliaciones  llevadas a cabo en la vigencia y se continúa con el apoyo de  la empresa que se  tiene contratada para la gestion de depuración, conciliacion y recaudo.
2. Se verifico por parte de control interno los soportes fisicos y digitales de la radicación, además el estado de radicación de la factura en el reporte de cartera del sistema operativo HOSVITAL  
3. Se verificó por parte de control interno los soportes fisicos y digitales de la radicación de las devoluciones y las respuesta a glosas, además el estado de radicación de la factura en el reporte de cartera del sistema operativo HOSVITAL.</t>
  </si>
  <si>
    <t xml:space="preserve">1. Se validó el esquema completo de vacunación por el Coordinador de Docencia Servicio e Investigación, las cuales son enviadas al inicio del periodo académico, requisitos sin el cual no se puede iniciar la práctica.
2. Se verificó en las carpetas de las universidades la afiliación de los estudiantes a la ARL. 
3.  Se evidencia que de enero a agosto de  2025 se realizaron sesiones de inducción para los estudiantes, abordando temas como la humanización, seguridad del paciente, guías y protocolos de atención y el reglamento de práctica formativa. </t>
  </si>
  <si>
    <t xml:space="preserve">1.  En la vigencia 2025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verificando la adherencia en actas del comité de ética.  
3. Control identificado en agosto de 2025. </t>
  </si>
  <si>
    <t xml:space="preserve">1.  De enero a  agosto de 2025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</si>
  <si>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r>
      <rPr>
        <sz val="12"/>
        <color rgb="FF00B050"/>
        <rFont val="Arial Narrow"/>
        <family val="2"/>
      </rP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b/>
        <sz val="12"/>
        <color rgb="FF00B050"/>
        <rFont val="Arial Narrow"/>
        <family val="2"/>
      </rPr>
      <t xml:space="preserve"> </t>
    </r>
    <r>
      <rPr>
        <b/>
        <sz val="12"/>
        <color rgb="FFC00000"/>
        <rFont val="Arial Narrow"/>
        <family val="2"/>
      </rPr>
      <t>nuevo control</t>
    </r>
  </si>
  <si>
    <t xml:space="preserve">1.Se evidenció que el protocolo de agitación psicomotriz de pacientes se aumento en la vigencia 2025 a 4 socializaciones por medio de las sesiones breves, con un cumplimiento al seguimiento de un100% del plan en todos los servicios con los EPM. 
 Igualmente se verifica que se realizó el simulacro de evasión y pérdida de pacientes y agitación, realizado en el mes de agosto de 2025, donde se obtuvo una adherencia del 95%. Se divulgaron los resultados por medio de redes, la participación fue del 100% de los asistentes, contando con personal calificado para simulaciones seguras.
2. Se entrenó y certificó a 209 colaboradores en protocolo de atención agitación psicomotriz y se capacitó a 42 funcionarios externos de la red pública con enfoque intersectorial. 
Se evidencia indicador controlado por debajo de la meta a traves de la herramienta Almera y se controla el riesgo de agresión entre paciente en un 98.4%
</t>
  </si>
  <si>
    <r>
      <rPr>
        <sz val="12"/>
        <color theme="1"/>
        <rFont val="Arial Narrow"/>
        <family val="2"/>
      </rPr>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t>
    </r>
    <r>
      <rPr>
        <b/>
        <sz val="12"/>
        <color rgb="FF00B050"/>
        <rFont val="Arial Narrow"/>
        <family val="2"/>
      </rPr>
      <t>.</t>
    </r>
    <r>
      <rPr>
        <b/>
        <sz val="12"/>
        <color rgb="FFFF0000"/>
        <rFont val="Arial Narrow"/>
        <family val="2"/>
      </rPr>
      <t xml:space="preserve"> nuevo control</t>
    </r>
  </si>
  <si>
    <r>
      <rPr>
        <sz val="12"/>
        <color theme="1"/>
        <rFont val="Arial Narrow"/>
        <family val="2"/>
      </rPr>
      <t>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t>
    </r>
    <r>
      <rPr>
        <b/>
        <sz val="12"/>
        <color theme="4"/>
        <rFont val="Arial Narrow"/>
        <family val="2"/>
      </rPr>
      <t xml:space="preserve"> </t>
    </r>
    <r>
      <rPr>
        <b/>
        <sz val="12"/>
        <color rgb="FFFF0000"/>
        <rFont val="Arial Narrow"/>
        <family val="2"/>
      </rPr>
      <t xml:space="preserve">NUEVO CONTROL   </t>
    </r>
  </si>
  <si>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nuevo control
</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</si>
  <si>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
Se verificó que no se han presentado consumo de siustancias psicoactivas en hospitalización.</t>
  </si>
  <si>
    <t>Se verificó que desde los diferentes servicios asistenciales se han generado las necesidades para la adquisiciòn y actualizaciòn de los equipos biomèdicos. 
Se verificó en las actas del comité de tecnovigilancia que se hizo seguimiento a la matrìz de obsolescencia demostrando la necesidad de renovación de equipos como los de fisioterapia, adquisición que se está gestionando a traves de planeación y gerencia.
Al seguimiento se estableció que el comitè realiza a la ejecuciòn del plan de mantenimiento preventivo  de los equipos biomèdicos a través de los indicadores dispuestos y se evidenció un cumplimiento del 99%</t>
  </si>
  <si>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estableció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b/>
        <sz val="12"/>
        <color rgb="FFFF0000"/>
        <rFont val="Arial Narrow"/>
        <family val="2"/>
      </rPr>
      <t xml:space="preserve"> nuevo control</t>
    </r>
  </si>
  <si>
    <r>
      <rPr>
        <sz val="12"/>
        <color theme="1"/>
        <rFont val="Arial Narrow"/>
        <family val="2"/>
      </rPr>
      <t xml:space="preserve">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t>
    </r>
    <r>
      <rPr>
        <b/>
        <sz val="12"/>
        <color rgb="FFFF0000"/>
        <rFont val="Arial Narrow"/>
        <family val="2"/>
      </rPr>
      <t>nuevo control</t>
    </r>
  </si>
  <si>
    <r>
      <rPr>
        <sz val="12"/>
        <color theme="1"/>
        <rFont val="Arial Narrow"/>
        <family val="2"/>
      </rPr>
      <t>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t>
    </r>
    <r>
      <rPr>
        <b/>
        <sz val="12"/>
        <color rgb="FF00B050"/>
        <rFont val="Arial Narrow"/>
        <family val="2"/>
      </rPr>
      <t xml:space="preserve">. </t>
    </r>
    <r>
      <rPr>
        <b/>
        <sz val="12"/>
        <color rgb="FFFF0000"/>
        <rFont val="Arial Narrow"/>
        <family val="2"/>
      </rPr>
      <t>NUEVO</t>
    </r>
    <r>
      <rPr>
        <b/>
        <sz val="12"/>
        <color rgb="FF00B050"/>
        <rFont val="Arial Narrow"/>
        <family val="2"/>
      </rPr>
      <t xml:space="preserve"> </t>
    </r>
    <r>
      <rPr>
        <b/>
        <sz val="12"/>
        <color rgb="FFFF0000"/>
        <rFont val="Arial Narrow"/>
        <family val="2"/>
      </rPr>
      <t xml:space="preserve">CONTROL </t>
    </r>
    <r>
      <rPr>
        <b/>
        <sz val="12"/>
        <color rgb="FF00B050"/>
        <rFont val="Arial Narrow"/>
        <family val="2"/>
      </rPr>
      <t xml:space="preserve">  </t>
    </r>
  </si>
  <si>
    <t xml:space="preserve">1.Se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2.Se evidenció que el químico farmacéutico  realizó la planificación de necesidad de los productos farmacéuticos en la vigencia 2025  y también verificó que  la subgerencia administrativa y financiera y la subgerencia científica  asignaran  y aprobaran el presupuesto de la vigencia 2025, en donde  se han ejecutado los contratos suscritos publicados en el Secop II. Se verificó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</si>
  <si>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t xml:space="preserve">1. Se evidencia que se realizó el perfil  farmacoterapéutico a los pacientes indicados en el proceso y dichos perfiles se almacenan en un one drive para consulta del hospital. Igualmente la perfilacion se esta realizando a través de formato de auditoria perfil farmacoterapéutico FOR-TRA-87 y lo realiza el QF asistencial del HDPUV.
2. Se realizaron rondas en los servicios de farmacovigilancia activa, verificando el contenido de los carritos de unidosis y comparando con kardex. Se realiza seguimiento con el FOR-TRA-126 Auditoria carro de medicamentos de pacientes.
3. Se evidencia el cruce de entregas y devoluciones entre Hosvital Y sebthi, justificando las diferencias y generando glosas de aquellas sin justificación.        </t>
  </si>
  <si>
    <t xml:space="preserve">
1. Se verifica que se ha ejecutado un 98% del cumplimiento  del plan anual de mantenimiento preventivo con ejecución controlada, mediante indicadores mensuales en la vigencia 2025
2. Se verificò que el lider de servicios administrativos  elaborò el plan anual de adquisiciones de su proceso,  con ejecución  controlada mediante indicadores bimestrales para la vigencia 2025.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seguimiento e informò al usuario del nùmero de orden y responsable de la soluciòn y realizò seguimiento del trabajo hasta dar por terminada la solicitud.Se recepcionarion 1083 ordenes de mantenimiento a julio de 2025.
4. Se verifico que se realizò conforme al procedimiento los procesos de contrataciòn para los servicios de mantenimiento de labores especiales y  el suministro de insumos  para ejecutar las actividades de mantenimiento. Al seguimiento por control interno julio de 2025 se han realizado 2 contratos para mantenimiento de equipos biomedicos.</t>
  </si>
  <si>
    <t xml:space="preserve">1. Se conitinua con la aplicación del procedimiento de manejo de uso seguro de sustancias quimicas que fue actualizado en la vigencia 2024.
2. Se verrificó que se han realizado 2 capacitaciones en el primer semestre de la vigencia 2025 relacionada con el manejo de sustancias quimicas, se realizo una capacitacion con personal del almacen y otra capacitacion con el proveedor de aseo  externo.
3. Se establecio que los quimicos que ingresan al almacen deben tener hoja de seguridad y ficha tecnica de cada uno de los productos en cumplimiento de la normativa, se revisa fecha de vencimiento en cada uno de los rotulos del producto, se realizo capacitaciones al personal, se realizo auditoria ambiental con soporte de empresa asesora Dinamica, se realizaron diferentes reuniones para mejorar los hallazgos evidenciados por el ICONTEC y por la Auditoria Interna igualmente estas acciones de mejora han impactado positivamente en el manejo de los productos quimicos que se usan dentro del hospital. 
</t>
  </si>
  <si>
    <t xml:space="preserve">
1. Al seguimiento de enero a agosto de 2025,  se envió al inicio de la vigencia al Proceso de Talento Humano,  los temas relacionados con el mejoramiento contínuo institucional para ser incluidos y desarrollados desde  el Plan Institucional de Capacitaciones - PIC 2025. Entre los temas se encuentran: Sistema Unico de acreditación (Ejes ciclos de mejoramiento gestion de OM),  Sistema Integrado de Gestión, Ciclo PHVA, Gestión de Indicadores y Anàlisis Causal, metodología de mejoramiento, Sistema de Administración del Riesgo, Código de Integridad, Políticas institucionales.
2.  Se verificó que el profesional de calidad elaborò al inicio de la vigencia 2025  el FOR-SIG-10 Programa Anual de Auditoria, el cual fue aprobado por la gerencia  con las auditorias programadas. Con corte a agosdto de la presente vigencia se han desarrollado auditoria a proveedores (RH y Laboratorio Clinico), revisoria fiscal y organismos de control. La auditoria interna al sistema integrado de gestión se realizara los dias 9, 10 y 11 de septiembre de 2025 aprobada en comité de gerencia. La auditoria externa de seguimiento por parte del organismo certificador ICONTEC se tiene programada a realizar en el mes de noviembre de 2025.
3. En el comité de gerencia del 26 de agosto de 2025 se aprobó la temática de la Feria de la Excelencia 2025 a desarrollarse los dias 25 y 26 de septiembre de la presente vigencia. Esta actividad tiene un enfoque ludico dirigido a toda la comunidad hospitalaria y comunidad externa, que permite socializar y dar a conocer los logros y avances en los ejes de acreditación, programas y procesos institucionales y la articulación con la asociación de usuarios y terceros.</t>
  </si>
  <si>
    <t xml:space="preserve">Al seguimiento por control interno se estableció que en la vigencia 2025 se continua  utilizando la herramienta en excell, en donde se tiene el control de todos los procesos y el estado,  ahi  se adelanta la fase de instrucción. Igualmente se verificó que de enero a agosto de 2025 se cuenta con: 50 procesos, 50 están activos,  8 fueron archivados, se aperturaron 9 procesos, se trasladaron 14 para juzgamiento y hubo  2 traslados a la Procuraduría por competencia. Igualmente se observó por control interno que se declaró la prescripción en 1 proceso disciplinario en la etapa de juzgamiento en la vigencia 2025, precisando que éste fue recibido en dicha etapa faltando 4 meses para su vencimiento, es decir, representa el 8,3% del total del término dispuesto por la norma para dar trámite al proceso antes de provocar el fenomeno de la prescripción y el 91,7% de tiempo surtió trámite en instrucción.  </t>
  </si>
  <si>
    <t>SEGUIMIENTO  ENERO A  DICIEMBRE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</si>
</sst>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1"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4" tint="0.79998168889431442"/>
      <name val="Arial Narrow"/>
      <family val="2"/>
    </font>
    <font>
      <sz val="11"/>
      <color theme="4" tint="0.79998168889431442"/>
      <name val="Calibri"/>
      <family val="2"/>
      <scheme val="minor"/>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b/>
      <sz val="12"/>
      <color rgb="FF00B050"/>
      <name val="Arial Narrow"/>
      <family val="2"/>
    </font>
    <font>
      <sz val="12"/>
      <color theme="0"/>
      <name val="Calibri"/>
      <family val="2"/>
      <scheme val="minor"/>
    </font>
    <font>
      <b/>
      <sz val="12"/>
      <color rgb="FFFF0000"/>
      <name val="Arial Narrow"/>
      <family val="2"/>
    </font>
    <font>
      <sz val="16"/>
      <name val="Arial Narrow"/>
      <family val="2"/>
    </font>
    <font>
      <b/>
      <sz val="20"/>
      <color rgb="FFFF0000"/>
      <name val="Arial Narrow"/>
      <family val="2"/>
    </font>
    <font>
      <sz val="12"/>
      <name val="Calibri"/>
      <family val="2"/>
      <scheme val="minor"/>
    </font>
    <font>
      <sz val="12"/>
      <color rgb="FF00B050"/>
      <name val="Calibri"/>
      <family val="2"/>
      <scheme val="minor"/>
    </font>
    <font>
      <sz val="11"/>
      <name val="Calibri"/>
      <family val="2"/>
      <scheme val="minor"/>
    </font>
    <font>
      <sz val="20"/>
      <name val="Arial Narrow"/>
      <family val="2"/>
    </font>
    <font>
      <sz val="8"/>
      <name val="Calibri"/>
      <family val="2"/>
      <scheme val="minor"/>
    </font>
    <font>
      <sz val="14"/>
      <color theme="0"/>
      <name val="Calibri"/>
      <family val="2"/>
      <scheme val="minor"/>
    </font>
    <font>
      <sz val="12"/>
      <color rgb="FF00B050"/>
      <name val="Arial Narrow"/>
      <family val="2"/>
    </font>
    <font>
      <sz val="18"/>
      <name val="Arial Narrow"/>
      <family val="2"/>
    </font>
    <font>
      <sz val="18"/>
      <color theme="1"/>
      <name val="Arial Narrow"/>
      <family val="2"/>
    </font>
    <font>
      <b/>
      <sz val="11"/>
      <color rgb="FF00B050"/>
      <name val="Arial Narrow"/>
      <family val="2"/>
    </font>
    <font>
      <sz val="22"/>
      <color theme="1"/>
      <name val="Arial Narrow"/>
      <family val="2"/>
    </font>
    <font>
      <sz val="24"/>
      <color theme="1"/>
      <name val="Arial Narrow"/>
      <family val="2"/>
    </font>
    <font>
      <b/>
      <sz val="12"/>
      <color rgb="FFC00000"/>
      <name val="Arial Narrow"/>
      <family val="2"/>
    </font>
    <font>
      <b/>
      <sz val="12"/>
      <color theme="4"/>
      <name val="Arial Narrow"/>
      <family val="2"/>
    </font>
  </fonts>
  <fills count="3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
      <patternFill patternType="solid">
        <fgColor theme="1"/>
        <bgColor indexed="64"/>
      </patternFill>
    </fill>
  </fills>
  <borders count="42">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9">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xf numFmtId="0" fontId="10" fillId="0" borderId="0"/>
  </cellStyleXfs>
  <cellXfs count="1329">
    <xf numFmtId="0" fontId="0" fillId="0" borderId="0" xfId="0"/>
    <xf numFmtId="0" fontId="3" fillId="8"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xf>
    <xf numFmtId="0" fontId="1" fillId="7" borderId="4" xfId="0" applyFont="1" applyFill="1" applyBorder="1" applyAlignment="1">
      <alignment vertical="center" wrapText="1"/>
    </xf>
    <xf numFmtId="0" fontId="5" fillId="1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4" fillId="0" borderId="4" xfId="0" applyFont="1" applyBorder="1" applyAlignment="1">
      <alignment vertical="center" wrapText="1"/>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7" fillId="0" borderId="4" xfId="0" pivotButton="1" applyFont="1" applyBorder="1" applyAlignment="1">
      <alignment horizontal="center" vertical="center" wrapText="1"/>
    </xf>
    <xf numFmtId="0" fontId="7" fillId="0" borderId="4" xfId="0" applyFont="1" applyBorder="1" applyAlignment="1">
      <alignment horizontal="left"/>
    </xf>
    <xf numFmtId="0" fontId="7" fillId="0" borderId="4" xfId="0" applyFont="1" applyBorder="1"/>
    <xf numFmtId="0" fontId="8" fillId="28"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28" borderId="4" xfId="0" applyFont="1" applyFill="1" applyBorder="1" applyAlignment="1">
      <alignment horizontal="center" vertical="center"/>
    </xf>
    <xf numFmtId="0" fontId="27" fillId="0" borderId="4" xfId="0" pivotButton="1" applyFont="1" applyBorder="1"/>
    <xf numFmtId="9" fontId="7" fillId="0" borderId="4" xfId="6" applyFont="1" applyBorder="1" applyAlignment="1">
      <alignment horizont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28" fillId="0" borderId="0" xfId="0" pivotButton="1" applyFont="1"/>
    <xf numFmtId="0" fontId="7" fillId="0" borderId="4" xfId="0" pivotButton="1" applyFont="1" applyBorder="1" applyAlignment="1">
      <alignment horizontal="center" vertical="center"/>
    </xf>
    <xf numFmtId="0" fontId="7" fillId="0" borderId="4" xfId="0" applyFont="1" applyBorder="1" applyAlignment="1">
      <alignment horizontal="left" vertic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9" fillId="30" borderId="0" xfId="1" applyFont="1" applyFill="1"/>
    <xf numFmtId="0" fontId="32" fillId="31" borderId="4" xfId="1" applyFont="1" applyFill="1" applyBorder="1" applyAlignment="1">
      <alignment horizontal="center" vertical="center" wrapText="1" readingOrder="1"/>
    </xf>
    <xf numFmtId="0" fontId="10" fillId="7" borderId="0" xfId="1" applyFill="1"/>
    <xf numFmtId="0" fontId="33" fillId="27" borderId="4" xfId="1" applyFont="1" applyFill="1" applyBorder="1" applyAlignment="1">
      <alignment horizontal="center" vertical="center" wrapText="1" readingOrder="1"/>
    </xf>
    <xf numFmtId="0" fontId="34" fillId="27" borderId="4" xfId="1" applyFont="1" applyFill="1" applyBorder="1" applyAlignment="1">
      <alignment horizontal="center" vertical="center" wrapText="1" readingOrder="1"/>
    </xf>
    <xf numFmtId="9" fontId="34" fillId="0" borderId="4" xfId="1" applyNumberFormat="1" applyFont="1" applyBorder="1" applyAlignment="1">
      <alignment horizontal="center" vertical="center" wrapText="1" readingOrder="1"/>
    </xf>
    <xf numFmtId="0" fontId="33" fillId="26" borderId="4" xfId="1" applyFont="1" applyFill="1" applyBorder="1" applyAlignment="1">
      <alignment horizontal="center" vertical="center" wrapText="1" readingOrder="1"/>
    </xf>
    <xf numFmtId="0" fontId="34" fillId="26" borderId="4" xfId="1" applyFont="1" applyFill="1" applyBorder="1" applyAlignment="1">
      <alignment horizontal="center" vertical="center" wrapText="1" readingOrder="1"/>
    </xf>
    <xf numFmtId="0" fontId="33" fillId="32" borderId="4" xfId="1" applyFont="1" applyFill="1" applyBorder="1" applyAlignment="1">
      <alignment horizontal="center" vertical="center" wrapText="1" readingOrder="1"/>
    </xf>
    <xf numFmtId="0" fontId="34" fillId="32" borderId="4" xfId="1" applyFont="1" applyFill="1" applyBorder="1" applyAlignment="1">
      <alignment horizontal="center" vertical="center" wrapText="1" readingOrder="1"/>
    </xf>
    <xf numFmtId="0" fontId="33" fillId="33" borderId="4" xfId="1" applyFont="1" applyFill="1" applyBorder="1" applyAlignment="1">
      <alignment horizontal="center" vertical="center" wrapText="1" readingOrder="1"/>
    </xf>
    <xf numFmtId="0" fontId="34" fillId="33" borderId="4" xfId="1" applyFont="1" applyFill="1" applyBorder="1" applyAlignment="1">
      <alignment horizontal="center" vertical="center" wrapText="1" readingOrder="1"/>
    </xf>
    <xf numFmtId="0" fontId="35" fillId="34" borderId="4" xfId="1" applyFont="1" applyFill="1" applyBorder="1" applyAlignment="1">
      <alignment horizontal="center" vertical="center" wrapText="1" readingOrder="1"/>
    </xf>
    <xf numFmtId="0" fontId="36"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7" fillId="7" borderId="21" xfId="1" applyFont="1" applyFill="1" applyBorder="1" applyAlignment="1">
      <alignment horizontal="center" vertical="center" wrapText="1"/>
    </xf>
    <xf numFmtId="0" fontId="37" fillId="8" borderId="21" xfId="1" applyFont="1" applyFill="1" applyBorder="1" applyAlignment="1">
      <alignment horizontal="center" vertical="center" wrapText="1"/>
    </xf>
    <xf numFmtId="0" fontId="38" fillId="0" borderId="0" xfId="1" applyFont="1" applyAlignment="1">
      <alignment horizontal="left" vertical="center" indent="4" readingOrder="1"/>
    </xf>
    <xf numFmtId="0" fontId="6" fillId="0" borderId="0" xfId="1" applyFont="1"/>
    <xf numFmtId="0" fontId="39" fillId="0" borderId="21" xfId="1" applyFont="1" applyBorder="1" applyAlignment="1">
      <alignment horizontal="left" vertical="top" wrapText="1"/>
    </xf>
    <xf numFmtId="0" fontId="40"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9" fillId="0" borderId="21" xfId="1" applyFont="1" applyBorder="1" applyAlignment="1">
      <alignment horizontal="left" vertical="center" wrapText="1"/>
    </xf>
    <xf numFmtId="0" fontId="39" fillId="0" borderId="24" xfId="1" applyFont="1" applyBorder="1" applyAlignment="1">
      <alignment horizontal="left" vertical="top" wrapText="1"/>
    </xf>
    <xf numFmtId="0" fontId="39" fillId="0" borderId="23" xfId="1" applyFont="1" applyBorder="1" applyAlignment="1">
      <alignment horizontal="left" vertical="top" wrapText="1"/>
    </xf>
    <xf numFmtId="0" fontId="39" fillId="0" borderId="22" xfId="1" applyFont="1" applyBorder="1" applyAlignment="1">
      <alignment horizontal="left" vertical="top" wrapText="1"/>
    </xf>
    <xf numFmtId="0" fontId="39" fillId="0" borderId="4" xfId="1" applyFont="1" applyBorder="1" applyAlignment="1">
      <alignment horizontal="left" vertical="top" wrapText="1"/>
    </xf>
    <xf numFmtId="0" fontId="40" fillId="8" borderId="4" xfId="1" applyFont="1" applyFill="1" applyBorder="1" applyAlignment="1">
      <alignment horizontal="center" vertical="center" wrapText="1"/>
    </xf>
    <xf numFmtId="0" fontId="42" fillId="30" borderId="0" xfId="1" applyFont="1" applyFill="1"/>
    <xf numFmtId="0" fontId="43" fillId="31" borderId="4" xfId="1" applyFont="1" applyFill="1" applyBorder="1" applyAlignment="1">
      <alignment horizontal="center" vertical="center" wrapText="1" readingOrder="1"/>
    </xf>
    <xf numFmtId="0" fontId="44" fillId="30" borderId="0" xfId="1" applyFont="1" applyFill="1"/>
    <xf numFmtId="0" fontId="45" fillId="7" borderId="4" xfId="1" applyFont="1" applyFill="1" applyBorder="1" applyAlignment="1">
      <alignment horizontal="left" vertical="center" wrapText="1" readingOrder="1"/>
    </xf>
    <xf numFmtId="0" fontId="33" fillId="30" borderId="0" xfId="1" applyFont="1" applyFill="1" applyAlignment="1">
      <alignment horizontal="left" vertical="center" wrapText="1" readingOrder="1"/>
    </xf>
    <xf numFmtId="0" fontId="8" fillId="30" borderId="0" xfId="1" applyFont="1" applyFill="1" applyAlignment="1">
      <alignment vertical="center"/>
    </xf>
    <xf numFmtId="0" fontId="44" fillId="0" borderId="0" xfId="1" applyFont="1"/>
    <xf numFmtId="0" fontId="33" fillId="0" borderId="0" xfId="1" applyFont="1" applyAlignment="1">
      <alignment horizontal="left" vertical="center" wrapText="1" readingOrder="1"/>
    </xf>
    <xf numFmtId="0" fontId="47" fillId="0" borderId="0" xfId="1" applyFont="1" applyAlignment="1">
      <alignment vertical="center"/>
    </xf>
    <xf numFmtId="0" fontId="29" fillId="0" borderId="0" xfId="1" applyFont="1"/>
    <xf numFmtId="0" fontId="48" fillId="0" borderId="0" xfId="1" applyFont="1"/>
    <xf numFmtId="0" fontId="49" fillId="0" borderId="0" xfId="1" applyFont="1"/>
    <xf numFmtId="0" fontId="50" fillId="0" borderId="0" xfId="1" applyFont="1"/>
    <xf numFmtId="0" fontId="51" fillId="30" borderId="0" xfId="1" applyFont="1" applyFill="1"/>
    <xf numFmtId="0" fontId="54" fillId="30" borderId="0" xfId="1" applyFont="1" applyFill="1"/>
    <xf numFmtId="0" fontId="55" fillId="35" borderId="31" xfId="1" applyFont="1" applyFill="1" applyBorder="1" applyAlignment="1">
      <alignment horizontal="center" vertical="center" wrapText="1" readingOrder="1"/>
    </xf>
    <xf numFmtId="0" fontId="55" fillId="35" borderId="32" xfId="1" applyFont="1" applyFill="1" applyBorder="1" applyAlignment="1">
      <alignment horizontal="center" vertical="center" wrapText="1" readingOrder="1"/>
    </xf>
    <xf numFmtId="0" fontId="55" fillId="30" borderId="24" xfId="1" applyFont="1" applyFill="1" applyBorder="1" applyAlignment="1">
      <alignment horizontal="center" vertical="center" wrapText="1" readingOrder="1"/>
    </xf>
    <xf numFmtId="0" fontId="38" fillId="30" borderId="24" xfId="1" applyFont="1" applyFill="1" applyBorder="1" applyAlignment="1">
      <alignment horizontal="left" vertical="center" wrapText="1" readingOrder="1"/>
    </xf>
    <xf numFmtId="9" fontId="55" fillId="30" borderId="34" xfId="1" applyNumberFormat="1" applyFont="1" applyFill="1" applyBorder="1" applyAlignment="1">
      <alignment horizontal="center" vertical="center" wrapText="1" readingOrder="1"/>
    </xf>
    <xf numFmtId="0" fontId="55" fillId="30" borderId="21" xfId="1" applyFont="1" applyFill="1" applyBorder="1" applyAlignment="1">
      <alignment horizontal="center" vertical="center" wrapText="1" readingOrder="1"/>
    </xf>
    <xf numFmtId="0" fontId="38" fillId="30" borderId="21" xfId="1" applyFont="1" applyFill="1" applyBorder="1" applyAlignment="1">
      <alignment horizontal="left" vertical="center" wrapText="1" readingOrder="1"/>
    </xf>
    <xf numFmtId="9" fontId="55" fillId="30" borderId="35" xfId="1" applyNumberFormat="1" applyFont="1" applyFill="1" applyBorder="1" applyAlignment="1">
      <alignment horizontal="center" vertical="center" wrapText="1" readingOrder="1"/>
    </xf>
    <xf numFmtId="0" fontId="38" fillId="30" borderId="35" xfId="1" applyFont="1" applyFill="1" applyBorder="1" applyAlignment="1">
      <alignment horizontal="center" vertical="center" wrapText="1" readingOrder="1"/>
    </xf>
    <xf numFmtId="0" fontId="55" fillId="30" borderId="40" xfId="1" applyFont="1" applyFill="1" applyBorder="1" applyAlignment="1">
      <alignment horizontal="center" vertical="center" wrapText="1" readingOrder="1"/>
    </xf>
    <xf numFmtId="0" fontId="38" fillId="30" borderId="40" xfId="1" applyFont="1" applyFill="1" applyBorder="1" applyAlignment="1">
      <alignment horizontal="left" vertical="center" wrapText="1" readingOrder="1"/>
    </xf>
    <xf numFmtId="0" fontId="38" fillId="30" borderId="41" xfId="1" applyFont="1" applyFill="1" applyBorder="1" applyAlignment="1">
      <alignment horizontal="center" vertical="center" wrapText="1" readingOrder="1"/>
    </xf>
    <xf numFmtId="0" fontId="57" fillId="30" borderId="0" xfId="1" applyFont="1" applyFill="1"/>
    <xf numFmtId="0" fontId="59" fillId="8" borderId="4" xfId="1" applyFont="1" applyFill="1" applyBorder="1" applyAlignment="1">
      <alignment horizontal="center" vertical="center" wrapText="1"/>
    </xf>
    <xf numFmtId="0" fontId="58" fillId="19" borderId="4" xfId="1" applyFont="1" applyFill="1" applyBorder="1" applyAlignment="1">
      <alignment horizontal="left" vertical="center"/>
    </xf>
    <xf numFmtId="0" fontId="58" fillId="19" borderId="4" xfId="1" applyFont="1" applyFill="1" applyBorder="1" applyAlignment="1">
      <alignment horizontal="center" vertical="center" wrapText="1"/>
    </xf>
    <xf numFmtId="0" fontId="58"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61" fillId="0" borderId="0" xfId="1" applyFont="1" applyAlignment="1">
      <alignment horizontal="center" vertical="center" wrapText="1"/>
    </xf>
    <xf numFmtId="0" fontId="34" fillId="0" borderId="4" xfId="1" applyFont="1" applyBorder="1" applyAlignment="1">
      <alignment horizontal="left" vertical="center" wrapText="1" readingOrder="1"/>
    </xf>
    <xf numFmtId="0" fontId="12" fillId="0" borderId="0" xfId="1" applyFont="1"/>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0" xfId="0" applyFont="1" applyAlignment="1">
      <alignment vertical="center" wrapText="1"/>
    </xf>
    <xf numFmtId="0" fontId="4" fillId="0" borderId="8" xfId="0" applyFont="1" applyBorder="1" applyAlignment="1">
      <alignment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2" fillId="0" borderId="4"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left" vertical="center" wrapText="1"/>
    </xf>
    <xf numFmtId="0" fontId="6" fillId="25" borderId="4" xfId="0" applyFont="1" applyFill="1" applyBorder="1" applyAlignment="1">
      <alignment horizontal="center" vertical="center" wrapText="1"/>
    </xf>
    <xf numFmtId="0" fontId="3" fillId="0" borderId="4" xfId="0" applyFont="1" applyBorder="1" applyAlignment="1">
      <alignment vertical="center" wrapText="1"/>
    </xf>
    <xf numFmtId="0" fontId="1" fillId="0" borderId="0" xfId="0" applyFont="1" applyAlignment="1">
      <alignment vertical="center"/>
    </xf>
    <xf numFmtId="0" fontId="3" fillId="0" borderId="11" xfId="0" applyFont="1" applyBorder="1" applyAlignment="1">
      <alignment vertical="center" wrapText="1"/>
    </xf>
    <xf numFmtId="0" fontId="1" fillId="25" borderId="4"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4"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0" fontId="6" fillId="0" borderId="0" xfId="0" applyFont="1" applyAlignment="1">
      <alignment horizontal="center" vertical="center"/>
    </xf>
    <xf numFmtId="0" fontId="4" fillId="23" borderId="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3" fillId="0" borderId="8" xfId="0" applyFont="1" applyBorder="1" applyAlignment="1">
      <alignment vertical="center" wrapText="1"/>
    </xf>
    <xf numFmtId="0" fontId="1" fillId="0" borderId="8" xfId="0" applyFont="1" applyBorder="1" applyAlignment="1">
      <alignment vertical="center" wrapText="1"/>
    </xf>
    <xf numFmtId="0" fontId="6" fillId="0" borderId="4" xfId="0" quotePrefix="1"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6" fillId="0" borderId="10" xfId="0" applyFont="1" applyBorder="1" applyAlignment="1">
      <alignment vertical="center" wrapText="1"/>
    </xf>
    <xf numFmtId="0" fontId="6" fillId="0" borderId="16" xfId="0" applyFont="1" applyBorder="1" applyAlignment="1">
      <alignment vertical="center" wrapText="1"/>
    </xf>
    <xf numFmtId="0" fontId="4" fillId="0" borderId="0" xfId="0" applyFont="1" applyAlignment="1">
      <alignment vertical="center" wrapText="1"/>
    </xf>
    <xf numFmtId="0" fontId="6" fillId="0" borderId="0" xfId="0" applyFont="1" applyAlignment="1">
      <alignment horizontal="left" vertical="center" wrapText="1"/>
    </xf>
    <xf numFmtId="0" fontId="6" fillId="25" borderId="4" xfId="0" applyFont="1" applyFill="1" applyBorder="1" applyAlignment="1">
      <alignment horizontal="center" vertical="center"/>
    </xf>
    <xf numFmtId="0" fontId="6" fillId="25" borderId="0" xfId="0" applyFont="1" applyFill="1" applyAlignment="1">
      <alignment horizontal="center" vertical="center"/>
    </xf>
    <xf numFmtId="0" fontId="2" fillId="0" borderId="0" xfId="0" applyFont="1" applyAlignment="1">
      <alignment vertical="center" wrapText="1"/>
    </xf>
    <xf numFmtId="0" fontId="66" fillId="0" borderId="0" xfId="0" applyFont="1" applyAlignment="1">
      <alignment vertical="top" wrapText="1"/>
    </xf>
    <xf numFmtId="0" fontId="0" fillId="0" borderId="0" xfId="0" applyAlignment="1">
      <alignment vertical="center" wrapText="1"/>
    </xf>
    <xf numFmtId="0" fontId="62" fillId="0" borderId="0" xfId="0" applyFont="1" applyAlignment="1">
      <alignment horizontal="center" vertical="center"/>
    </xf>
    <xf numFmtId="0" fontId="1" fillId="23" borderId="4" xfId="0" applyFont="1" applyFill="1" applyBorder="1" applyAlignment="1">
      <alignment horizontal="center" vertical="center" wrapText="1"/>
    </xf>
    <xf numFmtId="0" fontId="6" fillId="23" borderId="4" xfId="0" applyFont="1" applyFill="1" applyBorder="1" applyAlignment="1">
      <alignment horizontal="center" vertical="center" wrapText="1"/>
    </xf>
    <xf numFmtId="0" fontId="2" fillId="8" borderId="4" xfId="0" applyFont="1" applyFill="1" applyBorder="1" applyAlignment="1">
      <alignment horizontal="center" vertical="center"/>
    </xf>
    <xf numFmtId="0" fontId="67" fillId="0" borderId="6" xfId="0" applyFont="1" applyBorder="1" applyAlignment="1">
      <alignment vertical="center" wrapText="1"/>
    </xf>
    <xf numFmtId="0" fontId="67" fillId="0" borderId="7"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2" fillId="23" borderId="13" xfId="0" applyFont="1" applyFill="1" applyBorder="1" applyAlignment="1">
      <alignment horizontal="center" vertical="center" wrapText="1"/>
    </xf>
    <xf numFmtId="0" fontId="3" fillId="0" borderId="13" xfId="0" applyFont="1" applyBorder="1" applyAlignment="1">
      <alignment vertical="center" wrapText="1"/>
    </xf>
    <xf numFmtId="0" fontId="63" fillId="8" borderId="7"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68" fillId="0" borderId="0" xfId="0" applyFont="1" applyAlignment="1">
      <alignment horizontal="center" vertical="center"/>
    </xf>
    <xf numFmtId="0" fontId="1" fillId="36" borderId="4"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vertical="center" wrapText="1"/>
    </xf>
    <xf numFmtId="0" fontId="1" fillId="0" borderId="4" xfId="0" applyFont="1" applyBorder="1" applyAlignment="1">
      <alignment vertical="center"/>
    </xf>
    <xf numFmtId="0" fontId="1" fillId="0" borderId="13" xfId="0" applyFont="1" applyBorder="1" applyAlignment="1">
      <alignment vertical="center" wrapText="1"/>
    </xf>
    <xf numFmtId="0" fontId="1" fillId="0" borderId="13" xfId="0" applyFont="1" applyBorder="1" applyAlignment="1">
      <alignment horizontal="center" vertical="center"/>
    </xf>
    <xf numFmtId="0" fontId="1" fillId="0" borderId="13" xfId="0" applyFont="1" applyBorder="1" applyAlignment="1">
      <alignment horizontal="left" vertical="center" wrapText="1"/>
    </xf>
    <xf numFmtId="0" fontId="22" fillId="0" borderId="0" xfId="0" applyFont="1" applyAlignment="1">
      <alignment vertical="center"/>
    </xf>
    <xf numFmtId="0" fontId="6" fillId="0" borderId="4" xfId="0" applyFont="1"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69" fillId="0" borderId="6" xfId="0" applyFont="1" applyBorder="1" applyAlignment="1">
      <alignment vertical="center" wrapText="1"/>
    </xf>
    <xf numFmtId="0" fontId="69" fillId="0" borderId="7" xfId="0" applyFont="1" applyBorder="1" applyAlignment="1">
      <alignment vertical="center" wrapText="1"/>
    </xf>
    <xf numFmtId="0" fontId="67" fillId="0" borderId="6" xfId="0" applyFont="1" applyBorder="1" applyAlignment="1">
      <alignment horizontal="center" vertical="center" wrapText="1"/>
    </xf>
    <xf numFmtId="0" fontId="67"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23" borderId="4" xfId="0" applyFont="1" applyFill="1" applyBorder="1" applyAlignment="1">
      <alignment horizontal="center" vertical="center" wrapText="1"/>
    </xf>
    <xf numFmtId="0" fontId="13" fillId="0" borderId="4" xfId="0" applyFont="1" applyBorder="1" applyAlignment="1">
      <alignment vertical="center" wrapText="1"/>
    </xf>
    <xf numFmtId="0" fontId="7" fillId="11" borderId="4" xfId="0" applyFont="1" applyFill="1" applyBorder="1" applyAlignment="1">
      <alignment horizontal="center" vertical="center" wrapText="1"/>
    </xf>
    <xf numFmtId="0" fontId="1" fillId="0" borderId="4" xfId="0" quotePrefix="1" applyFont="1" applyBorder="1" applyAlignment="1">
      <alignment vertical="center" wrapText="1"/>
    </xf>
    <xf numFmtId="0" fontId="70" fillId="0" borderId="0" xfId="0" applyFont="1" applyAlignment="1">
      <alignment vertical="center"/>
    </xf>
    <xf numFmtId="0" fontId="1" fillId="11"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1" fillId="0" borderId="11" xfId="0" applyFont="1" applyBorder="1" applyAlignment="1">
      <alignment horizontal="center" vertical="center"/>
    </xf>
    <xf numFmtId="0" fontId="1" fillId="0" borderId="4" xfId="0" applyFont="1" applyBorder="1" applyAlignment="1">
      <alignment wrapText="1"/>
    </xf>
    <xf numFmtId="0" fontId="2" fillId="25" borderId="4" xfId="0" applyFont="1" applyFill="1" applyBorder="1" applyAlignment="1">
      <alignment horizontal="center" vertical="center"/>
    </xf>
    <xf numFmtId="0" fontId="67" fillId="0" borderId="4" xfId="0" applyFont="1" applyBorder="1" applyAlignment="1">
      <alignment horizontal="center" vertical="center"/>
    </xf>
    <xf numFmtId="0" fontId="67" fillId="11" borderId="4" xfId="0" applyFont="1" applyFill="1" applyBorder="1" applyAlignment="1">
      <alignment horizontal="center" vertical="center"/>
    </xf>
    <xf numFmtId="0" fontId="67" fillId="25" borderId="4" xfId="0" applyFont="1" applyFill="1" applyBorder="1" applyAlignment="1">
      <alignment horizontal="center" vertical="center"/>
    </xf>
    <xf numFmtId="0" fontId="67" fillId="0" borderId="4" xfId="0" applyFont="1" applyBorder="1" applyAlignment="1">
      <alignment vertical="center"/>
    </xf>
    <xf numFmtId="0" fontId="6" fillId="11" borderId="4" xfId="0" applyFont="1" applyFill="1" applyBorder="1" applyAlignment="1">
      <alignment horizontal="center" vertical="center"/>
    </xf>
    <xf numFmtId="0" fontId="1" fillId="11" borderId="4" xfId="0" applyFont="1" applyFill="1" applyBorder="1" applyAlignment="1">
      <alignment horizontal="center" vertical="center"/>
    </xf>
    <xf numFmtId="0" fontId="1" fillId="0" borderId="4" xfId="0" applyFont="1" applyBorder="1" applyAlignment="1">
      <alignment vertical="center" wrapText="1"/>
    </xf>
    <xf numFmtId="0" fontId="67" fillId="0" borderId="4" xfId="0" applyFont="1" applyBorder="1" applyAlignment="1">
      <alignment vertical="center"/>
    </xf>
    <xf numFmtId="0" fontId="1" fillId="0" borderId="4" xfId="0" applyFont="1" applyBorder="1" applyAlignment="1">
      <alignment vertical="center"/>
    </xf>
    <xf numFmtId="0" fontId="1" fillId="0" borderId="8"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6" fillId="0" borderId="4" xfId="0" applyFont="1" applyBorder="1" applyAlignment="1">
      <alignment vertical="center" wrapText="1"/>
    </xf>
    <xf numFmtId="0" fontId="1" fillId="0" borderId="11" xfId="0" applyFont="1" applyBorder="1" applyAlignment="1">
      <alignment vertical="center" wrapText="1"/>
    </xf>
    <xf numFmtId="0" fontId="1" fillId="0" borderId="5" xfId="0" applyFont="1" applyBorder="1" applyAlignment="1">
      <alignment vertical="center"/>
    </xf>
    <xf numFmtId="0" fontId="72" fillId="8" borderId="7" xfId="0" applyFont="1" applyFill="1" applyBorder="1" applyAlignment="1">
      <alignment horizontal="center" vertical="center"/>
    </xf>
    <xf numFmtId="0" fontId="6" fillId="0" borderId="4"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6" fillId="0" borderId="4"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73" fillId="0" borderId="4" xfId="0" applyFont="1" applyBorder="1" applyAlignment="1">
      <alignment vertical="center" wrapText="1"/>
    </xf>
    <xf numFmtId="0" fontId="6" fillId="0" borderId="8" xfId="0" applyFont="1" applyBorder="1" applyAlignment="1">
      <alignment vertical="center" wrapText="1"/>
    </xf>
    <xf numFmtId="0" fontId="4" fillId="0" borderId="0" xfId="0" applyFont="1" applyAlignment="1">
      <alignment vertical="center"/>
    </xf>
    <xf numFmtId="0" fontId="1" fillId="0" borderId="4" xfId="0" applyFont="1" applyBorder="1" applyAlignment="1">
      <alignment vertical="center" wrapText="1"/>
    </xf>
    <xf numFmtId="0" fontId="6" fillId="0" borderId="4" xfId="0" applyFont="1" applyBorder="1" applyAlignment="1">
      <alignment vertical="center" wrapText="1"/>
    </xf>
    <xf numFmtId="0" fontId="1" fillId="0" borderId="4" xfId="0" applyFont="1" applyBorder="1" applyAlignment="1">
      <alignment horizontal="left" vertical="center" wrapText="1"/>
    </xf>
    <xf numFmtId="0" fontId="1" fillId="0" borderId="4" xfId="0" applyFont="1" applyBorder="1" applyAlignment="1">
      <alignment vertical="center"/>
    </xf>
    <xf numFmtId="0" fontId="1" fillId="0" borderId="8" xfId="0" applyFont="1" applyBorder="1" applyAlignment="1">
      <alignment vertical="center" wrapText="1"/>
    </xf>
    <xf numFmtId="0" fontId="1" fillId="0" borderId="11"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horizontal="left" vertical="center" wrapText="1"/>
    </xf>
    <xf numFmtId="0" fontId="74" fillId="0" borderId="4" xfId="0" applyFont="1" applyBorder="1" applyAlignment="1">
      <alignment vertical="center" wrapText="1"/>
    </xf>
    <xf numFmtId="0" fontId="6" fillId="0" borderId="4" xfId="0" quotePrefix="1" applyFont="1" applyBorder="1" applyAlignment="1">
      <alignment vertical="center" wrapText="1"/>
    </xf>
    <xf numFmtId="0" fontId="47" fillId="0" borderId="4"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7" fillId="0" borderId="6" xfId="0" applyFont="1" applyBorder="1" applyAlignment="1">
      <alignment vertical="center" wrapText="1"/>
    </xf>
    <xf numFmtId="0" fontId="6" fillId="0" borderId="5"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vertical="center"/>
    </xf>
    <xf numFmtId="0" fontId="6" fillId="0" borderId="5" xfId="0" applyFont="1" applyBorder="1" applyAlignment="1">
      <alignment vertical="center" wrapText="1"/>
    </xf>
    <xf numFmtId="0" fontId="1" fillId="0" borderId="6" xfId="0" applyFont="1" applyBorder="1" applyAlignment="1">
      <alignment vertical="center"/>
    </xf>
    <xf numFmtId="0" fontId="1" fillId="0" borderId="7" xfId="0" applyFont="1" applyBorder="1" applyAlignment="1">
      <alignment vertical="center"/>
    </xf>
    <xf numFmtId="0" fontId="2" fillId="0" borderId="6" xfId="0" applyFont="1" applyBorder="1" applyAlignment="1">
      <alignment vertical="center" wrapText="1"/>
    </xf>
    <xf numFmtId="0" fontId="6" fillId="0" borderId="6" xfId="0" applyFont="1" applyBorder="1" applyAlignment="1">
      <alignment vertical="center" wrapText="1"/>
    </xf>
    <xf numFmtId="0" fontId="1" fillId="0" borderId="4" xfId="0" applyFont="1" applyBorder="1" applyAlignment="1">
      <alignment vertical="center" wrapText="1"/>
    </xf>
    <xf numFmtId="0" fontId="4" fillId="0" borderId="6" xfId="0" applyFont="1" applyBorder="1" applyAlignment="1" applyProtection="1">
      <alignment vertical="center"/>
      <protection locked="0"/>
    </xf>
    <xf numFmtId="0" fontId="75" fillId="0" borderId="6" xfId="0" applyFont="1" applyBorder="1" applyAlignment="1">
      <alignment vertical="center" wrapText="1"/>
    </xf>
    <xf numFmtId="0" fontId="75" fillId="0" borderId="7" xfId="0" applyFont="1" applyBorder="1" applyAlignment="1">
      <alignment vertical="center" wrapText="1"/>
    </xf>
    <xf numFmtId="0" fontId="12" fillId="0" borderId="6" xfId="0" applyFont="1" applyBorder="1" applyAlignment="1">
      <alignment vertical="center"/>
    </xf>
    <xf numFmtId="0" fontId="12" fillId="0" borderId="7" xfId="0" applyFont="1" applyBorder="1" applyAlignment="1">
      <alignment vertical="center"/>
    </xf>
    <xf numFmtId="0" fontId="73" fillId="0" borderId="6" xfId="0" applyFont="1" applyBorder="1" applyAlignment="1">
      <alignment vertical="center" wrapText="1"/>
    </xf>
    <xf numFmtId="0" fontId="62" fillId="0" borderId="4" xfId="0" applyFont="1" applyBorder="1" applyAlignment="1">
      <alignment vertical="center" wrapText="1"/>
    </xf>
    <xf numFmtId="0" fontId="62" fillId="0" borderId="4" xfId="0" applyFont="1" applyBorder="1" applyAlignment="1">
      <alignment horizontal="center" vertical="center"/>
    </xf>
    <xf numFmtId="0" fontId="76" fillId="0" borderId="4" xfId="0" applyFont="1" applyBorder="1" applyAlignment="1">
      <alignment horizontal="center" vertical="center" wrapText="1"/>
    </xf>
    <xf numFmtId="0" fontId="62" fillId="0" borderId="0" xfId="0" applyFont="1" applyAlignment="1">
      <alignment vertical="center"/>
    </xf>
    <xf numFmtId="0" fontId="1" fillId="0" borderId="4" xfId="0" applyFont="1" applyBorder="1" applyAlignment="1">
      <alignment vertical="center" wrapText="1"/>
    </xf>
    <xf numFmtId="0" fontId="6" fillId="0" borderId="4"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vertical="center" wrapText="1"/>
    </xf>
    <xf numFmtId="0" fontId="6" fillId="7" borderId="4" xfId="0" applyFont="1" applyFill="1" applyBorder="1" applyAlignment="1">
      <alignment vertical="center" wrapText="1"/>
    </xf>
    <xf numFmtId="0" fontId="6" fillId="7" borderId="11" xfId="0" applyFont="1" applyFill="1" applyBorder="1" applyAlignment="1">
      <alignment vertical="center" wrapText="1"/>
    </xf>
    <xf numFmtId="0" fontId="6" fillId="7" borderId="8" xfId="0" applyFont="1" applyFill="1" applyBorder="1" applyAlignment="1">
      <alignment vertical="center" wrapText="1"/>
    </xf>
    <xf numFmtId="0" fontId="1" fillId="7" borderId="11" xfId="0" applyFont="1" applyFill="1" applyBorder="1" applyAlignment="1">
      <alignment vertical="center" wrapText="1"/>
    </xf>
    <xf numFmtId="0" fontId="1" fillId="0" borderId="4" xfId="0" applyFont="1" applyBorder="1" applyAlignment="1">
      <alignment vertical="center" wrapText="1"/>
    </xf>
    <xf numFmtId="0" fontId="62" fillId="0" borderId="4" xfId="0" applyFont="1" applyBorder="1" applyAlignment="1">
      <alignmen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horizontal="left" vertical="center" wrapText="1"/>
    </xf>
    <xf numFmtId="0" fontId="1" fillId="0" borderId="12" xfId="0" applyFont="1" applyBorder="1" applyAlignment="1">
      <alignment vertical="center" wrapText="1"/>
    </xf>
    <xf numFmtId="0" fontId="1" fillId="0" borderId="18" xfId="0" applyFont="1" applyBorder="1" applyAlignment="1">
      <alignment vertical="center" wrapText="1"/>
    </xf>
    <xf numFmtId="0" fontId="6" fillId="0" borderId="11" xfId="0" applyFont="1" applyBorder="1" applyAlignment="1">
      <alignment vertical="center" wrapText="1"/>
    </xf>
    <xf numFmtId="0" fontId="1" fillId="0" borderId="8" xfId="0" applyFont="1" applyBorder="1" applyAlignment="1">
      <alignment vertical="center" wrapText="1"/>
    </xf>
    <xf numFmtId="0" fontId="2" fillId="0" borderId="6" xfId="0" applyFont="1" applyBorder="1" applyAlignment="1">
      <alignment vertical="center" wrapText="1"/>
    </xf>
    <xf numFmtId="0" fontId="1" fillId="7" borderId="8" xfId="0" applyFont="1" applyFill="1" applyBorder="1" applyAlignment="1">
      <alignment vertical="center" wrapText="1"/>
    </xf>
    <xf numFmtId="0" fontId="1" fillId="7" borderId="4" xfId="0" applyFont="1" applyFill="1" applyBorder="1" applyAlignment="1">
      <alignment horizontal="left" vertical="center" wrapText="1"/>
    </xf>
    <xf numFmtId="0" fontId="64" fillId="0" borderId="4" xfId="0" applyFont="1" applyBorder="1" applyAlignment="1">
      <alignment vertical="center" wrapText="1"/>
    </xf>
    <xf numFmtId="0" fontId="80" fillId="0" borderId="4" xfId="0" applyFont="1" applyBorder="1" applyAlignment="1">
      <alignment vertical="center" wrapText="1"/>
    </xf>
    <xf numFmtId="0" fontId="6" fillId="0" borderId="7" xfId="0" applyFont="1" applyBorder="1" applyAlignment="1">
      <alignment vertical="center" wrapText="1"/>
    </xf>
    <xf numFmtId="0" fontId="67" fillId="0" borderId="10" xfId="0" applyFont="1" applyBorder="1" applyAlignment="1">
      <alignment vertical="center" wrapText="1"/>
    </xf>
    <xf numFmtId="0" fontId="67" fillId="0" borderId="16" xfId="0" applyFont="1" applyBorder="1" applyAlignment="1">
      <alignment vertical="center" wrapText="1"/>
    </xf>
    <xf numFmtId="0" fontId="2" fillId="0" borderId="8" xfId="0" applyFont="1" applyBorder="1" applyAlignment="1">
      <alignment vertical="center"/>
    </xf>
    <xf numFmtId="0" fontId="1" fillId="0" borderId="11" xfId="0" applyFont="1" applyBorder="1" applyAlignment="1">
      <alignment vertical="center"/>
    </xf>
    <xf numFmtId="0" fontId="1" fillId="0" borderId="0" xfId="0" applyFont="1" applyBorder="1" applyAlignment="1">
      <alignment vertical="center" wrapText="1"/>
    </xf>
    <xf numFmtId="0" fontId="6" fillId="0" borderId="0" xfId="0" applyFont="1" applyBorder="1" applyAlignment="1">
      <alignment vertical="center" wrapText="1"/>
    </xf>
    <xf numFmtId="0" fontId="62" fillId="0" borderId="6" xfId="0" applyFont="1" applyBorder="1" applyAlignment="1">
      <alignment vertical="center" wrapText="1"/>
    </xf>
    <xf numFmtId="0" fontId="62" fillId="0" borderId="0" xfId="0" applyFont="1" applyBorder="1" applyAlignment="1">
      <alignment vertical="center" wrapText="1"/>
    </xf>
    <xf numFmtId="0" fontId="1" fillId="7" borderId="13" xfId="0" applyFont="1" applyFill="1" applyBorder="1" applyAlignment="1">
      <alignment vertical="center" wrapText="1"/>
    </xf>
    <xf numFmtId="0" fontId="6" fillId="0" borderId="7" xfId="0" applyFont="1" applyBorder="1" applyAlignment="1">
      <alignment vertical="center"/>
    </xf>
    <xf numFmtId="0" fontId="4" fillId="0" borderId="10" xfId="0" applyFont="1" applyBorder="1" applyAlignment="1" applyProtection="1">
      <alignment vertical="center"/>
      <protection locked="0"/>
    </xf>
    <xf numFmtId="0" fontId="4" fillId="0" borderId="16" xfId="0" applyFont="1" applyBorder="1" applyAlignment="1" applyProtection="1">
      <alignment vertical="center"/>
      <protection locked="0"/>
    </xf>
    <xf numFmtId="0" fontId="6" fillId="0" borderId="0" xfId="0" applyFont="1" applyBorder="1" applyAlignment="1">
      <alignment vertical="center"/>
    </xf>
    <xf numFmtId="0" fontId="6" fillId="0" borderId="4" xfId="0" applyFont="1" applyBorder="1" applyAlignment="1">
      <alignment wrapText="1"/>
    </xf>
    <xf numFmtId="0" fontId="6" fillId="0" borderId="4" xfId="0" applyFont="1" applyBorder="1" applyAlignment="1" applyProtection="1">
      <alignment vertical="center" wrapText="1"/>
      <protection locked="0"/>
    </xf>
    <xf numFmtId="0" fontId="73" fillId="0" borderId="6"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 fillId="0" borderId="4" xfId="0" applyFont="1" applyBorder="1" applyAlignment="1">
      <alignment vertical="center" wrapText="1"/>
    </xf>
    <xf numFmtId="0" fontId="1" fillId="0" borderId="4" xfId="0" applyFont="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5" fillId="5" borderId="0" xfId="0" applyFont="1" applyFill="1" applyAlignment="1">
      <alignment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6"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vertical="center"/>
    </xf>
    <xf numFmtId="0" fontId="1" fillId="0" borderId="7" xfId="0" applyFont="1" applyBorder="1" applyAlignment="1">
      <alignment vertical="center"/>
    </xf>
    <xf numFmtId="0" fontId="1" fillId="0" borderId="14" xfId="0" applyFont="1" applyBorder="1" applyAlignment="1">
      <alignment vertical="center" wrapText="1"/>
    </xf>
    <xf numFmtId="0" fontId="1" fillId="0" borderId="12" xfId="0" applyFont="1" applyBorder="1" applyAlignment="1">
      <alignment vertical="center" wrapText="1"/>
    </xf>
    <xf numFmtId="0" fontId="1" fillId="0" borderId="18" xfId="0" applyFont="1" applyBorder="1" applyAlignment="1">
      <alignment vertical="center" wrapText="1"/>
    </xf>
    <xf numFmtId="0" fontId="1" fillId="0" borderId="6" xfId="0" applyFont="1" applyBorder="1" applyAlignment="1">
      <alignment horizontal="left"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6" xfId="0" applyFont="1" applyBorder="1" applyAlignment="1">
      <alignment vertical="center" wrapText="1"/>
    </xf>
    <xf numFmtId="0" fontId="1" fillId="0" borderId="15" xfId="0" applyFont="1" applyBorder="1" applyAlignment="1">
      <alignment vertical="center" wrapText="1"/>
    </xf>
    <xf numFmtId="0" fontId="22" fillId="0" borderId="12" xfId="0" applyFont="1" applyBorder="1" applyAlignment="1">
      <alignment vertical="center" wrapText="1"/>
    </xf>
    <xf numFmtId="0" fontId="1" fillId="0" borderId="0" xfId="0" applyFont="1" applyAlignment="1">
      <alignment vertical="center" wrapText="1"/>
    </xf>
    <xf numFmtId="0" fontId="1" fillId="0" borderId="17" xfId="0" applyFont="1" applyBorder="1" applyAlignment="1">
      <alignment vertical="center" wrapText="1"/>
    </xf>
    <xf numFmtId="0" fontId="4" fillId="12" borderId="8"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3" fillId="9" borderId="5"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7" xfId="0" applyFont="1" applyFill="1" applyBorder="1" applyAlignment="1">
      <alignment horizontal="center" vertical="center"/>
    </xf>
    <xf numFmtId="0" fontId="6" fillId="12" borderId="8" xfId="0" applyFont="1" applyFill="1" applyBorder="1" applyAlignment="1">
      <alignment horizontal="center" vertical="center" wrapText="1"/>
    </xf>
    <xf numFmtId="0" fontId="6" fillId="12" borderId="11"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6" fillId="0" borderId="11" xfId="0" applyFont="1" applyBorder="1" applyAlignment="1">
      <alignment vertical="center" wrapText="1"/>
    </xf>
    <xf numFmtId="0" fontId="1" fillId="0" borderId="8" xfId="0" applyFont="1" applyBorder="1" applyAlignment="1">
      <alignment vertical="center" wrapText="1"/>
    </xf>
    <xf numFmtId="0" fontId="1" fillId="0" borderId="15"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8" xfId="0" applyFont="1" applyBorder="1" applyAlignment="1">
      <alignment horizontal="left" vertical="center" wrapText="1"/>
    </xf>
    <xf numFmtId="0" fontId="6" fillId="0" borderId="6" xfId="0" applyFont="1" applyBorder="1" applyAlignment="1">
      <alignment vertical="center" wrapText="1"/>
    </xf>
    <xf numFmtId="0" fontId="5" fillId="8" borderId="5"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5" xfId="0" quotePrefix="1" applyFont="1" applyBorder="1" applyAlignment="1">
      <alignment vertical="center" wrapText="1"/>
    </xf>
    <xf numFmtId="0" fontId="69" fillId="0" borderId="6" xfId="0" applyFont="1" applyBorder="1" applyAlignment="1">
      <alignment vertical="center" wrapText="1"/>
    </xf>
    <xf numFmtId="0" fontId="6" fillId="0" borderId="5" xfId="0" applyFont="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67" fillId="0" borderId="6" xfId="0" applyFont="1" applyBorder="1" applyAlignment="1">
      <alignment horizontal="center"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6"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1" xfId="0" applyFont="1" applyBorder="1" applyAlignment="1">
      <alignment vertical="center" wrapText="1"/>
    </xf>
    <xf numFmtId="0" fontId="67" fillId="0" borderId="6" xfId="0" applyFont="1" applyBorder="1" applyAlignment="1">
      <alignment vertical="center" wrapText="1"/>
    </xf>
    <xf numFmtId="0" fontId="67" fillId="0" borderId="7" xfId="0" applyFont="1" applyBorder="1" applyAlignment="1">
      <alignment vertical="center" wrapText="1"/>
    </xf>
    <xf numFmtId="0" fontId="69" fillId="0" borderId="7" xfId="0" applyFont="1" applyBorder="1" applyAlignment="1">
      <alignment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protection locked="0"/>
    </xf>
    <xf numFmtId="0" fontId="6" fillId="0" borderId="14" xfId="0" applyFont="1" applyBorder="1" applyAlignment="1">
      <alignment wrapText="1"/>
    </xf>
    <xf numFmtId="0" fontId="0" fillId="0" borderId="12" xfId="0" applyBorder="1"/>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8" fillId="29" borderId="4" xfId="0" applyFont="1" applyFill="1" applyBorder="1" applyAlignment="1">
      <alignment horizontal="center"/>
    </xf>
    <xf numFmtId="0" fontId="8" fillId="29" borderId="5" xfId="0" applyFont="1" applyFill="1" applyBorder="1" applyAlignment="1">
      <alignment horizontal="center"/>
    </xf>
    <xf numFmtId="0" fontId="8" fillId="29" borderId="6" xfId="0" applyFont="1" applyFill="1" applyBorder="1" applyAlignment="1">
      <alignment horizontal="center"/>
    </xf>
    <xf numFmtId="0" fontId="8" fillId="29" borderId="7" xfId="0" applyFont="1" applyFill="1" applyBorder="1" applyAlignment="1">
      <alignment horizontal="center"/>
    </xf>
    <xf numFmtId="0" fontId="8" fillId="28" borderId="5" xfId="0" applyFont="1" applyFill="1" applyBorder="1" applyAlignment="1">
      <alignment horizontal="center"/>
    </xf>
    <xf numFmtId="0" fontId="8" fillId="28" borderId="6" xfId="0" applyFont="1" applyFill="1" applyBorder="1" applyAlignment="1">
      <alignment horizontal="center"/>
    </xf>
    <xf numFmtId="0" fontId="8" fillId="28" borderId="7" xfId="0" applyFont="1" applyFill="1" applyBorder="1" applyAlignment="1">
      <alignment horizontal="center"/>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8" xfId="3" applyFont="1" applyBorder="1" applyAlignment="1">
      <alignment horizontal="left" vertical="center" wrapText="1"/>
    </xf>
    <xf numFmtId="0" fontId="6" fillId="0" borderId="13"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6" fillId="0" borderId="8" xfId="3" applyFont="1" applyBorder="1" applyAlignment="1" applyProtection="1">
      <alignment horizontal="left" vertical="center" wrapText="1"/>
      <protection locked="0"/>
    </xf>
    <xf numFmtId="0" fontId="6" fillId="0" borderId="13"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9" fontId="6" fillId="0" borderId="8" xfId="3" applyNumberFormat="1" applyFont="1" applyBorder="1" applyAlignment="1">
      <alignment horizontal="left" vertical="center" wrapText="1"/>
    </xf>
    <xf numFmtId="9" fontId="6" fillId="0" borderId="13"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6" fillId="0" borderId="8" xfId="3" applyNumberFormat="1" applyFont="1" applyBorder="1" applyAlignment="1" applyProtection="1">
      <alignment horizontal="left" vertical="center" wrapText="1"/>
      <protection locked="0"/>
    </xf>
    <xf numFmtId="14" fontId="6" fillId="0" borderId="13"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6" fillId="7" borderId="8" xfId="3" applyFont="1" applyFill="1" applyBorder="1" applyAlignment="1">
      <alignment horizontal="left" vertical="center" wrapText="1"/>
    </xf>
    <xf numFmtId="0" fontId="6" fillId="7" borderId="13"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7" fillId="0" borderId="8" xfId="3" applyFont="1" applyBorder="1" applyAlignment="1">
      <alignment horizontal="left" vertical="top" wrapText="1"/>
    </xf>
    <xf numFmtId="0" fontId="7" fillId="0" borderId="13" xfId="3" applyFont="1" applyBorder="1" applyAlignment="1">
      <alignment horizontal="left" vertical="top" wrapText="1"/>
    </xf>
    <xf numFmtId="0" fontId="7" fillId="0" borderId="11" xfId="3" applyFont="1" applyBorder="1" applyAlignment="1">
      <alignment horizontal="left" vertical="top" wrapText="1"/>
    </xf>
    <xf numFmtId="0" fontId="7" fillId="0" borderId="8" xfId="3" quotePrefix="1" applyFont="1" applyBorder="1" applyAlignment="1">
      <alignment horizontal="left" vertical="top" wrapText="1"/>
    </xf>
    <xf numFmtId="0" fontId="7" fillId="0" borderId="13" xfId="3" quotePrefix="1" applyFont="1" applyBorder="1" applyAlignment="1">
      <alignment horizontal="left" vertical="top" wrapText="1"/>
    </xf>
    <xf numFmtId="0" fontId="7" fillId="0" borderId="11" xfId="3" quotePrefix="1" applyFont="1" applyBorder="1" applyAlignment="1">
      <alignment horizontal="left" vertical="top" wrapText="1"/>
    </xf>
    <xf numFmtId="0" fontId="7" fillId="7" borderId="8" xfId="3" applyFont="1" applyFill="1" applyBorder="1" applyAlignment="1">
      <alignment horizontal="left" vertical="top" wrapText="1"/>
    </xf>
    <xf numFmtId="0" fontId="7" fillId="7" borderId="13" xfId="3" applyFont="1" applyFill="1" applyBorder="1" applyAlignment="1">
      <alignment horizontal="left" vertical="top" wrapText="1"/>
    </xf>
    <xf numFmtId="0" fontId="7" fillId="7" borderId="11" xfId="3" applyFont="1" applyFill="1" applyBorder="1" applyAlignment="1">
      <alignment horizontal="left" vertical="top" wrapText="1"/>
    </xf>
    <xf numFmtId="0" fontId="7" fillId="0" borderId="8" xfId="3" applyFont="1" applyBorder="1" applyAlignment="1">
      <alignment horizontal="left" vertical="top"/>
    </xf>
    <xf numFmtId="0" fontId="7" fillId="0" borderId="13" xfId="3" applyFont="1" applyBorder="1" applyAlignment="1">
      <alignment horizontal="left" vertical="top"/>
    </xf>
    <xf numFmtId="0" fontId="7"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center" vertical="center"/>
    </xf>
    <xf numFmtId="0" fontId="13" fillId="0" borderId="13"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3" xfId="3" applyFont="1" applyBorder="1" applyAlignment="1">
      <alignment horizontal="left" vertical="center" wrapText="1"/>
    </xf>
    <xf numFmtId="0" fontId="1" fillId="0" borderId="11" xfId="3" applyFont="1" applyBorder="1" applyAlignment="1">
      <alignment horizontal="left" vertical="center" wrapText="1"/>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pplyProtection="1">
      <alignment horizontal="center" vertical="center" wrapText="1"/>
      <protection locked="0"/>
    </xf>
    <xf numFmtId="0" fontId="7" fillId="0" borderId="13"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3"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0" fontId="7" fillId="0" borderId="8" xfId="3" applyFont="1" applyBorder="1" applyAlignment="1">
      <alignment horizontal="center"/>
    </xf>
    <xf numFmtId="0" fontId="7" fillId="0" borderId="11" xfId="3" applyFont="1" applyBorder="1" applyAlignment="1">
      <alignment horizontal="center"/>
    </xf>
    <xf numFmtId="0" fontId="6" fillId="0" borderId="8" xfId="3" applyFont="1" applyBorder="1" applyAlignment="1">
      <alignment horizontal="center" vertical="center"/>
    </xf>
    <xf numFmtId="0" fontId="6" fillId="0" borderId="11" xfId="3" applyFont="1" applyBorder="1" applyAlignment="1">
      <alignment horizontal="center" vertical="center"/>
    </xf>
    <xf numFmtId="0" fontId="7" fillId="0" borderId="13" xfId="3" applyFont="1" applyBorder="1" applyAlignment="1">
      <alignment horizont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13" xfId="3" applyFont="1" applyBorder="1" applyAlignment="1">
      <alignment horizontal="center" vertical="center"/>
    </xf>
    <xf numFmtId="0" fontId="6" fillId="7" borderId="8" xfId="3" applyFont="1" applyFill="1" applyBorder="1" applyAlignment="1">
      <alignment horizontal="center" vertical="center" wrapText="1"/>
    </xf>
    <xf numFmtId="0" fontId="6" fillId="7" borderId="13"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horizontal="center" vertical="center"/>
    </xf>
    <xf numFmtId="0" fontId="8" fillId="0" borderId="11" xfId="3" applyFont="1" applyBorder="1" applyAlignment="1">
      <alignment horizontal="center" vertical="center"/>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0" fontId="7" fillId="7" borderId="4" xfId="3" applyFont="1" applyFill="1" applyBorder="1" applyAlignment="1">
      <alignment horizontal="center" vertical="top" wrapText="1"/>
    </xf>
    <xf numFmtId="0" fontId="7" fillId="0" borderId="8"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7" fillId="0" borderId="13" xfId="3" applyFont="1" applyBorder="1" applyAlignment="1">
      <alignment horizontal="center" vertical="top"/>
    </xf>
    <xf numFmtId="0" fontId="6" fillId="0" borderId="4" xfId="3" applyFont="1" applyBorder="1" applyAlignment="1">
      <alignment horizontal="center" vertical="center" wrapText="1"/>
    </xf>
    <xf numFmtId="0" fontId="7" fillId="0" borderId="4" xfId="3" applyFont="1" applyBorder="1" applyAlignment="1">
      <alignment horizontal="center" vertical="center" wrapText="1"/>
    </xf>
    <xf numFmtId="0" fontId="7" fillId="0" borderId="4" xfId="3" applyFont="1" applyBorder="1" applyAlignment="1">
      <alignment horizontal="center" vertical="center"/>
    </xf>
    <xf numFmtId="0" fontId="6" fillId="0" borderId="4" xfId="3" applyFont="1" applyBorder="1" applyAlignment="1">
      <alignment horizontal="left" vertical="center" wrapText="1"/>
    </xf>
    <xf numFmtId="0" fontId="6" fillId="7" borderId="4" xfId="3" applyFont="1" applyFill="1" applyBorder="1" applyAlignment="1">
      <alignment vertical="center" wrapText="1"/>
    </xf>
    <xf numFmtId="0" fontId="13" fillId="0" borderId="4" xfId="3" applyFont="1" applyBorder="1" applyAlignment="1">
      <alignment horizontal="center" vertical="center"/>
    </xf>
    <xf numFmtId="0" fontId="6" fillId="7" borderId="4" xfId="3" applyFont="1" applyFill="1" applyBorder="1" applyAlignment="1">
      <alignment horizontal="left" vertical="center" wrapText="1"/>
    </xf>
    <xf numFmtId="0" fontId="1" fillId="7" borderId="13" xfId="3" applyFont="1" applyFill="1" applyBorder="1" applyAlignment="1">
      <alignment horizontal="left" vertical="center" wrapText="1"/>
    </xf>
    <xf numFmtId="0" fontId="7" fillId="0" borderId="13"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0" borderId="8" xfId="5" applyFont="1" applyBorder="1" applyAlignment="1" applyProtection="1">
      <alignment horizontal="left" vertical="center" wrapText="1"/>
      <protection locked="0"/>
    </xf>
    <xf numFmtId="0" fontId="6" fillId="0" borderId="13"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6" fillId="0" borderId="8" xfId="5" applyFont="1" applyBorder="1" applyAlignment="1">
      <alignment horizontal="left" vertical="center" wrapText="1"/>
    </xf>
    <xf numFmtId="0" fontId="6" fillId="0" borderId="13" xfId="5" applyFont="1" applyBorder="1" applyAlignment="1">
      <alignment horizontal="left" vertical="center" wrapText="1"/>
    </xf>
    <xf numFmtId="0" fontId="6" fillId="0" borderId="11" xfId="5" applyFont="1" applyBorder="1" applyAlignment="1">
      <alignment horizontal="left" vertical="center" wrapText="1"/>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4" xfId="3" applyFont="1" applyBorder="1" applyAlignment="1">
      <alignment horizontal="center"/>
    </xf>
    <xf numFmtId="0" fontId="6" fillId="0" borderId="8" xfId="5" applyFont="1" applyBorder="1" applyAlignment="1">
      <alignment horizontal="center" vertical="center"/>
    </xf>
    <xf numFmtId="0" fontId="6" fillId="0" borderId="11" xfId="5" applyFont="1" applyBorder="1" applyAlignment="1">
      <alignment horizontal="center" vertical="center"/>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2" fillId="0" borderId="8" xfId="5" applyFont="1" applyBorder="1" applyAlignment="1">
      <alignment horizontal="center" vertical="center"/>
    </xf>
    <xf numFmtId="0" fontId="12" fillId="0" borderId="13" xfId="5" applyFont="1" applyBorder="1" applyAlignment="1">
      <alignment horizontal="center" vertical="center"/>
    </xf>
    <xf numFmtId="0" fontId="12" fillId="0" borderId="11" xfId="5" applyFont="1" applyBorder="1" applyAlignment="1">
      <alignment horizontal="center" vertical="center"/>
    </xf>
    <xf numFmtId="0" fontId="6" fillId="0" borderId="13"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7" fillId="0" borderId="13" xfId="5" applyFont="1" applyBorder="1" applyAlignment="1" applyProtection="1">
      <alignment horizontal="center" vertical="center" wrapText="1"/>
      <protection locked="0"/>
    </xf>
    <xf numFmtId="0" fontId="14" fillId="0" borderId="4" xfId="3" applyFont="1" applyBorder="1" applyAlignment="1">
      <alignment horizontal="left" vertical="center" wrapText="1"/>
    </xf>
    <xf numFmtId="0" fontId="1" fillId="0" borderId="4" xfId="3" applyFont="1" applyBorder="1" applyAlignment="1">
      <alignment horizontal="left" vertical="center" wrapText="1"/>
    </xf>
    <xf numFmtId="0" fontId="7" fillId="0" borderId="4" xfId="3" applyFont="1" applyBorder="1" applyAlignment="1">
      <alignment horizontal="center" vertical="top"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3" fillId="0" borderId="11" xfId="3" applyFont="1" applyBorder="1" applyAlignment="1">
      <alignment horizontal="center"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center"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4" fillId="13" borderId="4" xfId="1" applyFont="1" applyFill="1" applyBorder="1" applyAlignment="1">
      <alignment horizontal="center" vertical="top" wrapText="1"/>
    </xf>
    <xf numFmtId="0" fontId="1" fillId="14" borderId="4" xfId="1" applyFont="1" applyFill="1" applyBorder="1" applyAlignment="1">
      <alignment vertical="top"/>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4" fillId="13" borderId="4" xfId="1" applyFont="1" applyFill="1" applyBorder="1" applyAlignment="1">
      <alignment horizontal="center" vertical="top" textRotation="90"/>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39" fillId="24" borderId="22" xfId="1" applyFont="1" applyFill="1" applyBorder="1" applyAlignment="1">
      <alignment horizontal="center" vertical="center" wrapText="1"/>
    </xf>
    <xf numFmtId="0" fontId="39" fillId="24" borderId="23" xfId="1" applyFont="1" applyFill="1" applyBorder="1" applyAlignment="1">
      <alignment horizontal="center" vertical="center" wrapText="1"/>
    </xf>
    <xf numFmtId="0" fontId="39" fillId="24" borderId="24" xfId="1" applyFont="1" applyFill="1" applyBorder="1" applyAlignment="1">
      <alignment horizontal="center" vertical="center" wrapText="1"/>
    </xf>
    <xf numFmtId="0" fontId="39" fillId="0" borderId="22" xfId="1" applyFont="1" applyBorder="1" applyAlignment="1">
      <alignment horizontal="center" vertical="center" wrapText="1"/>
    </xf>
    <xf numFmtId="0" fontId="39" fillId="0" borderId="23" xfId="1" applyFont="1" applyBorder="1" applyAlignment="1">
      <alignment horizontal="center" vertical="center" wrapText="1"/>
    </xf>
    <xf numFmtId="0" fontId="39" fillId="0" borderId="24" xfId="1" applyFont="1" applyBorder="1" applyAlignment="1">
      <alignment horizontal="center" vertical="center" wrapText="1"/>
    </xf>
    <xf numFmtId="0" fontId="30" fillId="0" borderId="0" xfId="1" applyFont="1" applyAlignment="1">
      <alignment horizontal="center" vertical="center"/>
    </xf>
    <xf numFmtId="0" fontId="10" fillId="0" borderId="0" xfId="1"/>
    <xf numFmtId="0" fontId="39" fillId="24" borderId="4" xfId="1" applyFont="1" applyFill="1" applyBorder="1" applyAlignment="1">
      <alignment horizontal="center" vertical="center" wrapText="1"/>
    </xf>
    <xf numFmtId="0" fontId="39" fillId="0" borderId="25" xfId="1" applyFont="1" applyBorder="1" applyAlignment="1">
      <alignment horizontal="center" vertical="center" wrapText="1"/>
    </xf>
    <xf numFmtId="0" fontId="39" fillId="0" borderId="26" xfId="1" applyFont="1" applyBorder="1" applyAlignment="1">
      <alignment horizontal="center" vertical="center" wrapText="1"/>
    </xf>
    <xf numFmtId="0" fontId="39" fillId="0" borderId="4" xfId="1" applyFont="1" applyBorder="1" applyAlignment="1">
      <alignment horizontal="center" vertical="center" wrapText="1"/>
    </xf>
    <xf numFmtId="0" fontId="31" fillId="31" borderId="5" xfId="1" applyFont="1" applyFill="1" applyBorder="1" applyAlignment="1">
      <alignment horizontal="center" vertical="center" wrapText="1" readingOrder="1"/>
    </xf>
    <xf numFmtId="0" fontId="31" fillId="31" borderId="7" xfId="1" applyFont="1" applyFill="1" applyBorder="1" applyAlignment="1">
      <alignment horizontal="center" vertical="center" wrapText="1" readingOrder="1"/>
    </xf>
    <xf numFmtId="0" fontId="39" fillId="7" borderId="22" xfId="1" applyFont="1" applyFill="1" applyBorder="1" applyAlignment="1">
      <alignment horizontal="center" vertical="center" wrapText="1"/>
    </xf>
    <xf numFmtId="0" fontId="39" fillId="7" borderId="23" xfId="1" applyFont="1" applyFill="1" applyBorder="1" applyAlignment="1">
      <alignment horizontal="center" vertical="center" wrapText="1"/>
    </xf>
    <xf numFmtId="0" fontId="39" fillId="7" borderId="24" xfId="1" applyFont="1" applyFill="1" applyBorder="1" applyAlignment="1">
      <alignment horizontal="center" vertical="center" wrapText="1"/>
    </xf>
    <xf numFmtId="0" fontId="39" fillId="7" borderId="4" xfId="1" applyFont="1" applyFill="1" applyBorder="1" applyAlignment="1">
      <alignment horizontal="center" vertical="center" wrapText="1"/>
    </xf>
    <xf numFmtId="0" fontId="45" fillId="26" borderId="8" xfId="1" applyFont="1" applyFill="1" applyBorder="1" applyAlignment="1">
      <alignment horizontal="center" vertical="center" wrapText="1" readingOrder="1"/>
    </xf>
    <xf numFmtId="0" fontId="45" fillId="26" borderId="13" xfId="1" applyFont="1" applyFill="1" applyBorder="1" applyAlignment="1">
      <alignment horizontal="center" vertical="center" wrapText="1" readingOrder="1"/>
    </xf>
    <xf numFmtId="0" fontId="45" fillId="26" borderId="11" xfId="1" applyFont="1" applyFill="1" applyBorder="1" applyAlignment="1">
      <alignment horizontal="center" vertical="center" wrapText="1" readingOrder="1"/>
    </xf>
    <xf numFmtId="9" fontId="45" fillId="26" borderId="8" xfId="1" applyNumberFormat="1" applyFont="1" applyFill="1" applyBorder="1" applyAlignment="1">
      <alignment horizontal="center" vertical="center" wrapText="1" readingOrder="1"/>
    </xf>
    <xf numFmtId="9" fontId="45" fillId="26" borderId="13" xfId="1" applyNumberFormat="1" applyFont="1" applyFill="1" applyBorder="1" applyAlignment="1">
      <alignment horizontal="center" vertical="center" wrapText="1" readingOrder="1"/>
    </xf>
    <xf numFmtId="9" fontId="45" fillId="26" borderId="11" xfId="1" applyNumberFormat="1" applyFont="1" applyFill="1" applyBorder="1" applyAlignment="1">
      <alignment horizontal="center" vertical="center" wrapText="1" readingOrder="1"/>
    </xf>
    <xf numFmtId="0" fontId="41" fillId="0" borderId="0" xfId="1" applyFont="1" applyAlignment="1">
      <alignment horizontal="center" vertical="center"/>
    </xf>
    <xf numFmtId="0" fontId="43" fillId="31" borderId="5" xfId="1" applyFont="1" applyFill="1" applyBorder="1" applyAlignment="1">
      <alignment horizontal="center" vertical="center" wrapText="1" readingOrder="1"/>
    </xf>
    <xf numFmtId="0" fontId="43" fillId="31" borderId="7" xfId="1" applyFont="1" applyFill="1" applyBorder="1" applyAlignment="1">
      <alignment horizontal="center" vertical="center" wrapText="1" readingOrder="1"/>
    </xf>
    <xf numFmtId="0" fontId="45" fillId="27" borderId="4" xfId="1" applyFont="1" applyFill="1" applyBorder="1" applyAlignment="1">
      <alignment horizontal="center" vertical="center" wrapText="1" readingOrder="1"/>
    </xf>
    <xf numFmtId="9" fontId="45" fillId="27" borderId="4" xfId="1" applyNumberFormat="1" applyFont="1" applyFill="1" applyBorder="1" applyAlignment="1">
      <alignment horizontal="center" vertical="center" wrapText="1" readingOrder="1"/>
    </xf>
    <xf numFmtId="9" fontId="45" fillId="27" borderId="8" xfId="1" applyNumberFormat="1" applyFont="1" applyFill="1" applyBorder="1" applyAlignment="1">
      <alignment horizontal="center" vertical="center" wrapText="1" readingOrder="1"/>
    </xf>
    <xf numFmtId="9" fontId="45" fillId="27" borderId="13" xfId="1" applyNumberFormat="1" applyFont="1" applyFill="1" applyBorder="1" applyAlignment="1">
      <alignment horizontal="center" vertical="center" wrapText="1" readingOrder="1"/>
    </xf>
    <xf numFmtId="9" fontId="45" fillId="27" borderId="11" xfId="1" applyNumberFormat="1" applyFont="1" applyFill="1" applyBorder="1" applyAlignment="1">
      <alignment horizontal="center" vertical="center" wrapText="1" readingOrder="1"/>
    </xf>
    <xf numFmtId="0" fontId="46" fillId="34" borderId="8" xfId="1" applyFont="1" applyFill="1" applyBorder="1" applyAlignment="1">
      <alignment horizontal="center" vertical="center" wrapText="1" readingOrder="1"/>
    </xf>
    <xf numFmtId="0" fontId="46" fillId="34" borderId="13" xfId="1" applyFont="1" applyFill="1" applyBorder="1" applyAlignment="1">
      <alignment horizontal="center" vertical="center" wrapText="1" readingOrder="1"/>
    </xf>
    <xf numFmtId="0" fontId="46" fillId="34" borderId="11" xfId="1" applyFont="1" applyFill="1" applyBorder="1" applyAlignment="1">
      <alignment horizontal="center" vertical="center" wrapText="1" readingOrder="1"/>
    </xf>
    <xf numFmtId="9" fontId="46" fillId="34" borderId="8" xfId="1" applyNumberFormat="1" applyFont="1" applyFill="1" applyBorder="1" applyAlignment="1">
      <alignment horizontal="center" vertical="center" wrapText="1" readingOrder="1"/>
    </xf>
    <xf numFmtId="9" fontId="46" fillId="34" borderId="13" xfId="1" applyNumberFormat="1" applyFont="1" applyFill="1" applyBorder="1" applyAlignment="1">
      <alignment horizontal="center" vertical="center" wrapText="1" readingOrder="1"/>
    </xf>
    <xf numFmtId="9" fontId="46" fillId="34" borderId="11" xfId="1" applyNumberFormat="1" applyFont="1" applyFill="1" applyBorder="1" applyAlignment="1">
      <alignment horizontal="center" vertical="center" wrapText="1" readingOrder="1"/>
    </xf>
    <xf numFmtId="0" fontId="45" fillId="32" borderId="8" xfId="1" applyFont="1" applyFill="1" applyBorder="1" applyAlignment="1">
      <alignment horizontal="center" vertical="center" wrapText="1" readingOrder="1"/>
    </xf>
    <xf numFmtId="0" fontId="45" fillId="32" borderId="13" xfId="1" applyFont="1" applyFill="1" applyBorder="1" applyAlignment="1">
      <alignment horizontal="center" vertical="center" wrapText="1" readingOrder="1"/>
    </xf>
    <xf numFmtId="0" fontId="45" fillId="32" borderId="11" xfId="1" applyFont="1" applyFill="1" applyBorder="1" applyAlignment="1">
      <alignment horizontal="center" vertical="center" wrapText="1" readingOrder="1"/>
    </xf>
    <xf numFmtId="9" fontId="45" fillId="32" borderId="8" xfId="1" applyNumberFormat="1" applyFont="1" applyFill="1" applyBorder="1" applyAlignment="1">
      <alignment horizontal="center" vertical="center" wrapText="1" readingOrder="1"/>
    </xf>
    <xf numFmtId="9" fontId="45" fillId="32" borderId="13" xfId="1" applyNumberFormat="1" applyFont="1" applyFill="1" applyBorder="1" applyAlignment="1">
      <alignment horizontal="center" vertical="center" wrapText="1" readingOrder="1"/>
    </xf>
    <xf numFmtId="9" fontId="45" fillId="32" borderId="11" xfId="1" applyNumberFormat="1" applyFont="1" applyFill="1" applyBorder="1" applyAlignment="1">
      <alignment horizontal="center" vertical="center" wrapText="1" readingOrder="1"/>
    </xf>
    <xf numFmtId="0" fontId="45" fillId="33" borderId="8" xfId="1" applyFont="1" applyFill="1" applyBorder="1" applyAlignment="1">
      <alignment horizontal="center" vertical="center" wrapText="1" readingOrder="1"/>
    </xf>
    <xf numFmtId="0" fontId="45" fillId="33" borderId="13" xfId="1" applyFont="1" applyFill="1" applyBorder="1" applyAlignment="1">
      <alignment horizontal="center" vertical="center" wrapText="1" readingOrder="1"/>
    </xf>
    <xf numFmtId="0" fontId="45" fillId="33" borderId="11" xfId="1" applyFont="1" applyFill="1" applyBorder="1" applyAlignment="1">
      <alignment horizontal="center" vertical="center" wrapText="1" readingOrder="1"/>
    </xf>
    <xf numFmtId="9" fontId="45" fillId="33" borderId="8" xfId="1" applyNumberFormat="1" applyFont="1" applyFill="1" applyBorder="1" applyAlignment="1">
      <alignment horizontal="center" vertical="center" wrapText="1" readingOrder="1"/>
    </xf>
    <xf numFmtId="9" fontId="45" fillId="33" borderId="13" xfId="1" applyNumberFormat="1" applyFont="1" applyFill="1" applyBorder="1" applyAlignment="1">
      <alignment horizontal="center" vertical="center" wrapText="1" readingOrder="1"/>
    </xf>
    <xf numFmtId="9" fontId="45" fillId="33"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3" fillId="0" borderId="0" xfId="1" applyFont="1"/>
    <xf numFmtId="0" fontId="52" fillId="35" borderId="27" xfId="1" applyFont="1" applyFill="1" applyBorder="1" applyAlignment="1">
      <alignment horizontal="center" vertical="center" wrapText="1" readingOrder="1"/>
    </xf>
    <xf numFmtId="0" fontId="53" fillId="8" borderId="28" xfId="1" applyFont="1" applyFill="1" applyBorder="1"/>
    <xf numFmtId="0" fontId="53" fillId="8" borderId="29" xfId="1" applyFont="1" applyFill="1" applyBorder="1"/>
    <xf numFmtId="0" fontId="55" fillId="35" borderId="27" xfId="1" applyFont="1" applyFill="1" applyBorder="1" applyAlignment="1">
      <alignment horizontal="center" vertical="center" wrapText="1" readingOrder="1"/>
    </xf>
    <xf numFmtId="0" fontId="53" fillId="8" borderId="30" xfId="1" applyFont="1" applyFill="1" applyBorder="1"/>
    <xf numFmtId="0" fontId="55" fillId="30" borderId="33" xfId="1" applyFont="1" applyFill="1" applyBorder="1" applyAlignment="1">
      <alignment horizontal="center" vertical="center" wrapText="1" readingOrder="1"/>
    </xf>
    <xf numFmtId="0" fontId="53" fillId="0" borderId="33" xfId="1" applyFont="1" applyBorder="1"/>
    <xf numFmtId="0" fontId="53" fillId="0" borderId="36" xfId="1" applyFont="1" applyBorder="1"/>
    <xf numFmtId="0" fontId="55" fillId="30" borderId="23" xfId="1" applyFont="1" applyFill="1" applyBorder="1" applyAlignment="1">
      <alignment horizontal="center" vertical="center" wrapText="1" readingOrder="1"/>
    </xf>
    <xf numFmtId="0" fontId="53" fillId="0" borderId="23" xfId="1" applyFont="1" applyBorder="1"/>
    <xf numFmtId="0" fontId="53" fillId="0" borderId="24" xfId="1" applyFont="1" applyBorder="1"/>
    <xf numFmtId="0" fontId="55" fillId="30" borderId="22" xfId="1" applyFont="1" applyFill="1" applyBorder="1" applyAlignment="1">
      <alignment horizontal="center" vertical="center" wrapText="1" readingOrder="1"/>
    </xf>
    <xf numFmtId="0" fontId="55" fillId="30" borderId="37" xfId="1" applyFont="1" applyFill="1" applyBorder="1" applyAlignment="1">
      <alignment horizontal="center" vertical="center" wrapText="1" readingOrder="1"/>
    </xf>
    <xf numFmtId="0" fontId="53" fillId="0" borderId="38" xfId="1" applyFont="1" applyBorder="1"/>
    <xf numFmtId="0" fontId="53" fillId="0" borderId="39" xfId="1" applyFont="1" applyBorder="1"/>
    <xf numFmtId="0" fontId="60" fillId="0" borderId="4" xfId="1" applyFont="1" applyBorder="1" applyAlignment="1">
      <alignment horizontal="justify" vertical="center" wrapText="1"/>
    </xf>
    <xf numFmtId="0" fontId="58" fillId="8" borderId="5" xfId="1" applyFont="1" applyFill="1" applyBorder="1" applyAlignment="1">
      <alignment horizontal="center" vertical="center"/>
    </xf>
    <xf numFmtId="0" fontId="58" fillId="8" borderId="6" xfId="1" applyFont="1" applyFill="1" applyBorder="1" applyAlignment="1">
      <alignment horizontal="center" vertical="center"/>
    </xf>
    <xf numFmtId="0" fontId="58" fillId="8" borderId="7" xfId="1" applyFont="1" applyFill="1" applyBorder="1" applyAlignment="1">
      <alignment horizontal="center" vertical="center"/>
    </xf>
    <xf numFmtId="0" fontId="59" fillId="8" borderId="4" xfId="1" applyFont="1" applyFill="1" applyBorder="1" applyAlignment="1">
      <alignment horizontal="center" vertical="center"/>
    </xf>
  </cellXfs>
  <cellStyles count="9">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Normal 6" xfId="8" xr:uid="{BEBD5DC3-EBFD-4FA6-A760-4019533D97DE}"/>
    <cellStyle name="Porcentaje" xfId="6" builtinId="5"/>
    <cellStyle name="Porcentaje 2" xfId="2" xr:uid="{00000000-0005-0000-0000-000007000000}"/>
  </cellStyles>
  <dxfs count="261">
    <dxf>
      <font>
        <b val="0"/>
        <i val="0"/>
        <strike val="0"/>
        <condense val="0"/>
        <extend val="0"/>
        <outline val="0"/>
        <shadow val="0"/>
        <u val="none"/>
        <vertAlign val="baseline"/>
        <sz val="16"/>
        <color rgb="FFFF0000"/>
        <name val="Calibri"/>
        <scheme val="none"/>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color theme="4" tint="0.79998168889431442"/>
      </font>
    </dxf>
    <dxf>
      <font>
        <color theme="4" tint="0.79998168889431442"/>
      </font>
    </dxf>
    <dxf>
      <alignment vertical="center" readingOrder="0"/>
    </dxf>
    <dxf>
      <alignment horizontal="center"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color theme="4" tint="0.79998168889431442"/>
      </font>
    </dxf>
    <dxf>
      <font>
        <color theme="4" tint="0.79998168889431442"/>
      </font>
    </dxf>
    <dxf>
      <alignment vertical="center" readingOrder="0"/>
    </dxf>
    <dxf>
      <alignment vertic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60"/>
      <tableStyleElement type="firstRowStripe" dxfId="259"/>
      <tableStyleElement type="secondRowStripe" dxfId="25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[3. SEGUIMIENTO MAPA DE RIESGOS FOR-DES-16  DE ENERO A AGOSTO DE 2025.xlsx]Resultados!Tabla dinámica3</c:name>
    <c:fmtId val="0"/>
  </c:pivotSource>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6377561444146387"/>
          <c:y val="9.83482067222831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Resultados!$B$3</c:f>
              <c:strCache>
                <c:ptCount val="1"/>
                <c:pt idx="0">
                  <c:v>Total</c:v>
                </c:pt>
              </c:strCache>
            </c:strRef>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Resultados!$A$4:$A$17</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Resultados!$B$4:$B$17</c:f>
              <c:numCache>
                <c:formatCode>General</c:formatCode>
                <c:ptCount val="13"/>
                <c:pt idx="0">
                  <c:v>8</c:v>
                </c:pt>
                <c:pt idx="1">
                  <c:v>8</c:v>
                </c:pt>
                <c:pt idx="2">
                  <c:v>4</c:v>
                </c:pt>
                <c:pt idx="3">
                  <c:v>3</c:v>
                </c:pt>
                <c:pt idx="4">
                  <c:v>5</c:v>
                </c:pt>
                <c:pt idx="5">
                  <c:v>10</c:v>
                </c:pt>
                <c:pt idx="6">
                  <c:v>5</c:v>
                </c:pt>
                <c:pt idx="7">
                  <c:v>11</c:v>
                </c:pt>
                <c:pt idx="8">
                  <c:v>12</c:v>
                </c:pt>
                <c:pt idx="9">
                  <c:v>6</c:v>
                </c:pt>
                <c:pt idx="10">
                  <c:v>3</c:v>
                </c:pt>
                <c:pt idx="11">
                  <c:v>3</c:v>
                </c:pt>
                <c:pt idx="12">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[3. SEGUIMIENTO MAPA DE RIESGOS FOR-DES-16  DE ENERO A AGOSTO DE 2025.xlsx]Resultados!Tabla dinámica4</c:name>
    <c:fmtId val="2"/>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latin typeface="Arial Narrow" panose="020B0606020202030204" pitchFamily="34" charset="0"/>
              </a:rPr>
              <a:t>RIESGOS INHRENTES POR PROCESO </a:t>
            </a:r>
          </a:p>
        </c:rich>
      </c:tx>
      <c:layout>
        <c:manualLayout>
          <c:xMode val="edge"/>
          <c:yMode val="edge"/>
          <c:x val="0.35927060882095618"/>
          <c:y val="5.980586830346332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Resultados!$B$20:$B$21</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Resultados!$B$22:$B$35</c:f>
              <c:numCache>
                <c:formatCode>General</c:formatCode>
                <c:ptCount val="13"/>
                <c:pt idx="1">
                  <c:v>3</c:v>
                </c:pt>
                <c:pt idx="3">
                  <c:v>2</c:v>
                </c:pt>
                <c:pt idx="5">
                  <c:v>5</c:v>
                </c:pt>
                <c:pt idx="8">
                  <c:v>6</c:v>
                </c:pt>
                <c:pt idx="12">
                  <c:v>1</c:v>
                </c:pt>
              </c:numCache>
            </c:numRef>
          </c:val>
          <c:extLst>
            <c:ext xmlns:c16="http://schemas.microsoft.com/office/drawing/2014/chart" uri="{C3380CC4-5D6E-409C-BE32-E72D297353CC}">
              <c16:uniqueId val="{00000000-876B-4D87-B23B-11E0BF542D6D}"/>
            </c:ext>
          </c:extLst>
        </c:ser>
        <c:ser>
          <c:idx val="1"/>
          <c:order val="1"/>
          <c:tx>
            <c:strRef>
              <c:f>Resultados!$C$20:$C$21</c:f>
              <c:strCache>
                <c:ptCount val="1"/>
                <c:pt idx="0">
                  <c:v>BAJO</c:v>
                </c:pt>
              </c:strCache>
            </c:strRef>
          </c:tx>
          <c:spPr>
            <a:solidFill>
              <a:srgbClr val="92D05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Resultados!$C$22:$C$35</c:f>
              <c:numCache>
                <c:formatCode>General</c:formatCode>
                <c:ptCount val="13"/>
                <c:pt idx="0">
                  <c:v>4</c:v>
                </c:pt>
                <c:pt idx="1">
                  <c:v>3</c:v>
                </c:pt>
                <c:pt idx="2">
                  <c:v>1</c:v>
                </c:pt>
                <c:pt idx="4">
                  <c:v>2</c:v>
                </c:pt>
                <c:pt idx="5">
                  <c:v>2</c:v>
                </c:pt>
                <c:pt idx="7">
                  <c:v>9</c:v>
                </c:pt>
                <c:pt idx="8">
                  <c:v>2</c:v>
                </c:pt>
                <c:pt idx="9">
                  <c:v>4</c:v>
                </c:pt>
                <c:pt idx="10">
                  <c:v>1</c:v>
                </c:pt>
                <c:pt idx="11">
                  <c:v>2</c:v>
                </c:pt>
                <c:pt idx="12">
                  <c:v>2</c:v>
                </c:pt>
              </c:numCache>
            </c:numRef>
          </c:val>
          <c:extLst>
            <c:ext xmlns:c16="http://schemas.microsoft.com/office/drawing/2014/chart" uri="{C3380CC4-5D6E-409C-BE32-E72D297353CC}">
              <c16:uniqueId val="{00000001-876B-4D87-B23B-11E0BF542D6D}"/>
            </c:ext>
          </c:extLst>
        </c:ser>
        <c:ser>
          <c:idx val="2"/>
          <c:order val="2"/>
          <c:tx>
            <c:strRef>
              <c:f>Resultados!$D$20:$D$21</c:f>
              <c:strCache>
                <c:ptCount val="1"/>
                <c:pt idx="0">
                  <c:v>MODERADO</c:v>
                </c:pt>
              </c:strCache>
            </c:strRef>
          </c:tx>
          <c:spPr>
            <a:solidFill>
              <a:srgbClr val="FFFF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Resultados!$D$22:$D$35</c:f>
              <c:numCache>
                <c:formatCode>General</c:formatCode>
                <c:ptCount val="13"/>
                <c:pt idx="0">
                  <c:v>4</c:v>
                </c:pt>
                <c:pt idx="1">
                  <c:v>2</c:v>
                </c:pt>
                <c:pt idx="2">
                  <c:v>3</c:v>
                </c:pt>
                <c:pt idx="3">
                  <c:v>1</c:v>
                </c:pt>
                <c:pt idx="4">
                  <c:v>3</c:v>
                </c:pt>
                <c:pt idx="5">
                  <c:v>3</c:v>
                </c:pt>
                <c:pt idx="6">
                  <c:v>5</c:v>
                </c:pt>
                <c:pt idx="7">
                  <c:v>2</c:v>
                </c:pt>
                <c:pt idx="8">
                  <c:v>4</c:v>
                </c:pt>
                <c:pt idx="9">
                  <c:v>2</c:v>
                </c:pt>
                <c:pt idx="10">
                  <c:v>2</c:v>
                </c:pt>
                <c:pt idx="11">
                  <c:v>1</c:v>
                </c:pt>
                <c:pt idx="12">
                  <c:v>9</c:v>
                </c:pt>
              </c:numCache>
            </c:numRef>
          </c:val>
          <c:extLst>
            <c:ext xmlns:c16="http://schemas.microsoft.com/office/drawing/2014/chart" uri="{C3380CC4-5D6E-409C-BE32-E72D297353CC}">
              <c16:uniqueId val="{00000002-876B-4D87-B23B-11E0BF542D6D}"/>
            </c:ext>
          </c:extLst>
        </c:ser>
        <c:dLbls>
          <c:dLblPos val="outEnd"/>
          <c:showLegendKey val="0"/>
          <c:showVal val="1"/>
          <c:showCatName val="0"/>
          <c:showSerName val="0"/>
          <c:showPercent val="0"/>
          <c:showBubbleSize val="0"/>
        </c:dLbls>
        <c:gapWidth val="444"/>
        <c:overlap val="-90"/>
        <c:axId val="451958968"/>
        <c:axId val="451960144"/>
      </c:barChart>
      <c:catAx>
        <c:axId val="451958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451960144"/>
        <c:crosses val="autoZero"/>
        <c:auto val="1"/>
        <c:lblAlgn val="ctr"/>
        <c:lblOffset val="100"/>
        <c:noMultiLvlLbl val="0"/>
      </c:catAx>
      <c:valAx>
        <c:axId val="451960144"/>
        <c:scaling>
          <c:orientation val="minMax"/>
        </c:scaling>
        <c:delete val="1"/>
        <c:axPos val="l"/>
        <c:numFmt formatCode="General" sourceLinked="1"/>
        <c:majorTickMark val="none"/>
        <c:minorTickMark val="none"/>
        <c:tickLblPos val="nextTo"/>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7306380903296215"/>
        </c:manualLayout>
      </c:layout>
      <c:barChart>
        <c:barDir val="col"/>
        <c:grouping val="clustered"/>
        <c:varyColors val="0"/>
        <c:ser>
          <c:idx val="0"/>
          <c:order val="0"/>
          <c:tx>
            <c:strRef>
              <c:f>Resultados!$Q$3</c:f>
              <c:strCache>
                <c:ptCount val="1"/>
                <c:pt idx="0">
                  <c:v>% PARTICIPACIÓN </c:v>
                </c:pt>
              </c:strCache>
            </c:strRef>
          </c:tx>
          <c:spPr>
            <a:solidFill>
              <a:srgbClr val="0070C0"/>
            </a:solidFill>
            <a:ln w="19050">
              <a:solidFill>
                <a:schemeClr val="lt1"/>
              </a:solidFill>
            </a:ln>
            <a:effectLst>
              <a:outerShdw blurRad="63500" sx="102000" sy="102000" algn="ct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Resultados!$P$4:$P$16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Resultados!$Q$4:$Q$16</c:f>
              <c:numCache>
                <c:formatCode>0%</c:formatCode>
                <c:ptCount val="13"/>
                <c:pt idx="0">
                  <c:v>8.8888888888888892E-2</c:v>
                </c:pt>
                <c:pt idx="1">
                  <c:v>8.8888888888888892E-2</c:v>
                </c:pt>
                <c:pt idx="2">
                  <c:v>4.4444444444444446E-2</c:v>
                </c:pt>
                <c:pt idx="3">
                  <c:v>3.3333333333333333E-2</c:v>
                </c:pt>
                <c:pt idx="4">
                  <c:v>5.5555555555555552E-2</c:v>
                </c:pt>
                <c:pt idx="5">
                  <c:v>0.1111111111111111</c:v>
                </c:pt>
                <c:pt idx="6">
                  <c:v>5.5555555555555552E-2</c:v>
                </c:pt>
                <c:pt idx="7">
                  <c:v>0.12222222222222222</c:v>
                </c:pt>
                <c:pt idx="8">
                  <c:v>0.13333333333333333</c:v>
                </c:pt>
                <c:pt idx="9">
                  <c:v>6.6666666666666666E-2</c:v>
                </c:pt>
                <c:pt idx="10">
                  <c:v>3.3333333333333333E-2</c:v>
                </c:pt>
                <c:pt idx="11">
                  <c:v>3.3333333333333333E-2</c:v>
                </c:pt>
                <c:pt idx="12">
                  <c:v>0.13333333333333333</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[3. SEGUIMIENTO MAPA DE RIESGOS FOR-DES-16  DE ENERO A AGOSTO DE 2025.xlsx]Resultados!Tabla dinámica12</c:name>
    <c:fmtId val="0"/>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n-US" sz="1800">
                <a:latin typeface="Arial Narrow" panose="020B0606020202030204" pitchFamily="34" charset="0"/>
              </a:rPr>
              <a:t>RIESGO RESIDUAL POR PROCESO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92D050"/>
          </a:solidFill>
          <a:ln>
            <a:noFill/>
          </a:ln>
          <a:effectLst>
            <a:outerShdw blurRad="50800" dist="38100" dir="10800000" algn="r" rotWithShape="0">
              <a:prstClr val="black">
                <a:alpha val="40000"/>
              </a:prstClr>
            </a:outerShdw>
          </a:effectLst>
        </c:spPr>
      </c:pivotFmt>
    </c:pivotFmts>
    <c:plotArea>
      <c:layout/>
      <c:barChart>
        <c:barDir val="col"/>
        <c:grouping val="clustered"/>
        <c:varyColors val="0"/>
        <c:ser>
          <c:idx val="0"/>
          <c:order val="0"/>
          <c:tx>
            <c:strRef>
              <c:f>Resultados!$B$41:$B$42</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Resultados!$B$43:$B$56</c:f>
              <c:numCache>
                <c:formatCode>General</c:formatCode>
                <c:ptCount val="13"/>
                <c:pt idx="3">
                  <c:v>1</c:v>
                </c:pt>
              </c:numCache>
            </c:numRef>
          </c:val>
          <c:extLst>
            <c:ext xmlns:c16="http://schemas.microsoft.com/office/drawing/2014/chart" uri="{C3380CC4-5D6E-409C-BE32-E72D297353CC}">
              <c16:uniqueId val="{00000000-896C-44BB-A96C-B0DFAC0E3EC7}"/>
            </c:ext>
          </c:extLst>
        </c:ser>
        <c:ser>
          <c:idx val="1"/>
          <c:order val="1"/>
          <c:tx>
            <c:strRef>
              <c:f>Resultados!$C$41:$C$42</c:f>
              <c:strCache>
                <c:ptCount val="1"/>
                <c:pt idx="0">
                  <c:v>BAJO</c:v>
                </c:pt>
              </c:strCache>
            </c:strRef>
          </c:tx>
          <c:spPr>
            <a:solidFill>
              <a:srgbClr val="92D05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Resultados!$C$43:$C$56</c:f>
              <c:numCache>
                <c:formatCode>General</c:formatCode>
                <c:ptCount val="13"/>
                <c:pt idx="0">
                  <c:v>7</c:v>
                </c:pt>
                <c:pt idx="1">
                  <c:v>3</c:v>
                </c:pt>
                <c:pt idx="2">
                  <c:v>4</c:v>
                </c:pt>
                <c:pt idx="3">
                  <c:v>1</c:v>
                </c:pt>
                <c:pt idx="4">
                  <c:v>4</c:v>
                </c:pt>
                <c:pt idx="5">
                  <c:v>2</c:v>
                </c:pt>
                <c:pt idx="6">
                  <c:v>4</c:v>
                </c:pt>
                <c:pt idx="7">
                  <c:v>10</c:v>
                </c:pt>
                <c:pt idx="8">
                  <c:v>4</c:v>
                </c:pt>
                <c:pt idx="9">
                  <c:v>6</c:v>
                </c:pt>
                <c:pt idx="10">
                  <c:v>2</c:v>
                </c:pt>
                <c:pt idx="11">
                  <c:v>2</c:v>
                </c:pt>
                <c:pt idx="12">
                  <c:v>9</c:v>
                </c:pt>
              </c:numCache>
            </c:numRef>
          </c:val>
          <c:extLst>
            <c:ext xmlns:c16="http://schemas.microsoft.com/office/drawing/2014/chart" uri="{C3380CC4-5D6E-409C-BE32-E72D297353CC}">
              <c16:uniqueId val="{00000001-896C-44BB-A96C-B0DFAC0E3EC7}"/>
            </c:ext>
          </c:extLst>
        </c:ser>
        <c:ser>
          <c:idx val="2"/>
          <c:order val="2"/>
          <c:tx>
            <c:strRef>
              <c:f>Resultados!$D$41:$D$42</c:f>
              <c:strCache>
                <c:ptCount val="1"/>
                <c:pt idx="0">
                  <c:v>MODERADO</c:v>
                </c:pt>
              </c:strCache>
            </c:strRef>
          </c:tx>
          <c:spPr>
            <a:solidFill>
              <a:srgbClr val="FFFF0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Resultados!$D$43:$D$56</c:f>
              <c:numCache>
                <c:formatCode>General</c:formatCode>
                <c:ptCount val="13"/>
                <c:pt idx="0">
                  <c:v>1</c:v>
                </c:pt>
                <c:pt idx="1">
                  <c:v>5</c:v>
                </c:pt>
                <c:pt idx="3">
                  <c:v>1</c:v>
                </c:pt>
                <c:pt idx="4">
                  <c:v>1</c:v>
                </c:pt>
                <c:pt idx="5">
                  <c:v>8</c:v>
                </c:pt>
                <c:pt idx="6">
                  <c:v>1</c:v>
                </c:pt>
                <c:pt idx="7">
                  <c:v>1</c:v>
                </c:pt>
                <c:pt idx="8">
                  <c:v>8</c:v>
                </c:pt>
                <c:pt idx="10">
                  <c:v>1</c:v>
                </c:pt>
                <c:pt idx="11">
                  <c:v>1</c:v>
                </c:pt>
                <c:pt idx="12">
                  <c:v>3</c:v>
                </c:pt>
              </c:numCache>
            </c:numRef>
          </c:val>
          <c:extLst>
            <c:ext xmlns:c16="http://schemas.microsoft.com/office/drawing/2014/chart" uri="{C3380CC4-5D6E-409C-BE32-E72D297353CC}">
              <c16:uniqueId val="{00000002-896C-44BB-A96C-B0DFAC0E3EC7}"/>
            </c:ext>
          </c:extLst>
        </c:ser>
        <c:dLbls>
          <c:showLegendKey val="0"/>
          <c:showVal val="1"/>
          <c:showCatName val="0"/>
          <c:showSerName val="0"/>
          <c:showPercent val="0"/>
          <c:showBubbleSize val="0"/>
        </c:dLbls>
        <c:gapWidth val="75"/>
        <c:axId val="543140280"/>
        <c:axId val="543141064"/>
      </c:barChart>
      <c:catAx>
        <c:axId val="5431402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543141064"/>
        <c:crosses val="autoZero"/>
        <c:auto val="1"/>
        <c:lblAlgn val="ctr"/>
        <c:lblOffset val="100"/>
        <c:noMultiLvlLbl val="0"/>
      </c:catAx>
      <c:valAx>
        <c:axId val="543141064"/>
        <c:scaling>
          <c:orientation val="minMax"/>
        </c:scaling>
        <c:delete val="0"/>
        <c:axPos val="l"/>
        <c:minorGridlines>
          <c:spPr>
            <a:ln>
              <a:solidFill>
                <a:schemeClr val="tx1">
                  <a:lumMod val="5000"/>
                  <a:lumOff val="95000"/>
                </a:schemeClr>
              </a:solidFill>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54314028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Resultados!$A$62</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Resultados!$B$62:$D$62</c:f>
              <c:numCache>
                <c:formatCode>General</c:formatCode>
                <c:ptCount val="3"/>
                <c:pt idx="0">
                  <c:v>17</c:v>
                </c:pt>
                <c:pt idx="1">
                  <c:v>41</c:v>
                </c:pt>
                <c:pt idx="2">
                  <c:v>32</c:v>
                </c:pt>
              </c:numCache>
            </c:numRef>
          </c:val>
          <c:extLst>
            <c:ext xmlns:c16="http://schemas.microsoft.com/office/drawing/2014/chart" uri="{C3380CC4-5D6E-409C-BE32-E72D297353CC}">
              <c16:uniqueId val="{00000000-8DFC-4BD7-A069-73ED3E85A7E2}"/>
            </c:ext>
          </c:extLst>
        </c:ser>
        <c:ser>
          <c:idx val="1"/>
          <c:order val="1"/>
          <c:tx>
            <c:strRef>
              <c:f>Resultados!$A$63</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Resultados!$B$63:$D$63</c:f>
              <c:numCache>
                <c:formatCode>General</c:formatCode>
                <c:ptCount val="3"/>
                <c:pt idx="0">
                  <c:v>1</c:v>
                </c:pt>
                <c:pt idx="1">
                  <c:v>31</c:v>
                </c:pt>
                <c:pt idx="2">
                  <c:v>58</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Resultados!$A$81</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Resultados!$B$81:$E$81</c15:sqref>
                  </c15:fullRef>
                </c:ext>
              </c:extLst>
              <c:f>Resultados!$C$81:$E$81</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Resultados!$A$82</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Resultados!$B$82:$E$82</c15:sqref>
                  </c15:fullRef>
                </c:ext>
              </c:extLst>
              <c:f>Resultados!$C$82:$E$82</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279123</xdr:colOff>
      <xdr:row>2</xdr:row>
      <xdr:rowOff>60291</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79123" y="306097"/>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1</xdr:row>
      <xdr:rowOff>185737</xdr:rowOff>
    </xdr:from>
    <xdr:to>
      <xdr:col>14</xdr:col>
      <xdr:colOff>219076</xdr:colOff>
      <xdr:row>14</xdr:row>
      <xdr:rowOff>180975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15</xdr:row>
      <xdr:rowOff>195262</xdr:rowOff>
    </xdr:from>
    <xdr:to>
      <xdr:col>14</xdr:col>
      <xdr:colOff>628650</xdr:colOff>
      <xdr:row>32</xdr:row>
      <xdr:rowOff>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119060</xdr:rowOff>
    </xdr:from>
    <xdr:to>
      <xdr:col>22</xdr:col>
      <xdr:colOff>781050</xdr:colOff>
      <xdr:row>15</xdr:row>
      <xdr:rowOff>190499</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628649</xdr:colOff>
      <xdr:row>39</xdr:row>
      <xdr:rowOff>128587</xdr:rowOff>
    </xdr:from>
    <xdr:to>
      <xdr:col>13</xdr:col>
      <xdr:colOff>2028825</xdr:colOff>
      <xdr:row>60</xdr:row>
      <xdr:rowOff>66675</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2597</xdr:colOff>
      <xdr:row>60</xdr:row>
      <xdr:rowOff>396153</xdr:rowOff>
    </xdr:from>
    <xdr:to>
      <xdr:col>11</xdr:col>
      <xdr:colOff>883226</xdr:colOff>
      <xdr:row>75</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692727</xdr:colOff>
      <xdr:row>77</xdr:row>
      <xdr:rowOff>195694</xdr:rowOff>
    </xdr:from>
    <xdr:to>
      <xdr:col>13</xdr:col>
      <xdr:colOff>1627909</xdr:colOff>
      <xdr:row>98</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0.56832</cdr:x>
      <cdr:y>0.17274</cdr:y>
    </cdr:from>
    <cdr:to>
      <cdr:x>0.60248</cdr:x>
      <cdr:y>0.21974</cdr:y>
    </cdr:to>
    <cdr:sp macro="" textlink="">
      <cdr:nvSpPr>
        <cdr:cNvPr id="2" name="CuadroTexto 1"/>
        <cdr:cNvSpPr txBox="1"/>
      </cdr:nvSpPr>
      <cdr:spPr>
        <a:xfrm xmlns:a="http://schemas.openxmlformats.org/drawingml/2006/main">
          <a:off x="6972301" y="700088"/>
          <a:ext cx="4191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000">
              <a:latin typeface="Arial Narrow" panose="020B0606020202030204" pitchFamily="34" charset="0"/>
            </a:rPr>
            <a:t>10</a:t>
          </a:r>
        </a:p>
      </cdr:txBody>
    </cdr:sp>
  </cdr:relSizeAnchor>
</c:userShapes>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896594444443" createdVersion="5" refreshedVersion="5" minRefreshableVersion="3" recordCount="90" xr:uid="{00000000-000A-0000-FFFF-FFFF0D000000}">
  <cacheSource type="worksheet">
    <worksheetSource ref="B11:G113" sheet="FOR-DES-16"/>
  </cacheSource>
  <cacheFields count="6">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count="85" longText="1">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s v="Probabilidad  de impacto económico y reputacional por falta de trámite a las fases procedimentales  debido a  falta de oportunidad y seguimiento en las etapas procesales."/>
        <s v="Probabilidad de impacto  económico y reputacional por conducta deshonesta que utilice la influencia de de manera personal para dar preferencias o favorecimientos  en la dosificaciòn de una posible sanciòn disciplinaria   o archivo del expediente"/>
        <s v="Probabilidad de impacto reputacional por  pe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Posibilidad de impacto económico y reputacional al no elaborar el presupuesto de la vigencia acorde a las necesidades reales de la institución por formular de manera inadecuada e inoportuna el Plan Anual de Adquisiciones y no articularlo al PDI, POA y POAI."/>
        <s v="Posibilidad de impacto económico y reputacional por expedir CDP sin los requisitos establecidos en el procedimiento y en la normatividad que aplica debido a la falta de verificación de los requisitos para expedición y seguimiento al PAA "/>
        <s v="Posibilidad de impacto economico y reputacional por la  falta de confiabilidad del informe de costos para la toma de decisiones, debido a la falta de oportunidad y  veracidad  en la información requerida para asignar y distribuir el costo."/>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económico y reputacional por Hallazgos por parte de los entes de control con posibles sanciones fiscales y disciplinarias debido a falta de control frente al cierre oportuno de los periodos contables y presupuestales objeto de rendición."/>
        <s v="Posibilidad de impacto operacional por pérdida información contable, financiera y presupuestal debido a falta de herramientas  de respaldo de información frente a posibles perdidas de la misma lo que afecta el normal funcionamiento del proceso y posibles sanciones."/>
        <s v="Posibilidad de afectación económica y reputacional por la subfacturación de los servicios de salud a las ERP y particulares, debido al registro errado o incompleto de los procedimientos, medicamentos e insumos suministrado a los pacientes durante su atención."/>
        <s v="Posibilidad de afectación económica y reputacional por glosas y devoluciones notificadas por la ERP sobre la facturación,  debido a la falta de soportes y requisitos normativos en la facturas radicadas."/>
        <s v="Posibilidad de afectación económica y reputacional por las glosas y devoluciones tácitas y prescriptas notificadas por la ERP, debido a la respuesta extemporánea   a las objeciones recibidas sobre la facturación"/>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facilidad de acceso a la história clínica.  "/>
        <s v="Posibilidad de impacto en la prestación  del servicio  por Incumplimiento de la ruta de atención de urgencias debido a la fallas en la supervisión de las actividades relacionadas con las rutas de atención"/>
        <s v="posibilidad de impacto en la prestación del servicio por subtriage del paciente al ingreso debido a falta de capacitación al personal  que realiza el triage."/>
        <s v="Posibilidad de impacto en la prestación de servicio por  educación deficiente al paciente y familia en temas individuales y colectivos debido a la falta de educación  al paciente y familia que ingresa por  urgencias y que va a ser hospitalizado."/>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s v="Posibilidad de impacto en la prestación del servicio relacionado fallas en la supervisión del paciente y su unidad debido a fallas en la búsqueda activa de SPA  en el  ingreso y la revisión de pertenencias y alimentos"/>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 debido Fallas en la identificación de los pacientes con riesgo de intento suicida"/>
        <s v="Posibilidad de impacto en la reputación institucional  relacionado vulneración de derechos e incumplimiento de características de calidad  debido a  la adherencia deficiente a las prácticas humanizantes"/>
        <s v="Posibilidad de impacto en la prestación del servicio relacionado con el incumplimiento de características de calidad  debido deficiente comunicación entre procesos asistenciales y Laboratorio clínico (Tercero)"/>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pérdida de paciente  por fallas en los controles para el  ingreso y egreso debido a fallas en la orientación del paciente ambulatorio"/>
        <s v="Posibilidad de impacto en la prestación del servicio relacionado fallas en la supervisión del paciente y su unidad debido a fallas en la búsqueda activa de SPA  en el  ingreso y la revisión de pertenencias"/>
        <s v="Posibilidad de impacto en la prestación  del servicio  por inoportunidad en la asignación de citas  a pacientes de primera  vez debido a la insuficiencia de horas de psiquiatría disponibles para consulta."/>
        <s v="Posibilidad de impacto en la prestación  del servicio  por fallas en el diagnóstico y/o formulación del plan terapéutico debido a falta de adherencia y/o capacitación en GPC o protocolos."/>
        <s v="Posibilidad de impacto en la prestación  del servicio  por Incumplimiento de la ruta de atención de hospitalización  debido a la fallas en la adherencia a las actividades establecidas en el ciclo  de atención"/>
        <s v="Posibilidad de impacto en la prestación de servicio por  educación deficiente al paciente y familia en temas individuales y colectivos debido a la falta en la evaluación de entendimiento  de la educación al paciente hospitalizado"/>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s debido fallas en la identificación de los pacientes con riesgo de intento suicida"/>
        <s v="Posibilidad de impacto en la reputación institucional  relacionado con vulneración de derechos e incumplimiento de características de calidad  debido a  la adherencia deficiente a las prácticas humanizantes"/>
        <s v="Posibilidad de impacto reputacional y en la salud por inadecuada conciliacion medicamentosa, debidas a fallas en los registros de ingreso de los medicamentos."/>
        <s v="Posibilidad de impacto en la prestación del servicio relacionado con el incumplimiento de características de calidad  debido a  deficiente comunicación entre procesos asistenciales y Laboratorio clínico (Tercero)"/>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fallas en el diagnóstico y/o formulación del plan terapéutico  debido a inadecuada valoración del paciente "/>
        <s v="Posibilidad de impacto en la prestación del servicio por  abandono al plan terapéutico  del paciente debido a abandono voluntario y demoras en los tra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pérdida económica por sustracción de bienes catalogados como activos debido a la falta de control en las puertas de acceso"/>
        <s v="Posibilidad de pérdida económica y reputacional por deterioro de insumos almacenados  debido deficiente control en la recepción de los insumos"/>
        <s v="Posibilidad de impacto operacional por  infecciones en los pacientes debido a desinfección inadecuada durante el proceso de lavado"/>
        <s v="Posibilidad de impacto  operacional por  dificultad para el traslado  de pacientes  debido a deficiente servicio de mantenimiento a los automotores "/>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Posibilidad de impacto  en la prestación del servicio por  adquisición de tecnología  incorrecta   debido a  fallas en la planeación  e identificación de necesidades y características de la tecnología"/>
        <s v="Posibilidad de impacto en la prestación del servicio por uso inadecuado de la tecnología al atender un paciente debido a fallas en proceso de capacitación y entrenamiento en el uso seguro de la tecnología"/>
        <s v="Posibilidad de impacto en la prestación de servicio por falla de la tecnología debido a la ausencia de insumos o accesorios de los equipos"/>
        <s v="Posibilidad de impacto ambiental  por inadecuada segregación de residuos y pérdida de  cantidades significativas de material aprovechables debido a la  falta de capacitación clasificación de residuos sólidos a la comunidad hospitalaria"/>
      </sharedItems>
    </cacheField>
    <cacheField name="VALORACIÓN INICIAL DEL RIESGO (Riesgo Inherente)" numFmtId="0">
      <sharedItems count="3">
        <s v="ALTO"/>
        <s v="MODERADO"/>
        <s v="BAJO"/>
      </sharedItems>
    </cacheField>
    <cacheField name="VALORACIÓN FINAL DEL RIESGO _x000a_(Riesgo Residual)" numFmtId="0">
      <sharedItems count="3">
        <s v="MODERADO"/>
        <s v="BAJO"/>
        <s v="ALTO"/>
      </sharedItems>
    </cacheField>
    <cacheField name="#PLAN DE MEJORAMIENTO" numFmtId="0">
      <sharedItems containsBlank="1"/>
    </cacheField>
    <cacheField name="SEGUIMIENTO POR PARTE DE LA OFICINA DE CONTROL INTERNO "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927225578707" createdVersion="5" refreshedVersion="5" minRefreshableVersion="3" recordCount="90" xr:uid="{00000000-000A-0000-FFFF-FFFF17000000}">
  <cacheSource type="worksheet">
    <worksheetSource ref="B11:E113" sheet="FOR-DES-16"/>
  </cacheSource>
  <cacheFields count="4">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longText="1"/>
    </cacheField>
    <cacheField name="VALORACIÓN INICIAL DEL RIESGO (Riesgo Inherente)" numFmtId="0">
      <sharedItems/>
    </cacheField>
    <cacheField name="VALORACIÓN FINAL DEL RIESGO _x000a_(Riesgo Residual)" numFmtId="0">
      <sharedItems count="3">
        <s v="MODERADO"/>
        <s v="BAJO"/>
        <s v="ALT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
  <r>
    <x v="0"/>
    <x v="0"/>
    <x v="0"/>
    <x v="0"/>
    <m/>
    <s v="1. 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a una mayor transparencia y publicidad en los procesos contractuales.Se contrato un asesor para capacitación en Secop II. _x000a_2. Se verificó por control interno que   la oficina de comunicaciones  socializó a través de los correors de los funcionarios el Código de Conducta y Buen Gobierno. _x000a_3. Al seguimiento por Control interno se pudo evidenciar que en los estudios lprevios la oficna asesora juridica, realiza la verificacion de los requisitos contractuales en cada proceso. Igualmente se evidencia que desde la oficina juridica se esta desarrollando el plan piloto 1. de implementacion de la plataforma secop II transaccional, lo que permitira una mayor transparencia y publicidad en los procesos contractuales.Se contrato un asesor para capacitacion en Secop II."/>
  </r>
  <r>
    <x v="0"/>
    <x v="1"/>
    <x v="1"/>
    <x v="0"/>
    <m/>
    <s v="En la muestra tomada por control interno de los contratos suscitos en la presente vigencia fiscal, se evidenció que se trámita por el proveerdor y por  la entidad el formato Sarlaft. Se evidenció igualmente la consulta en la base de datos de la UIAF."/>
  </r>
  <r>
    <x v="0"/>
    <x v="2"/>
    <x v="0"/>
    <x v="0"/>
    <m/>
    <s v="Se verifica por control interno que se realiza seguimiento a los procesos a través de una herramienta que encuentra estandarizada para presentar el estado actual de los procesos."/>
  </r>
  <r>
    <x v="0"/>
    <x v="3"/>
    <x v="1"/>
    <x v="0"/>
    <m/>
    <s v="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ódigo de Conducta y Buen Gobierno, en donde la asesora de control interno disciplinario asistió."/>
  </r>
  <r>
    <x v="0"/>
    <x v="4"/>
    <x v="0"/>
    <x v="0"/>
    <m/>
    <s v="Control interno verifica que se cuenta con un libro radicador en donde se visualizan todos los procesos que se han iniciado por vigencias,  teniendo un control en el inventario de los expedientes. Se verificó igualmente que se inició con la digitalizacion de los expediente"/>
  </r>
  <r>
    <x v="0"/>
    <x v="5"/>
    <x v="2"/>
    <x v="1"/>
    <m/>
    <s v="Se verifica por control interno que la oficina asesora jurídica ha realizado capacitaciones dirigida a los líderes y supervisores de contrato en el desarrollo y aplicación del SECOP II. Se evidencia que se contrato los servicios de un profesional en Secop II. "/>
  </r>
  <r>
    <x v="0"/>
    <x v="6"/>
    <x v="2"/>
    <x v="1"/>
    <m/>
    <s v="Se verificó por parte de Control interno que se aplica la metodología establecida en el procedimiento PRO-DES 01Plan Estratégico Institucional, para la elaboración, aprobación, divulgación, ejecución y seguimiento del plan de desarrollo institucional, documento que se encuentra publicado en la plataforma documental de la entidad."/>
  </r>
  <r>
    <x v="0"/>
    <x v="7"/>
    <x v="2"/>
    <x v="1"/>
    <m/>
    <s v="Se verifica por control interno que se  presenta en el Comité de gerencia los avances al POA y al seguimiento de las metas del Plan de Desarrollo.  Se evidencia el seguimiento en el formato FOR-DES-02 y socializado en Acta de Comité de Gerencia."/>
  </r>
  <r>
    <x v="1"/>
    <x v="8"/>
    <x v="1"/>
    <x v="0"/>
    <m/>
    <s v="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
  </r>
  <r>
    <x v="1"/>
    <x v="9"/>
    <x v="2"/>
    <x v="1"/>
    <m/>
    <s v="Se verifica que la Profesional del Proceso de Mercadeo y Comunicaciones, actualiza y socializa el Manual de Imagen Institucional publicado en la plataforma documental y la intranet institucional."/>
  </r>
  <r>
    <x v="1"/>
    <x v="10"/>
    <x v="1"/>
    <x v="1"/>
    <m/>
    <s v="Se verifica que la Profesional del Proceso de Mercadeo y Comunicaciones, diseña una estrategia de comunicaciones para la promoción efectiva del formato de solicitudes a comunicaciones a todo el personal de la institución"/>
  </r>
  <r>
    <x v="2"/>
    <x v="11"/>
    <x v="2"/>
    <x v="1"/>
    <m/>
    <s v="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 _x000a_2. Se verifica que la lista de chequeo de requisitos de ingreso,  se encuentra  ajustada a los requisitos de ingreso establecidos en el manual de funciones para los empleso de planta. Esta se modificará una vez se ajuste o se adopte un nuevo manual de funciones."/>
  </r>
  <r>
    <x v="2"/>
    <x v="12"/>
    <x v="2"/>
    <x v="1"/>
    <m/>
    <s v="1. Se evidencia que a la fecha del seguimiento se ha dado cumplimiento a la presentación y requerimiento de los informes establecidos por las diferentes entidades que lo solicitan. _x000a_2.Se verifica que en el área de talento humano se tienen establecidos los responsables a la hora de rendir informes de ley y los informes rendidos a la fecha han sido oportunos. _x000a_3.Se vertifica que los funcionarios responsables en Talento Humano han dado cumplimiento en el primer semestre de 2022 a todos los informes que se deben presentar ante las diferentes entidades que lo solicitan"/>
  </r>
  <r>
    <x v="2"/>
    <x v="13"/>
    <x v="2"/>
    <x v="1"/>
    <s v="    "/>
    <s v="1. Se evidencia que se realizó reinduccion para el procedimiento de ingreso, en lo referente al aseguramiento del personal, establecidendo las fechas límites para que las administradoras notifiquen la novedad de afiliación al sistema.  _x000a_ 2. se evidencia que los ingresos de personal presentados durante el I semestre de la vigencia 2022, cuentan con la lista de chequeo &quot;Requisitos de Ingreso para vinculación, empleos de Planta de Cargos&quot; FOR-GTH-22. y se encuentra diligenciada en su totalidad."/>
  </r>
  <r>
    <x v="2"/>
    <x v="14"/>
    <x v="2"/>
    <x v="1"/>
    <m/>
    <s v="1. Se verifica que nómina  realizó socializacion ( lista de asistencia) de las fechas estabelcidas para el reporte de novedades. _x000a_2.Se evidencia el cumplimiento de los controles establecidos para la liquidación de la nómina, de acuerdo a lo establecido en el procedimiento."/>
  </r>
  <r>
    <x v="2"/>
    <x v="15"/>
    <x v="2"/>
    <x v="1"/>
    <m/>
    <s v="1.Se verifia que se tiene publicado en la plataforma documental y en la pagina web de la entidad,  el plan institucional de capacitación de la vigencia 2022, el cual consolida las necesidades de formación de las diferentes áreas. _x000a_2.Se evidencia que durante el primer semestre de la vigencia 2022, el PIC  tiene un cumplimiento del 45%  y cobertura del 95%"/>
  </r>
  <r>
    <x v="2"/>
    <x v="16"/>
    <x v="1"/>
    <x v="0"/>
    <m/>
    <s v="1.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_x000a_ 2. Se evidencia que la revisoria fiscal realizó el seguimiento a la ejecución del proceso de nómina, validando los documentos adjuntos"/>
  </r>
  <r>
    <x v="2"/>
    <x v="17"/>
    <x v="2"/>
    <x v="1"/>
    <m/>
    <s v="1. Se evidencio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_x000a_2.Se evidencia que se tiene publicado en la plataforma documental la matríz de entrenamiento de los empleos del nivel asistencial de la planta de cargos del HDPUV. Igualmente se verifica que se esta implementando la inducción y reinducción en la modalidad virtual para reprogramar durante el segundo semestre a  los funcionarios que no participaron de la jornada"/>
  </r>
  <r>
    <x v="2"/>
    <x v="18"/>
    <x v="2"/>
    <x v="1"/>
    <m/>
    <s v="1. 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 _x000a_2.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
  </r>
  <r>
    <x v="2"/>
    <x v="19"/>
    <x v="2"/>
    <x v="1"/>
    <m/>
    <s v="1. Se evidencia que en la plataforma documental se encuentra publicado el acto administrativo, mediante el cual se adopta el sistema tipo EDL. Igualmente se evidencio en plataforma el procedimiento. _x000a_2. Se evidencia formato de participación a capacitaciones de evaluación del desempeño laboral, dirigida a los equipos primarios de mejoramiento, realizada en el mes de  febrero de 2022."/>
  </r>
  <r>
    <x v="2"/>
    <x v="20"/>
    <x v="1"/>
    <x v="1"/>
    <m/>
    <s v="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_x000a_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
  </r>
  <r>
    <x v="2"/>
    <x v="21"/>
    <x v="2"/>
    <x v="1"/>
    <m/>
    <s v="Se evidencia que SGSST tiene documentado el procedimiento PRO-GTH-12 Identificación de peligros y valoracio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
  </r>
  <r>
    <x v="3"/>
    <x v="22"/>
    <x v="2"/>
    <x v="1"/>
    <m/>
    <s v="1.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 _x000a_2.Control interno verificará que para el segundo semestre de la vigencia 2022, se haya aprobado por acto administrativo el Plan Anual de adquisiciones articulado con el PDI, POA y el POAI."/>
  </r>
  <r>
    <x v="3"/>
    <x v="23"/>
    <x v="0"/>
    <x v="0"/>
    <m/>
    <s v="El asesor de control interno verifica que  los CDPs expedidos cuentan con la solicitud y  necesidad debidamente diligenciadas y firmadas por los responsables.   Esta verificacion se realizó en la carpeta compartida de contratos. "/>
  </r>
  <r>
    <x v="3"/>
    <x v="24"/>
    <x v="2"/>
    <x v="1"/>
    <m/>
    <s v="1. Control interno verificó que en la carpeta denominada costos 2022 se encuentran los auxiliares de costos y gastos en la carpeta de cada mes._x000a_2.Control interno verificó que en la carpeta denominada costos 2022 se encuentra el informe acumulado de nómina de manera mensual. _x000a_3. Control interno verifica que el tecnico administrativo de costos realizó las solicitudes de la información requerida para la asignación y distribución de los costos."/>
  </r>
  <r>
    <x v="3"/>
    <x v="25"/>
    <x v="1"/>
    <x v="0"/>
    <m/>
    <s v="1.Se evidencia la construción del indicador y sus eguimiento de manera mensual con su respectivo análisis en la matríz de indicadores institucional. _x000a_2. Se evidencia la Resolución de cierre presupuestal. _x000a_3.Se evidencia formato de conciliación mensual entre las áreas de Tesorería, Presupuesto y Contabilidad."/>
  </r>
  <r>
    <x v="3"/>
    <x v="26"/>
    <x v="1"/>
    <x v="0"/>
    <m/>
    <s v="1.Se evidencian los oficios enviados a los líderes de proceso para  la entrega de la información que tiene afectación contable y presupuestal. _x000a_2.Se verifican los libros de entrega y recibo de la información por cada una de las áreas"/>
  </r>
  <r>
    <x v="3"/>
    <x v="27"/>
    <x v="1"/>
    <x v="0"/>
    <m/>
    <s v="Se verifica que el área de sistemas realiza los Backus de forma diaria a la información sensible del área financiera."/>
  </r>
  <r>
    <x v="3"/>
    <x v="28"/>
    <x v="0"/>
    <x v="0"/>
    <m/>
    <s v="1. Se verifica en muestra tomada de facturación y en el aplicativo Hosvital que lo facturado por concepto de medicamentos e insumos fue debidamente suministrado a los pacientes. _x000a_2. Se verifica por control interno en muestra tomada que los servicios fueron debidamente registrados de acuerdo a la validación realizada comparando los soportes almacenados en la carpeta compartida de RIPS vrs los reportes del sistema Hosvital. _x000a_3.Se verifica por control interno que si se realizan  las preauditorías por parte del Técnico encargado, antes de enviar la factura para cobro."/>
  </r>
  <r>
    <x v="3"/>
    <x v="29"/>
    <x v="0"/>
    <x v="0"/>
    <m/>
    <s v="Se verifica por control interno que  la  facturación radicada ante las distinta ERP se envian debidamente soportadas de acuerdo a la normatividad vigente."/>
  </r>
  <r>
    <x v="3"/>
    <x v="30"/>
    <x v="0"/>
    <x v="0"/>
    <m/>
    <s v="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
  </r>
  <r>
    <x v="3"/>
    <x v="31"/>
    <x v="0"/>
    <x v="0"/>
    <m/>
    <s v="Se verifica que el personal de cartera adelanta las gestiones de cobro con el objeto de recaudar la cartera adeudada por las diferentes entidades, lo cual fue verificado en los diferentes oficios de cobro y conciliaciones  llevadas a cabo en la presente vigencia."/>
  </r>
  <r>
    <x v="4"/>
    <x v="32"/>
    <x v="1"/>
    <x v="1"/>
    <m/>
    <s v="1. Control interno verifica los anexos técnicos en donde están consigandos los procedimientos permitidos. _x000a_2.Se verifica que en la história clínica (o documento maestro)  los procedimientos sean realizados por el profesor o el investigador. 3.Se verifica por control interno la existencia de las pólizas que cubren a los estudiantes de cada universidad. _x000a_4.Se verifica el registro de la asistencia a la inducción y el exámen de la aprobación a la inducción."/>
  </r>
  <r>
    <x v="4"/>
    <x v="33"/>
    <x v="1"/>
    <x v="1"/>
    <m/>
    <s v="1.Se verifica la presencia en la carpeta de cada estudiante del esquema completo de vacunación. _x000a_2.Se verifica en la carpeta de la universidad la afiliación de los estudiuantes a la ARL. Igualmente cada estudiante porta el carnét de la ARL. _x000a_3.Se verifican los registros de asistencia de la inducción dada a los estudiantes."/>
  </r>
  <r>
    <x v="4"/>
    <x v="34"/>
    <x v="2"/>
    <x v="1"/>
    <m/>
    <s v="1. Se verifican las actas del Comité de Ética y las cartas de aval de cada proyecto. _x000a_2. Se verifica que los consentimientos informados están acordes con la guia GUI-DSI-02."/>
  </r>
  <r>
    <x v="4"/>
    <x v="35"/>
    <x v="1"/>
    <x v="1"/>
    <m/>
    <s v="1. Se verifica que se realizó inducción a los estudiantes sobre manejo de confidencialidad de la história clínica y se verificó que  a través del formato FOR-GIN-42. se establecen los permisos y códigos. _x000a_2. Se verifica el seguimiento del protocolo de invesigación."/>
  </r>
  <r>
    <x v="5"/>
    <x v="36"/>
    <x v="2"/>
    <x v="1"/>
    <m/>
    <s v="1.Se verificó por control interno que las rutas de atención se encuentran en la plataforma documental y fueron socializadas en la inducción y reinducción realizada en la institución en enero de 2022 con un  96% de cobertura.  _x000a_2. Se verifica por control interno en la revisión de la muestra de histórias clínicas que se encuentran registrados los riesgos que fueron identificados al ingreso._x000a_3. Se verifica que en la plataforma documental se encuentran publicadas las guías de práctica clínica.  _x000a_Se verifica el informe de auditoría para el primer semestre de 2022 donde se encuentra la medición de la adherencia a las guías de práctica clínica.   _x000a_4. Se verifica por control interno que se tomo muestra del diligenciamiento de los formularios,  y se evidencia que se hace seguimiento del egreso a los pacientes de primea vez        "/>
  </r>
  <r>
    <x v="5"/>
    <x v="37"/>
    <x v="1"/>
    <x v="1"/>
    <m/>
    <s v="Control interno verificó que se realizó capacitación a los profesionales de enfermería en el primer semestre de 2022 sobre el triage en el mes de abril con el apoyo de los EPM "/>
  </r>
  <r>
    <x v="5"/>
    <x v="38"/>
    <x v="1"/>
    <x v="1"/>
    <m/>
    <s v="1. Se verifica por control interno que se cuenta con el cronograma de educación, anual para los pacientes y/o familiares. _x000a_2. Se evidencia cronograma de capacitación de los EPM realizados de manera mensual en  temas provenientes de los diferentes programas. _x000a_3. Control internno toma muestra de las histórias clínicas del primer semesrtre de 2022, evidenciando que el médico psiquiátra deja constancia de educación brindada."/>
  </r>
  <r>
    <x v="5"/>
    <x v="39"/>
    <x v="1"/>
    <x v="1"/>
    <m/>
    <s v="1. Se evidencia que durante todo el mes de febrero se realizó capacitación en protocolo de caídas y de la sesión breve de Meta #2. _x000a_2. Se evidencia  la aplicación de la lista de chequeo para la prevención de caídas. _x000a_3.Se evidencia en las actas que los EPM realizan sesiones breves de la meta 2 ( prevención en caídas _x000a_4.Se evidencia  informe de rondas de seguridad administrativas Idel primer Semestre de 2022"/>
  </r>
  <r>
    <x v="5"/>
    <x v="40"/>
    <x v="1"/>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 _x000a_2.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 Se evidencia el inventario de los insumos realizados en el mes de Junio y con trazabilidad de 2 años. Ver informe anexo"/>
  </r>
  <r>
    <x v="5"/>
    <x v="41"/>
    <x v="0"/>
    <x v="0"/>
    <m/>
    <s v="1. Se evidencia la realización del simulacro de evasión y perdida de pacientes el día 15 de julio de 2022. Ver informe anexo. _x000a_2. 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 _x000a_3. Se evidenció por control interno en los servidios y en las áreas perimetrales la presencia de sensores que se activan ante la cercanía de los pacientes hacia las zonas identificadas en riesgo. Igualmente se verificó que fue socializado en inducción y reinducción."/>
  </r>
  <r>
    <x v="5"/>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amen mental, normatividad de historia clínica y registros de enfermería en abril 4, 11, 18 y 25 y en  mayo 2 de 2022. En esta capacitación se trabajar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ngos premoniotores que indican probable agitacion psicomotriz del paciente, en la revision de la matriz de evnentos adveros se evidencia que en los eventos adversos e incidentes se reconocen estos sintomas como factores que pueden contribuir a la agresion entre pacientes."/>
  </r>
  <r>
    <x v="5"/>
    <x v="43"/>
    <x v="2"/>
    <x v="1"/>
    <m/>
    <s v="Se verificó que se realizó capacitación a terceros y personal que ingresa a la institucion sobre los riesgos del paciente y los protocolos como el de deteccion de objetos peligrosos, que se encuentra como evidencia en Talento humano realizado por la coordinacion asistencial. "/>
  </r>
  <r>
    <x v="5"/>
    <x v="44"/>
    <x v="1"/>
    <x v="0"/>
    <m/>
    <s v="1. Se evidencia que se ha capacitado y socializado a los lideres de EPM equipos primarios de mejoramiento en las GRI guias de reaccion inmediata relacionado con el riesgo de acercamiento sexual que se realiza cada año en el segundo semestre. _x000a_2.Se evidencia que en las inducciones asistenciales se socializa los riesgos del paciente inlcuido el de acercamiento sexual entre pacientes y los controles como sala por criticidad, moniotoreo por camaras, e identiicacion de sintomas premonitorios. Se realizo induccion y reinduccion en enero de2022  donde se da exclusivamente los riesgos poblacionales y la implementacion de medidas preventivas, reactivas y predictivas por medio de la referente de seguridad del paciente. "/>
  </r>
  <r>
    <x v="5"/>
    <x v="45"/>
    <x v="1"/>
    <x v="0"/>
    <m/>
    <s v="1. Se evidencia el diligenciamiento de la escala e identificacion del riesgo de suicidio SAD PERSONS que la realizan los psiquiatras al ingreso del paciente.  Se evidencia la realizacion del TRIAGE por parte de los enfermeros identificando riesgos de suicidio. _x000a_Se evidencia que el hospital cuenta con un funcionario de seguridad privada exclusivo para la monitorizacion de camaras y alarmas. _x000a_2. Se evidencia que el protocolo de deteccion de objetos peligrosos es socializado en induccion asistencial._x000a_Se evidencia socialización en la induccion y reinduccion institucional en enero 2022 de las medidas predictivas preventivas y reactivas del riesgo de suicidio."/>
  </r>
  <r>
    <x v="5"/>
    <x v="46"/>
    <x v="1"/>
    <x v="1"/>
    <m/>
    <s v="Se evidencia los listados de asistencia y el contenido de la inducción asistencial que se realiza a terceros y personal institucional la socializacio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ia que evalúa la adherencia a dichas prácticas. _x000a_Se evidencia la resolutividad de las manifestaciones de tipo de vulneración de derechos y la socialización en el comite de ética. "/>
  </r>
  <r>
    <x v="5"/>
    <x v="47"/>
    <x v="1"/>
    <x v="1"/>
    <m/>
    <s v="Se evidencia  que se monitoriza el indicador de resultados criticos de manera mensual. "/>
  </r>
  <r>
    <x v="6"/>
    <x v="48"/>
    <x v="1"/>
    <x v="1"/>
    <m/>
    <s v="1. Se verificó por control interno que las rutas de atención se encuentran en la plataforma documental y fueron socializadas en la inducción y reinducción realizada en la institución y en los EPM durante los meses de febrero y mayo en las sesiones breves.   _x000a_2.Se verifica por control interno en la revisión de la muestra de histórias clínicas establecidas que se encuentran registrado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 que si de hace seguimiento del egreso a los pacientes de primea vez         "/>
  </r>
  <r>
    <x v="6"/>
    <x v="49"/>
    <x v="1"/>
    <x v="1"/>
    <m/>
    <s v="1.Se evidencia que durante todo el mes de febrero se realizó capacitación en protocolo de caídas y de la sesión breve de Meta #2._x000a_2.Se evidencia  la aplicación de la lista de chequeo para la prevención de caídas. _x000a_3.Se evidencia en las actas que los EPM realizan sesiones breves de la meta 2 ( prevención en caídas)"/>
  </r>
  <r>
    <x v="6"/>
    <x v="50"/>
    <x v="2"/>
    <x v="1"/>
    <m/>
    <s v="Se verificó por control interno que las rutas de atención se encuentran en la plataforma documental y fueron socializadas en la inducción y reinducción realizada en la institución y en los EPM durante los meses de febrero y mayo en las sesiones breves.           "/>
  </r>
  <r>
    <x v="6"/>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
  </r>
  <r>
    <x v="6"/>
    <x v="51"/>
    <x v="2"/>
    <x v="1"/>
    <m/>
    <s v="Se verificó que se realizó capacitación a terceros y personal que ingresa a la institución sobre los riesgos del paciente y los protocolos como el de detección de objetos peligrosos, que se encuentra como evidencia en Talento humano realizado por la coordinacion asistencial. "/>
  </r>
  <r>
    <x v="6"/>
    <x v="46"/>
    <x v="1"/>
    <x v="0"/>
    <m/>
    <s v="Se evidencia los listados de asistencia y el contenido de la inducción asistencial que se realiza a terceros y personal institucional la socialización de los derechos y deberes, el protocolo de servicio y las prácticas humanizantes, tambien reposa la evidencia de la inducción y reinducción del PIC que lo soporta talento humano donde se habla de estos contenidos. _x000a_Se evidencian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6"/>
    <x v="52"/>
    <x v="2"/>
    <x v="1"/>
    <m/>
    <s v="1. Se evidencia la asignación de pacientes de primera vez a todos los psiquiátras de consulta externa._x000a_2. Se evidencia en los cuadros de turno del servicio de urgencias que hay asignadas horas para consulta externa a algunos de los psiquiátras de este servicio."/>
  </r>
  <r>
    <x v="6"/>
    <x v="53"/>
    <x v="2"/>
    <x v="1"/>
    <m/>
    <s v="1. Se evidencia el indicador de oportunidad en la asignación de citas en consulta externa. _x000a_2. Se verifica que en la plataforma documental se encuentran publicadas las guías de práctica clínica.  Se verifica el informe de auditoría par del primer semestre de 2022 donde se encuentra la medición de la adherencia a las guías de práctica clínica. _x000a_3.Se verifica el informe de auditoría par del primer semestre de 2022 donde se encuentra la medición de la adherencia a las guías de práctica clínica."/>
  </r>
  <r>
    <x v="7"/>
    <x v="54"/>
    <x v="1"/>
    <x v="1"/>
    <m/>
    <s v="1.Se verificó por control interno que las rutas de atención se encuentran en la plataforma documental y fueron socializadas en la inducción y reinducción realizada en la institución y en los EPM durante los meses de febrero y mayo de 2022, en las sesiones breves. _x000a_2. Se verifica por control interno en la revisión de la muestra de histórias clínicas establecidas que se encuentran registrados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do  que si de hace seguimiento del egreso a los pacientes de primea vez        "/>
  </r>
  <r>
    <x v="7"/>
    <x v="55"/>
    <x v="0"/>
    <x v="0"/>
    <m/>
    <s v="1. Se verifica por control interno que se cuenta con el cronograma de educación, anual para los pacientes y/o familiares._x000a_2.Se evidencia cronograma de capacitación de los EPM realizados de manera mensual en  temas provenientes de los diferentes programas. _x000a_3.Control interno toma muestra de las histórias clínicas del primer semestre de 2022, evidenciando que el médico psiquiátra deja constancia de educación brindada."/>
  </r>
  <r>
    <x v="7"/>
    <x v="39"/>
    <x v="1"/>
    <x v="1"/>
    <m/>
    <s v="1.Se evidencia que durante todo el mes de febrero se realizó capacitación en protocolo de caídas y de la sesión breve de Meta #2. 2. Se evidencia  la aplicación de la lista de chequeo para la prevención de caídas. _x000a_3.Se evidencia en las actas que los EPM realizan sesiones breves de la meta 2 ( prevención en caídas) _x000a_4.Se anexa informe de las rondas de seguridad administrativas del primer Semestre de  2022"/>
  </r>
  <r>
    <x v="7"/>
    <x v="56"/>
    <x v="2"/>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_x000a_ 2. 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Se evidencia el inventario de los insumos realizados en el mes de Junio y con trazabilidad de 2 años. Ver informe anexo"/>
  </r>
  <r>
    <x v="7"/>
    <x v="57"/>
    <x v="2"/>
    <x v="1"/>
    <m/>
    <s v="1. Se evidencia la realización del simulacro de evasión y perdida de pacientes el día 15 de julio de 2022. Ver informe anexo. _x000a_2.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_x000a_3.Se evidenció por control interno en los servicios y en las áreas perimetrales la presencia de sensores que se activan ante la cercanía de los pacientes hacia las zonas identificadas en riesgo. Igualmente se verificó que fue socializado en inducción y reinducción."/>
  </r>
  <r>
    <x v="7"/>
    <x v="42"/>
    <x v="0"/>
    <x v="0"/>
    <m/>
    <s v="1.Se evidencia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
  </r>
  <r>
    <x v="7"/>
    <x v="43"/>
    <x v="0"/>
    <x v="0"/>
    <m/>
    <s v="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
  </r>
  <r>
    <x v="7"/>
    <x v="58"/>
    <x v="0"/>
    <x v="0"/>
    <m/>
    <s v="1.Se evidencia que se ha capacitado y socializado a los líderes de EPM equipos primarios de mejoramiento en las GRI guías de reacción inmediata relacionado con el riesgo de acercamiento sexual que se realiza cada año en el segundo semestre._x000a_2.Se evidencia que en las inducciones asistenciales se socializa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ón de medidas preventivas, reactivas y predictivas por medio de la referente de seguridad del paciente. "/>
  </r>
  <r>
    <x v="7"/>
    <x v="59"/>
    <x v="0"/>
    <x v="0"/>
    <m/>
    <s v="1.Se evidencia el diligenciamiento de la escala e identificacion del riesgo de suicidio SAD PERSONS que la realizan los psiquiatras al ingreso del paciente. _x000a_Se evidencia la realizacion del TRIAGE por parte de los enfermeros identificando riesgos de suicidio. _x000a_2. Se evidencia que el hospital cuenta con un funcionario de seguridad privada exclusivo para la monitorizacion de camaras y alarmas. _x000a_Se evidencia que el protocolo de detección de objetos peligrosos es socializado en inducción asistencial. Se evidencia socialización en la inducción y reinducción institucional en enero 2022 de las medidas predictivas preventivas y reactivas del riesgo de suicidio."/>
  </r>
  <r>
    <x v="7"/>
    <x v="60"/>
    <x v="0"/>
    <x v="0"/>
    <m/>
    <s v="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7"/>
    <x v="61"/>
    <x v="1"/>
    <x v="0"/>
    <m/>
    <s v="Se evidencia la realización de la conciliación medicamentosa en las histórias clínicas revisadas y se evidencia la asistencia a la capacitación del personal médico a la capacitación en conciliación medicamentosa. "/>
  </r>
  <r>
    <x v="7"/>
    <x v="62"/>
    <x v="1"/>
    <x v="0"/>
    <m/>
    <s v="Se evidencia que se construyó de manera conjunta entre el tercero y el equipo pacas, el indicador que monitoriza permanentemente los tiempos y el cargue en el sistema de la información,  los resultados fueron llevados al comité de seguridad del paciente"/>
  </r>
  <r>
    <x v="8"/>
    <x v="63"/>
    <x v="2"/>
    <x v="1"/>
    <m/>
    <s v="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
  </r>
  <r>
    <x v="8"/>
    <x v="64"/>
    <x v="2"/>
    <x v="1"/>
    <m/>
    <s v="1. 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_x000a_2. Se verifica en actividades educativas por parte de los EPM  la adherencia al protocolo de prevención de caídas. _x000a_3. Se verifican  los reportes  en la história clínica por parte de lo auxiliares de terapia ocupacional y enfermería."/>
  </r>
  <r>
    <x v="8"/>
    <x v="65"/>
    <x v="2"/>
    <x v="1"/>
    <m/>
    <s v="Se verifica en una muestra de las histórias clínicas  la valoracion de ingreso del paciente, que el equipo multidisciplinario de Hospital Dia realiz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
  </r>
  <r>
    <x v="8"/>
    <x v="66"/>
    <x v="1"/>
    <x v="1"/>
    <m/>
    <s v="1. Control interno verifica que los integrantes del  equipo terapéutico del programa realizan  las actividades descritas en el PRO-ISC-01, evidenciandose en los registros de la História Clínica._x000a_2. 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
  </r>
  <r>
    <x v="8"/>
    <x v="67"/>
    <x v="1"/>
    <x v="1"/>
    <m/>
    <s v="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
  </r>
  <r>
    <x v="8"/>
    <x v="68"/>
    <x v="2"/>
    <x v="1"/>
    <m/>
    <s v="Control interno verifica que se reponde de manera oportuna las PQRS y que se generE un informe que es publicado en la página web de la entidad."/>
  </r>
  <r>
    <x v="9"/>
    <x v="69"/>
    <x v="1"/>
    <x v="0"/>
    <m/>
    <s v="Control interno evidencia que se aplica el diligenciamiento del FOR-SIA-05 de las manifestaciones recibidas durante el periodo, enviado las respuestas oportunas a los usuarios y visualizando ficha de indicador."/>
  </r>
  <r>
    <x v="9"/>
    <x v="70"/>
    <x v="2"/>
    <x v="1"/>
    <m/>
    <s v="Control interno evidencia que se aplica el Manual MAN-SIA-01 y el protocolo del servicio al usuario, publicado en la plataforma de la entidad."/>
  </r>
  <r>
    <x v="9"/>
    <x v="71"/>
    <x v="2"/>
    <x v="1"/>
    <m/>
    <s v="Se verifica por control interno que se realiza la encuesta en el formato FOR-SIA-03 y los resultados son socializados en el comité de Humanización, en donde participan los líderes de procesos y la alta dirección."/>
  </r>
  <r>
    <x v="10"/>
    <x v="72"/>
    <x v="1"/>
    <x v="1"/>
    <m/>
    <s v="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_x000a_2.Se verificó por control interno que al revisar  el Drive licenciado  se evidenciaron los Backups de las bases de datos de los ultimos tres días al momento del seguimiento. _x000a_3.Control interno ingresó al Data Center donde evidenció los dos equipos de seguridad perimetral y el técnico de sistemas enseño las políticas de seguridad parametrizadas en dichos equipos y su licenciamiento."/>
  </r>
  <r>
    <x v="10"/>
    <x v="73"/>
    <x v="0"/>
    <x v="2"/>
    <m/>
    <s v="1.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 _x000a_2.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 _x000a_3.Se verificaron las licencias de los equipos de seguiridad que se encuentan activas y su vencimiento es en el 2024.- _x000a_4.Se verificó que el ingreso al Data Center tiene como medida de seguridad de ingreso el detector de huella, donde solo se permite el ingreso al personal autorizado."/>
  </r>
  <r>
    <x v="10"/>
    <x v="74"/>
    <x v="0"/>
    <x v="0"/>
    <m/>
    <s v="1. Se verifico que la entidad cuenta con el acuerdo de confidencialidad al ingreso de los funcionarios y estos reposan en la hoja de vida de los funcionarios. Y se verifico que existe la clausula contractual de confidencialidad para los proveedores. _x000a_2.Se verificó que se realizó la socialización y se realizó la  evaluación de la politica de seguridad de la informacion en evento programado por el area de Talento humano a toda la comunidad hospitalaria. _x000a_3.Se verificó que regestiona el formato de activar o inactivar usuarios FOR-GIN-42, para crear usuarios en el sistema de informacion Hosvital. Se revisaron formatos del primer semestre de la vigencia 2022 en donde la autorizaciones estan acordes a las fechas de solicitudes. _x000a_4.Control interno evidenció que el técnico de archivo diligencia el formato  de prestamo de documentos FOR-GIN-11. Igualmente se evidenció que la auxiliar administrativa de estadistica diligencia el formato  de solicitud y entrega de história clínica FOR-GIN-09._x000a_5.Se verifica que el profesional especializado del área de estadística de cumplimiento al procedimiento estadística y control de la información PRO-GIN-08 y se verrifica que gestiona el formato de solicitud de información FOR-GIN-39  y realiza la trazabilidad a través del formato Seguimiento a solicitudes FOR-GIN-40  "/>
  </r>
  <r>
    <x v="11"/>
    <x v="75"/>
    <x v="1"/>
    <x v="1"/>
    <m/>
    <s v="1.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_x000a_2.Se verifica el documento consignas en el libro diario  de operación de seguridad, donde se evidencia lo registrado por la vigilancia, respecto del registro de ingreso y salida de activos. A la fecha no se ha detectado intentos de sustracción de elementos activos no autorizados."/>
  </r>
  <r>
    <x v="11"/>
    <x v="76"/>
    <x v="1"/>
    <x v="0"/>
    <m/>
    <s v="Se verifica que existe un procedimiento para la inspeccion al recibo de los insumos. A la fecha no se ha detectado recepciones no conformes."/>
  </r>
  <r>
    <x v="11"/>
    <x v="77"/>
    <x v="1"/>
    <x v="1"/>
    <m/>
    <s v="Se verifica que exsite un instructivo y que los parámetros quedan registrados en el libro de control de cada máquina  para asegurar los niveles adecuados de desinfección de la  lenceria hospitalaria."/>
  </r>
  <r>
    <x v="11"/>
    <x v="78"/>
    <x v="1"/>
    <x v="1"/>
    <m/>
    <s v="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
  </r>
  <r>
    <x v="11"/>
    <x v="79"/>
    <x v="1"/>
    <x v="1"/>
    <m/>
    <s v="1.Se verifica que existe un archivo con todas las solicitudes de dietas recibidas en el servicio de alimentos.  _x000a_2.Se verifica que en el áea del servicio de alimentos  se cuenta con el registro de menus diarios y las entregas por servicio."/>
  </r>
  <r>
    <x v="12"/>
    <x v="80"/>
    <x v="1"/>
    <x v="1"/>
    <m/>
    <s v="Se evidencia el plan anual  de mantenimiento entregado a la secretari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
  </r>
  <r>
    <x v="12"/>
    <x v="81"/>
    <x v="1"/>
    <x v="0"/>
    <m/>
    <s v="Se verifica que se cuenta con una matríz de obsolescencia y se verificó que se cuenta con el manual de gestión de tecnología MAN-GAF-01, Igualmente se verificó que en el acta Nro. 2 de febrero de 2022  el comité de tecnovigilancia en el orden del día  valido la matríz de obsolescencia y la propuesta del plan de trabajo y el grado de implementación  del programa de tecnovigilancia."/>
  </r>
  <r>
    <x v="12"/>
    <x v="82"/>
    <x v="2"/>
    <x v="1"/>
    <m/>
    <s v="1. Se verifica que se cuenta con un cronograma del plan de trabajo del comité de tecnovigilancia donde esta incluida la capacitación en el uso de equipos biomedicos,  y fue dirigido  a todo el personal asistencial en el mes de abril de 2022( ver lista de asistencia y  cobertura de la capacitación), teniendo en cuenta el pos test como medida de evaluacion de conocimiento adquirido y se revisaron los indicadores de cumplimiento de los mismos. _x000a_2. Se verifica el diligenciamiento del  FOR-GAF-28 quedando registradas la novedades encontradas en la ronda de inspección."/>
  </r>
  <r>
    <x v="12"/>
    <x v="83"/>
    <x v="2"/>
    <x v="1"/>
    <m/>
    <s v="1. Se verifica que  se realizó en el primer semestre de 2022, contrato para el suministro de insumos y repuestos para los equipos biomédicos. _x000a_2.Se verifica que se realió en el primer semestre dos (2)  dispositivos médico trazador, evidenciando cumplimiento satisfactorio sin generar plan de mejora."/>
  </r>
  <r>
    <x v="12"/>
    <x v="84"/>
    <x v="1"/>
    <x v="1"/>
    <m/>
    <s v="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_x000a_2.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
  <r>
    <x v="0"/>
    <s v="Probabilidad de impacto económico y reputacional por manipulación de estudios previos o de factibilidad y falta de adherencia al manual de contratación debido a la falta de integridad del servidor publico."/>
    <s v="ALTO"/>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s v="MODERADO"/>
    <x v="0"/>
  </r>
  <r>
    <x v="0"/>
    <s v="Probabilidad  de impacto económico y reputacional por falta de trámite a las fases procedimentales  debido a  falta de oportunidad y seguimiento en las etapas procesales."/>
    <s v="ALTO"/>
    <x v="0"/>
  </r>
  <r>
    <x v="0"/>
    <s v="Probabilidad de impacto  económico y reputacional por conducta deshonesta que utilice la influencia de de manera personal para dar preferencias o favorecimientos  en la dosificaciòn de una posible sanciòn disciplinaria   o archivo del expediente"/>
    <s v="MODERADO"/>
    <x v="0"/>
  </r>
  <r>
    <x v="0"/>
    <s v="Probabilidad de impacto reputacional por  perdida de expediente   debido a la falta de controles en la custodia del archivo"/>
    <s v="ALTO"/>
    <x v="0"/>
  </r>
  <r>
    <x v="0"/>
    <s v="Probabilidad  de impacto económico y reputacional por sanciones de los entes de control atribuibles al proceso de contratación debido a  que la capacitación dirigida a los  funcionarios sobre el proceso contractual no es eficaz."/>
    <s v="BAJO"/>
    <x v="1"/>
  </r>
  <r>
    <x v="0"/>
    <s v="Probabilidad de impacto reputacional por poca disponibilidad de la información  y fallas en la metodología  para la formulación del Plan de Desarrollo  debido a la baja participación del personal "/>
    <s v="BAJO"/>
    <x v="1"/>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BAJO"/>
    <x v="1"/>
  </r>
  <r>
    <x v="1"/>
    <s v="Posibilidad de impacto reputacional, por desinformación en la comunidad hospitalaria, debido al uso e interpretación inadecuada de la información sobre la institución"/>
    <s v="MODERADO"/>
    <x v="0"/>
  </r>
  <r>
    <x v="1"/>
    <s v="Posibilidad de impacto económico y reputacional debido a la vulneración de la imagen institucional por el desconocimiento por parte del público interno o externo sobre la existencia del manual de uso adecuado de la identidad institucional "/>
    <s v="BAJO"/>
    <x v="1"/>
  </r>
  <r>
    <x v="1"/>
    <s v="Posibilidad de impacto operacional por falta de oportunidad en la entrega de productos solicitados por las diferentes áreas al Proceso de Mercadeo y Comunicaciones debido a la acumulación de solicitudes que remiten a comunicaciones con necesidades inmediatas"/>
    <s v="MODERADO"/>
    <x v="1"/>
  </r>
  <r>
    <x v="2"/>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BAJO"/>
    <x v="1"/>
  </r>
  <r>
    <x v="2"/>
    <s v="Posibilidad de Pérdida económica y operacional por  sanciones de los entes de control o manifestaciones por insatisfacción de las partes interesadas debido al incumplimiento en la presentación de informes, requerimientos y solicitudes en los términos de ley."/>
    <s v="BAJO"/>
    <x v="1"/>
  </r>
  <r>
    <x v="2"/>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BAJO"/>
    <x v="1"/>
  </r>
  <r>
    <x v="2"/>
    <s v="Posibilidad de impacto operacional  por queja o reclamo de los funcionarios debido a reprocesos en la liquidación de la nómina  por reportes de novedades extemporáneos o errores involuntarios en su ejecución."/>
    <s v="BAJO"/>
    <x v="1"/>
  </r>
  <r>
    <x v="2"/>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BAJO"/>
    <x v="1"/>
  </r>
  <r>
    <x v="2"/>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MODERADO"/>
    <x v="0"/>
  </r>
  <r>
    <x v="2"/>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BAJO"/>
    <x v="1"/>
  </r>
  <r>
    <x v="2"/>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BAJO"/>
    <x v="1"/>
  </r>
  <r>
    <x v="2"/>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BAJO"/>
    <x v="1"/>
  </r>
  <r>
    <x v="2"/>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MODERADO"/>
    <x v="1"/>
  </r>
  <r>
    <x v="2"/>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BAJO"/>
    <x v="1"/>
  </r>
  <r>
    <x v="3"/>
    <s v="Posibilidad de impacto económico y reputacional al no elaborar el presupuesto de la vigencia acorde a las necesidades reales de la institución por formular de manera inadecuada e inoportuna el Plan Anual de Adquisiciones y no articularlo al PDI, POA y POAI."/>
    <s v="BAJO"/>
    <x v="1"/>
  </r>
  <r>
    <x v="3"/>
    <s v="Posibilidad de impacto económico y reputacional por expedir CDP sin los requisitos establecidos en el procedimiento y en la normatividad que aplica debido a la falta de verificación de los requisitos para expedición y seguimiento al PAA "/>
    <s v="ALTO"/>
    <x v="0"/>
  </r>
  <r>
    <x v="3"/>
    <s v="Posibilidad de impacto economico y reputacional por la  falta de confiabilidad del informe de costos para la toma de decisiones, debido a la falta de oportunidad y  veracidad  en la información requerida para asignar y distribuir el costo."/>
    <s v="BAJO"/>
    <x v="1"/>
  </r>
  <r>
    <x v="3"/>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MODERADO"/>
    <x v="0"/>
  </r>
  <r>
    <x v="3"/>
    <s v="Posibilidad de impacto económico y reputacional por Hallazgos por parte de los entes de control con posibles sanciones fiscales y disciplinarias debido a falta de control frente al cierre oportuno de los periodos contables y presupuestales objeto de rendición."/>
    <s v="MODERADO"/>
    <x v="0"/>
  </r>
  <r>
    <x v="3"/>
    <s v="Posibilidad de impacto operacional por pérdida información contable, financiera y presupuestal debido a falta de herramientas  de respaldo de información frente a posibles perdidas de la misma lo que afecta el normal funcionamiento del proceso y posibles sanciones."/>
    <s v="MODERADO"/>
    <x v="0"/>
  </r>
  <r>
    <x v="3"/>
    <s v="Posibilidad de afectación económica y reputacional por la subfacturación de los servicios de salud a las ERP y particulares, debido al registro errado o incompleto de los procedimientos, medicamentos e insumos suministrado a los pacientes durante su atención."/>
    <s v="ALTO"/>
    <x v="0"/>
  </r>
  <r>
    <x v="3"/>
    <s v="Posibilidad de afectación económica y reputacional por glosas y devoluciones notificadas por la ERP sobre la facturación,  debido a la falta de soportes y requisitos normativos en la facturas radicadas."/>
    <s v="ALTO"/>
    <x v="0"/>
  </r>
  <r>
    <x v="3"/>
    <s v="Posibilidad de afectación económica y reputacional por las glosas y devoluciones tácitas y prescriptas notificadas por la ERP, debido a la respuesta extemporánea   a las objeciones recibidas sobre la facturación"/>
    <s v="ALTO"/>
    <x v="0"/>
  </r>
  <r>
    <x v="3"/>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ALTO"/>
    <x v="0"/>
  </r>
  <r>
    <x v="4"/>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MODERADO"/>
    <x v="1"/>
  </r>
  <r>
    <x v="4"/>
    <s v="Probabilidad   de impacto  operacional  por ocurrencia  de un accidente biológico o físico al estudiante en el escenario de la práctica clínica  debido a la ejecución de actividades asociadas a la atención "/>
    <s v="MODERADO"/>
    <x v="1"/>
  </r>
  <r>
    <x v="4"/>
    <s v="Posibilidad  de impacto operacional  por omisión  del consentimiento informado en el proceso de investigación al participante  debido a la falta de adopción  de buenas prácticas del investigador."/>
    <s v="BAJO"/>
    <x v="1"/>
  </r>
  <r>
    <x v="4"/>
    <s v="Posibiliad de impacto reputacional y económico por el manejo de la confidencialidad del paciente por parte del estudiante que hace parte de la práctica clínica o de los profesionales en investigación, debido facilidad de acceso a la história clínica.  "/>
    <s v="MODERADO"/>
    <x v="1"/>
  </r>
  <r>
    <x v="5"/>
    <s v="Posibilidad de impacto en la prestación  del servicio  por Incumplimiento de la ruta de atención de urgencias debido a la fallas en la supervisión de las actividades relacionadas con las rutas de atención"/>
    <s v="BAJO"/>
    <x v="1"/>
  </r>
  <r>
    <x v="5"/>
    <s v="posibilidad de impacto en la prestación del servicio por subtriage del paciente al ingreso debido a falta de capacitación al personal  que realiza el triage."/>
    <s v="MODERADO"/>
    <x v="1"/>
  </r>
  <r>
    <x v="5"/>
    <s v="Posibilidad de impacto en la prestación de servicio por  educación deficiente al paciente y familia en temas individuales y colectivos debido a la falta de educación  al paciente y familia que ingresa por  urgencias y que va a ser hospitalizado."/>
    <s v="MODERADO"/>
    <x v="1"/>
  </r>
  <r>
    <x v="5"/>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5"/>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MODERADO"/>
    <x v="1"/>
  </r>
  <r>
    <x v="5"/>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ALTO"/>
    <x v="0"/>
  </r>
  <r>
    <x v="5"/>
    <s v="Posibilidad de impacto en la prestación del servicio relacionado con Fallas en la identificación de signos premonitorios de agresión  debido a Falta de capacitación y entrenamiento en valoración / examen mental y manejo de agitación psicomotriz"/>
    <s v="MODERADO"/>
    <x v="1"/>
  </r>
  <r>
    <x v="5"/>
    <s v="Posibilidad de impacto en la prestación del servicio relacionado fallas en la supervisión del paciente y su unidad debido a fallas en la búsqueda activa de SPA  en el  ingreso y la revisión de pertenencias y alimentos"/>
    <s v="BAJO"/>
    <x v="1"/>
  </r>
  <r>
    <x v="5"/>
    <s v="Posibilidad de impacto en la prestación del servicio relacionado con fallas en aplicación de cuidados específicos en pacientes con riesgo de acercamiento sexual debido a fallas en la identificación de signos premonitorios para acercamiento sexual."/>
    <s v="MODERADO"/>
    <x v="0"/>
  </r>
  <r>
    <x v="5"/>
    <s v="Posibilidad de impacto en la prestación del servicio relacionado con Falta en la aplicación y/o supervisión de las actividades relacionadas con los cuidados específico debido Fallas en la identificación de los pacientes con riesgo de intento suicida"/>
    <s v="MODERADO"/>
    <x v="0"/>
  </r>
  <r>
    <x v="5"/>
    <s v="Posibilidad de impacto en la reputación institucional  relacionado vulneración de derechos e incumplimiento de características de calidad  debido a  la adherencia deficiente a las prácticas humanizantes"/>
    <s v="MODERADO"/>
    <x v="1"/>
  </r>
  <r>
    <x v="5"/>
    <s v="Posibilidad de impacto en la prestación del servicio relacionado con el incumplimiento de características de calidad  debido deficiente comunicación entre procesos asistenciales y Laboratorio clínico (Tercero)"/>
    <s v="MODERADO"/>
    <x v="1"/>
  </r>
  <r>
    <x v="6"/>
    <s v="Posibilidad de impacto en la prestación de servicio por  Educación deficiente al paciente y familia en temas individuales y colectivos debido a la falta  en la evaluación de entendimiento  de la educación al paciente ambulatorio"/>
    <s v="MODERADO"/>
    <x v="1"/>
  </r>
  <r>
    <x v="6"/>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MODERADO"/>
    <x v="1"/>
  </r>
  <r>
    <x v="6"/>
    <s v="Posibilidad de impacto en la prestación del servicio relacionado con la pérdida de paciente  por fallas en los controles para el  ingreso y egreso debido a fallas en la orientación del paciente ambulatorio"/>
    <s v="BAJO"/>
    <x v="1"/>
  </r>
  <r>
    <x v="6"/>
    <s v="Posibilidad de impacto en la prestación del servicio relacionado con Fallas en la identificación de signos premonitorios de agresión  debido a Falta de capacitación y entrenamiento en valoración / examen mental y manejo de agitación psicomotriz"/>
    <s v="MODERADO"/>
    <x v="1"/>
  </r>
  <r>
    <x v="6"/>
    <s v="Posibilidad de impacto en la prestación del servicio relacionado fallas en la supervisión del paciente y su unidad debido a fallas en la búsqueda activa de SPA  en el  ingreso y la revisión de pertenencias"/>
    <s v="BAJO"/>
    <x v="1"/>
  </r>
  <r>
    <x v="6"/>
    <s v="Posibilidad de impacto en la reputación institucional  relacionado vulneración de derechos e incumplimiento de características de calidad  debido a  la adherencia deficiente a las prácticas humanizantes"/>
    <s v="MODERADO"/>
    <x v="0"/>
  </r>
  <r>
    <x v="6"/>
    <s v="Posibilidad de impacto en la prestación  del servicio  por inoportunidad en la asignación de citas  a pacientes de primera  vez debido a la insuficiencia de horas de psiquiatría disponibles para consulta."/>
    <s v="BAJO"/>
    <x v="1"/>
  </r>
  <r>
    <x v="6"/>
    <s v="Posibilidad de impacto en la prestación  del servicio  por fallas en el diagnóstico y/o formulación del plan terapéutico debido a falta de adherencia y/o capacitación en GPC o protocolos."/>
    <s v="BAJO"/>
    <x v="1"/>
  </r>
  <r>
    <x v="7"/>
    <s v="Posibilidad de impacto en la prestación  del servicio  por Incumplimiento de la ruta de atención de hospitalización  debido a la fallas en la adherencia a las actividades establecidas en el ciclo  de atención"/>
    <s v="MODERADO"/>
    <x v="1"/>
  </r>
  <r>
    <x v="7"/>
    <s v="Posibilidad de impacto en la prestación de servicio por  educación deficiente al paciente y familia en temas individuales y colectivos debido a la falta en la evaluación de entendimiento  de la educación al paciente hospitalizado"/>
    <s v="ALTO"/>
    <x v="0"/>
  </r>
  <r>
    <x v="7"/>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7"/>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BAJO"/>
    <x v="1"/>
  </r>
  <r>
    <x v="7"/>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BAJO"/>
    <x v="1"/>
  </r>
  <r>
    <x v="7"/>
    <s v="Posibilidad de impacto en la prestación del servicio relacionado con fallas en la identificación de signos premonitorios de agresión  debido a falta de capacitación y entrenamiento en valoración / examen mental y manejo de agitación psicomotriz"/>
    <s v="ALTO"/>
    <x v="0"/>
  </r>
  <r>
    <x v="7"/>
    <s v="Posibilidad de impacto en la prestación del servicio relacionado fallas en la supervisión del paciente y su unidad debido a fallas en la búsqueda activa de SPA  en el  ingreso y la revisión de pertenencias y alimentos"/>
    <s v="ALTO"/>
    <x v="0"/>
  </r>
  <r>
    <x v="7"/>
    <s v="Posibilidad de impacto en la prestación del servicio relacionado con fallas en aplicación de cuidados específicos en pacientes con riesgo de acercamiento sexual debido a fallas en la identificación de signos premonitorios para acercamiento sexual"/>
    <s v="ALTO"/>
    <x v="0"/>
  </r>
  <r>
    <x v="7"/>
    <s v="Posibilidad de impacto en la prestación del servicio relacionado con falta en la aplicación y/o supervisión de las actividades relacionadas con los cuidados específicos debido fallas en la identificación de los pacientes con riesgo de intento suicida"/>
    <s v="ALTO"/>
    <x v="0"/>
  </r>
  <r>
    <x v="7"/>
    <s v="Posibilidad de impacto en la reputación institucional  relacionado con vulneración de derechos e incumplimiento de características de calidad  debido a  la adherencia deficiente a las prácticas humanizantes"/>
    <s v="ALTO"/>
    <x v="0"/>
  </r>
  <r>
    <x v="7"/>
    <s v="Posibilidad de impacto reputacional y en la salud por inadecuada conciliacion medicamentosa, debidas a fallas en los registros de ingreso de los medicamentos."/>
    <s v="MODERADO"/>
    <x v="0"/>
  </r>
  <r>
    <x v="7"/>
    <s v="Posibilidad de impacto en la prestación del servicio relacionado con el incumplimiento de características de calidad  debido a  deficiente comunicación entre procesos asistenciales y Laboratorio clínico (Tercero)"/>
    <s v="MODERADO"/>
    <x v="0"/>
  </r>
  <r>
    <x v="8"/>
    <s v="Posibilidad de impacto en la prestación del servicio por desorientación  temporal del paciente debido a su condición clínica."/>
    <s v="BAJO"/>
    <x v="1"/>
  </r>
  <r>
    <x v="8"/>
    <s v="Posibilidad de impacto en la prestación del servicio por  caída  de paciente desde su propia altura  debido a dificultades en la marcha  y/o efectos secundarios de los medicamentos "/>
    <s v="BAJO"/>
    <x v="1"/>
  </r>
  <r>
    <x v="8"/>
    <s v="Posibilidad de impacto en la prestación del servicio por fallas en el diagnóstico y/o formulación del plan terapéutico  debido a inadecuada valoración del paciente "/>
    <s v="BAJO"/>
    <x v="1"/>
  </r>
  <r>
    <x v="8"/>
    <s v="Posibilidad de impacto en la prestación del servicio por  abandono al plan terapéutico  del paciente debido a abandono voluntario y demoras en los tramites administrativos "/>
    <s v="MODERADO"/>
    <x v="1"/>
  </r>
  <r>
    <x v="8"/>
    <s v="Posibilidad de impacto en la prestación del servicio por fallas en los registro de ingreso de medicamentos, debido a  asistencia irregular al paciente y falta de adherencia al procedimiento "/>
    <s v="MODERADO"/>
    <x v="1"/>
  </r>
  <r>
    <x v="8"/>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BAJO"/>
    <x v="1"/>
  </r>
  <r>
    <x v="9"/>
    <s v="Posibilidad de impacto en la prestación del servicio por inoportunidad de los líderes en la respuesta a las manifestaciones y la no gestión del profesional del SIAU. "/>
    <s v="MODERADO"/>
    <x v="0"/>
  </r>
  <r>
    <x v="9"/>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BAJO"/>
    <x v="1"/>
  </r>
  <r>
    <x v="9"/>
    <s v="Posibilidad de impacto en la prestación del servicio  por Inoportunidad del personal del SIAU en la aplicación de la encuesta de Satisfacción, por  priorizar otras actividades descuidando la satisfacción del usuario."/>
    <s v="BAJO"/>
    <x v="1"/>
  </r>
  <r>
    <x v="10"/>
    <s v="Probabilidad de impacto económico, reputacional y operacional por el acceso no autorizado y el hackeo a los sistemas de información,  debido a que no se realiza el backup de la información priorizada y no se aplican las recomendaciones de seguridad "/>
    <s v="MODERADO"/>
    <x v="1"/>
  </r>
  <r>
    <x v="10"/>
    <s v="Posibilidad de impacto económico, reputacional y operacional por Fallas en los servidores del datacenter y disponibilidad de la información debido al desconocimiento y/o inadecuada manipulación del uso de los recursos tecnológicos."/>
    <s v="ALTO"/>
    <x v="2"/>
  </r>
  <r>
    <x v="10"/>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ALTO"/>
    <x v="0"/>
  </r>
  <r>
    <x v="11"/>
    <s v="Posibilidad de pérdida económica por sustracción de bienes catalogados como activos debido a la falta de control en las puertas de acceso"/>
    <s v="MODERADO"/>
    <x v="1"/>
  </r>
  <r>
    <x v="11"/>
    <s v="Posibilidad de pérdida económica y reputacional por deterioro de insumos almacenados  debido deficiente control en la recepción de los insumos"/>
    <s v="MODERADO"/>
    <x v="0"/>
  </r>
  <r>
    <x v="11"/>
    <s v="Posibilidad de impacto operacional por  infecciones en los pacientes debido a desinfección inadecuada durante el proceso de lavado"/>
    <s v="MODERADO"/>
    <x v="1"/>
  </r>
  <r>
    <x v="11"/>
    <s v="Posibilidad de impacto  operacional por  dificultad para el traslado  de pacientes  debido a deficiente servicio de mantenimiento a los automotores "/>
    <s v="MODERADO"/>
    <x v="1"/>
  </r>
  <r>
    <x v="11"/>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MODERADO"/>
    <x v="1"/>
  </r>
  <r>
    <x v="12"/>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MODERADO"/>
    <x v="1"/>
  </r>
  <r>
    <x v="12"/>
    <s v="Posibilidad de impacto  en la prestación del servicio por  adquisición de tecnología  incorrecta   debido a  fallas en la planeación  e identificación de necesidades y características de la tecnología"/>
    <s v="MODERADO"/>
    <x v="0"/>
  </r>
  <r>
    <x v="12"/>
    <s v="Posibilidad de impacto en la prestación del servicio por uso inadecuado de la tecnología al atender un paciente debido a fallas en proceso de capacitación y entrenamiento en el uso seguro de la tecnología"/>
    <s v="BAJO"/>
    <x v="1"/>
  </r>
  <r>
    <x v="12"/>
    <s v="Posibilidad de impacto en la prestación de servicio por falla de la tecnología debido a la ausencia de insumos o accesorios de los equipos"/>
    <s v="BAJO"/>
    <x v="1"/>
  </r>
  <r>
    <x v="12"/>
    <s v="Posibilidad de impacto ambiental  por inadecuada segregación de residuos y pérdida de  cantidades significativas de material aprovechables debido a la  falta de capacitación clasificación de residuos sólidos a la comunidad hospitalaria"/>
    <s v="MODERADO"/>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4"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6" rowHeaderCaption="PROCESO " colHeaderCaption="RIESGO INHERENTE ">
  <location ref="A20:E35" firstHeaderRow="1" firstDataRow="2" firstDataCol="1"/>
  <pivotFields count="6">
    <pivotField axis="axisRow" showAll="0">
      <items count="14">
        <item x="6"/>
        <item x="0"/>
        <item x="4"/>
        <item x="10"/>
        <item x="12"/>
        <item x="3"/>
        <item x="11"/>
        <item x="2"/>
        <item x="7"/>
        <item x="8"/>
        <item x="1"/>
        <item x="9"/>
        <item x="5"/>
        <item t="default"/>
      </items>
    </pivotField>
    <pivotField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axis="axisCol" dataField="1" showAll="0">
      <items count="4">
        <item x="0"/>
        <item x="2"/>
        <item x="1"/>
        <item t="default"/>
      </items>
    </pivotField>
    <pivotField showAll="0"/>
    <pivotField showAll="0"/>
    <pivotField showAll="0"/>
  </pivotFields>
  <rowFields count="1">
    <field x="0"/>
  </rowFields>
  <rowItems count="14">
    <i>
      <x/>
    </i>
    <i>
      <x v="1"/>
    </i>
    <i>
      <x v="2"/>
    </i>
    <i>
      <x v="3"/>
    </i>
    <i>
      <x v="4"/>
    </i>
    <i>
      <x v="5"/>
    </i>
    <i>
      <x v="6"/>
    </i>
    <i>
      <x v="7"/>
    </i>
    <i>
      <x v="8"/>
    </i>
    <i>
      <x v="9"/>
    </i>
    <i>
      <x v="10"/>
    </i>
    <i>
      <x v="11"/>
    </i>
    <i>
      <x v="12"/>
    </i>
    <i t="grand">
      <x/>
    </i>
  </rowItems>
  <colFields count="1">
    <field x="2"/>
  </colFields>
  <colItems count="4">
    <i>
      <x/>
    </i>
    <i>
      <x v="1"/>
    </i>
    <i>
      <x v="2"/>
    </i>
    <i t="grand">
      <x/>
    </i>
  </colItems>
  <dataFields count="1">
    <dataField name="Cuenta de VALORACIÓN INICIAL DEL RIESGO (Riesgo Inherente)" fld="2" subtotal="count" baseField="0" baseItem="0"/>
  </dataFields>
  <formats count="24">
    <format dxfId="198">
      <pivotArea field="0" type="button" dataOnly="0" labelOnly="1" outline="0" axis="axisRow" fieldPosition="0"/>
    </format>
    <format dxfId="197">
      <pivotArea dataOnly="0" labelOnly="1" outline="0" axis="axisValues" fieldPosition="0"/>
    </format>
    <format dxfId="196">
      <pivotArea field="0" type="button" dataOnly="0" labelOnly="1" outline="0" axis="axisRow" fieldPosition="0"/>
    </format>
    <format dxfId="195">
      <pivotArea dataOnly="0" labelOnly="1" outline="0" axis="axisValues" fieldPosition="0"/>
    </format>
    <format dxfId="194">
      <pivotArea field="0" type="button" dataOnly="0" labelOnly="1" outline="0" axis="axisRow" fieldPosition="0"/>
    </format>
    <format dxfId="193">
      <pivotArea dataOnly="0" labelOnly="1" outline="0" axis="axisValues" fieldPosition="0"/>
    </format>
    <format dxfId="192">
      <pivotArea type="all" dataOnly="0" outline="0" fieldPosition="0"/>
    </format>
    <format dxfId="191">
      <pivotArea outline="0" collapsedLevelsAreSubtotals="1" fieldPosition="0"/>
    </format>
    <format dxfId="190">
      <pivotArea field="0" type="button" dataOnly="0" labelOnly="1" outline="0" axis="axisRow" fieldPosition="0"/>
    </format>
    <format dxfId="189">
      <pivotArea dataOnly="0" labelOnly="1" outline="0" axis="axisValues" fieldPosition="0"/>
    </format>
    <format dxfId="188">
      <pivotArea dataOnly="0" labelOnly="1" fieldPosition="0">
        <references count="1">
          <reference field="0" count="0"/>
        </references>
      </pivotArea>
    </format>
    <format dxfId="187">
      <pivotArea dataOnly="0" labelOnly="1" grandRow="1" outline="0" fieldPosition="0"/>
    </format>
    <format dxfId="186">
      <pivotArea type="all" dataOnly="0" outline="0" fieldPosition="0"/>
    </format>
    <format dxfId="185">
      <pivotArea outline="0" collapsedLevelsAreSubtotals="1" fieldPosition="0"/>
    </format>
    <format dxfId="184">
      <pivotArea field="0" type="button" dataOnly="0" labelOnly="1" outline="0" axis="axisRow" fieldPosition="0"/>
    </format>
    <format dxfId="183">
      <pivotArea dataOnly="0" labelOnly="1" outline="0" axis="axisValues" fieldPosition="0"/>
    </format>
    <format dxfId="182">
      <pivotArea dataOnly="0" labelOnly="1" fieldPosition="0">
        <references count="1">
          <reference field="0" count="0"/>
        </references>
      </pivotArea>
    </format>
    <format dxfId="181">
      <pivotArea dataOnly="0" labelOnly="1" grandRow="1" outline="0" fieldPosition="0"/>
    </format>
    <format dxfId="180">
      <pivotArea collapsedLevelsAreSubtotals="1" fieldPosition="0">
        <references count="1">
          <reference field="0" count="0"/>
        </references>
      </pivotArea>
    </format>
    <format dxfId="179">
      <pivotArea collapsedLevelsAreSubtotals="1" fieldPosition="0">
        <references count="1">
          <reference field="0" count="0"/>
        </references>
      </pivotArea>
    </format>
    <format dxfId="178">
      <pivotArea dataOnly="0" labelOnly="1" fieldPosition="0">
        <references count="1">
          <reference field="2" count="0"/>
        </references>
      </pivotArea>
    </format>
    <format dxfId="177">
      <pivotArea dataOnly="0" labelOnly="1" fieldPosition="0">
        <references count="1">
          <reference field="2" count="0"/>
        </references>
      </pivotArea>
    </format>
    <format dxfId="176">
      <pivotArea type="origin" dataOnly="0" labelOnly="1" outline="0" fieldPosition="0"/>
    </format>
    <format dxfId="175">
      <pivotArea field="2" type="button" dataOnly="0" labelOnly="1" outline="0" axis="axisCol" fieldPosition="0"/>
    </format>
  </formats>
  <chartFormats count="13">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 chart="2" format="5" series="1">
      <pivotArea type="data" outline="0" fieldPosition="0">
        <references count="2">
          <reference field="4294967294" count="1" selected="0">
            <x v="0"/>
          </reference>
          <reference field="0" count="1" selected="0">
            <x v="5"/>
          </reference>
        </references>
      </pivotArea>
    </chartFormat>
    <chartFormat chart="2" format="6" series="1">
      <pivotArea type="data" outline="0" fieldPosition="0">
        <references count="2">
          <reference field="4294967294" count="1" selected="0">
            <x v="0"/>
          </reference>
          <reference field="0" count="1" selected="0">
            <x v="6"/>
          </reference>
        </references>
      </pivotArea>
    </chartFormat>
    <chartFormat chart="2" format="7" series="1">
      <pivotArea type="data" outline="0" fieldPosition="0">
        <references count="2">
          <reference field="4294967294" count="1" selected="0">
            <x v="0"/>
          </reference>
          <reference field="0" count="1" selected="0">
            <x v="7"/>
          </reference>
        </references>
      </pivotArea>
    </chartFormat>
    <chartFormat chart="2" format="8" series="1">
      <pivotArea type="data" outline="0" fieldPosition="0">
        <references count="2">
          <reference field="4294967294" count="1" selected="0">
            <x v="0"/>
          </reference>
          <reference field="0" count="1" selected="0">
            <x v="8"/>
          </reference>
        </references>
      </pivotArea>
    </chartFormat>
    <chartFormat chart="2" format="9" series="1">
      <pivotArea type="data" outline="0" fieldPosition="0">
        <references count="2">
          <reference field="4294967294" count="1" selected="0">
            <x v="0"/>
          </reference>
          <reference field="0" count="1" selected="0">
            <x v="9"/>
          </reference>
        </references>
      </pivotArea>
    </chartFormat>
    <chartFormat chart="2" format="10" series="1">
      <pivotArea type="data" outline="0" fieldPosition="0">
        <references count="2">
          <reference field="4294967294" count="1" selected="0">
            <x v="0"/>
          </reference>
          <reference field="0" count="1" selected="0">
            <x v="10"/>
          </reference>
        </references>
      </pivotArea>
    </chartFormat>
    <chartFormat chart="2" format="11" series="1">
      <pivotArea type="data" outline="0" fieldPosition="0">
        <references count="2">
          <reference field="4294967294" count="1" selected="0">
            <x v="0"/>
          </reference>
          <reference field="0" count="1" selected="0">
            <x v="11"/>
          </reference>
        </references>
      </pivotArea>
    </chartFormat>
    <chartFormat chart="2" format="12" series="1">
      <pivotArea type="data" outline="0" fieldPosition="0">
        <references count="2">
          <reference field="4294967294" count="1" selected="0">
            <x v="0"/>
          </reference>
          <reference field="0"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3" rowHeaderCaption="PROCESO ">
  <location ref="A3:B17" firstHeaderRow="1" firstDataRow="1" firstDataCol="1"/>
  <pivotFields count="6">
    <pivotField axis="axisRow" showAll="0">
      <items count="14">
        <item x="6"/>
        <item x="0"/>
        <item x="4"/>
        <item x="10"/>
        <item x="12"/>
        <item x="3"/>
        <item x="11"/>
        <item x="2"/>
        <item x="7"/>
        <item x="8"/>
        <item x="1"/>
        <item x="9"/>
        <item x="5"/>
        <item t="default"/>
      </items>
    </pivotField>
    <pivotField dataField="1"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showAll="0"/>
    <pivotField showAll="0"/>
    <pivotField showAll="0"/>
    <pivotField showAll="0"/>
  </pivotFields>
  <rowFields count="1">
    <field x="0"/>
  </rowFields>
  <rowItems count="14">
    <i>
      <x/>
    </i>
    <i>
      <x v="1"/>
    </i>
    <i>
      <x v="2"/>
    </i>
    <i>
      <x v="3"/>
    </i>
    <i>
      <x v="4"/>
    </i>
    <i>
      <x v="5"/>
    </i>
    <i>
      <x v="6"/>
    </i>
    <i>
      <x v="7"/>
    </i>
    <i>
      <x v="8"/>
    </i>
    <i>
      <x v="9"/>
    </i>
    <i>
      <x v="10"/>
    </i>
    <i>
      <x v="11"/>
    </i>
    <i>
      <x v="12"/>
    </i>
    <i t="grand">
      <x/>
    </i>
  </rowItems>
  <colItems count="1">
    <i/>
  </colItems>
  <dataFields count="1">
    <dataField name="CANTIDAD DE RIESGOS IDENTIFICADOS POR PROCESO" fld="1" subtotal="count" baseField="0" baseItem="0"/>
  </dataFields>
  <formats count="20">
    <format dxfId="218">
      <pivotArea field="0" type="button" dataOnly="0" labelOnly="1" outline="0" axis="axisRow" fieldPosition="0"/>
    </format>
    <format dxfId="217">
      <pivotArea dataOnly="0" labelOnly="1" outline="0" axis="axisValues" fieldPosition="0"/>
    </format>
    <format dxfId="216">
      <pivotArea field="0" type="button" dataOnly="0" labelOnly="1" outline="0" axis="axisRow" fieldPosition="0"/>
    </format>
    <format dxfId="215">
      <pivotArea dataOnly="0" labelOnly="1" outline="0" axis="axisValues" fieldPosition="0"/>
    </format>
    <format dxfId="214">
      <pivotArea field="0" type="button" dataOnly="0" labelOnly="1" outline="0" axis="axisRow" fieldPosition="0"/>
    </format>
    <format dxfId="213">
      <pivotArea dataOnly="0" labelOnly="1" outline="0" axis="axisValues" fieldPosition="0"/>
    </format>
    <format dxfId="212">
      <pivotArea type="all" dataOnly="0" outline="0" fieldPosition="0"/>
    </format>
    <format dxfId="211">
      <pivotArea outline="0" collapsedLevelsAreSubtotals="1" fieldPosition="0"/>
    </format>
    <format dxfId="210">
      <pivotArea field="0" type="button" dataOnly="0" labelOnly="1" outline="0" axis="axisRow" fieldPosition="0"/>
    </format>
    <format dxfId="209">
      <pivotArea dataOnly="0" labelOnly="1" outline="0" axis="axisValues" fieldPosition="0"/>
    </format>
    <format dxfId="208">
      <pivotArea dataOnly="0" labelOnly="1" fieldPosition="0">
        <references count="1">
          <reference field="0" count="0"/>
        </references>
      </pivotArea>
    </format>
    <format dxfId="207">
      <pivotArea dataOnly="0" labelOnly="1" grandRow="1" outline="0" fieldPosition="0"/>
    </format>
    <format dxfId="206">
      <pivotArea type="all" dataOnly="0" outline="0" fieldPosition="0"/>
    </format>
    <format dxfId="205">
      <pivotArea outline="0" collapsedLevelsAreSubtotals="1" fieldPosition="0"/>
    </format>
    <format dxfId="204">
      <pivotArea field="0" type="button" dataOnly="0" labelOnly="1" outline="0" axis="axisRow" fieldPosition="0"/>
    </format>
    <format dxfId="203">
      <pivotArea dataOnly="0" labelOnly="1" outline="0" axis="axisValues" fieldPosition="0"/>
    </format>
    <format dxfId="202">
      <pivotArea dataOnly="0" labelOnly="1" fieldPosition="0">
        <references count="1">
          <reference field="0" count="0"/>
        </references>
      </pivotArea>
    </format>
    <format dxfId="201">
      <pivotArea dataOnly="0" labelOnly="1" grandRow="1" outline="0" fieldPosition="0"/>
    </format>
    <format dxfId="200">
      <pivotArea collapsedLevelsAreSubtotals="1" fieldPosition="0">
        <references count="1">
          <reference field="0" count="0"/>
        </references>
      </pivotArea>
    </format>
    <format dxfId="199">
      <pivotArea collapsedLevelsAreSubtotals="1" fieldPosition="0">
        <references count="1">
          <reference field="0" count="0"/>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2" rowHeaderCaption="PROCESO ">
  <location ref="A41:E56" firstHeaderRow="1" firstDataRow="2" firstDataCol="1"/>
  <pivotFields count="4">
    <pivotField axis="axisRow" showAll="0">
      <items count="14">
        <item x="6"/>
        <item x="0"/>
        <item x="4"/>
        <item x="10"/>
        <item x="12"/>
        <item x="3"/>
        <item x="11"/>
        <item x="2"/>
        <item x="7"/>
        <item x="8"/>
        <item x="1"/>
        <item x="9"/>
        <item x="5"/>
        <item t="default"/>
      </items>
    </pivotField>
    <pivotField showAll="0"/>
    <pivotField showAll="0"/>
    <pivotField axis="axisCol" dataField="1" showAll="0">
      <items count="4">
        <item x="2"/>
        <item x="1"/>
        <item x="0"/>
        <item t="default"/>
      </items>
    </pivotField>
  </pivotFields>
  <rowFields count="1">
    <field x="0"/>
  </rowFields>
  <rowItems count="14">
    <i>
      <x/>
    </i>
    <i>
      <x v="1"/>
    </i>
    <i>
      <x v="2"/>
    </i>
    <i>
      <x v="3"/>
    </i>
    <i>
      <x v="4"/>
    </i>
    <i>
      <x v="5"/>
    </i>
    <i>
      <x v="6"/>
    </i>
    <i>
      <x v="7"/>
    </i>
    <i>
      <x v="8"/>
    </i>
    <i>
      <x v="9"/>
    </i>
    <i>
      <x v="10"/>
    </i>
    <i>
      <x v="11"/>
    </i>
    <i>
      <x v="12"/>
    </i>
    <i t="grand">
      <x/>
    </i>
  </rowItems>
  <colFields count="1">
    <field x="3"/>
  </colFields>
  <colItems count="4">
    <i>
      <x/>
    </i>
    <i>
      <x v="1"/>
    </i>
    <i>
      <x v="2"/>
    </i>
    <i t="grand">
      <x/>
    </i>
  </colItems>
  <dataFields count="1">
    <dataField name="Cuenta de VALORACIÓN FINAL DEL RIESGO _x000a_(Riesgo Residual)" fld="3" subtotal="count" baseField="0" baseItem="0"/>
  </dataFields>
  <formats count="30">
    <format dxfId="248">
      <pivotArea outline="0" collapsedLevelsAreSubtotals="1" fieldPosition="0"/>
    </format>
    <format dxfId="247">
      <pivotArea field="0" type="button" dataOnly="0" labelOnly="1" outline="0" axis="axisRow" fieldPosition="0"/>
    </format>
    <format dxfId="246">
      <pivotArea dataOnly="0" labelOnly="1" fieldPosition="0">
        <references count="1">
          <reference field="0" count="0"/>
        </references>
      </pivotArea>
    </format>
    <format dxfId="245">
      <pivotArea dataOnly="0" labelOnly="1" grandRow="1" outline="0" fieldPosition="0"/>
    </format>
    <format dxfId="244">
      <pivotArea dataOnly="0" labelOnly="1" fieldPosition="0">
        <references count="1">
          <reference field="3" count="0"/>
        </references>
      </pivotArea>
    </format>
    <format dxfId="243">
      <pivotArea dataOnly="0" labelOnly="1" grandCol="1" outline="0" fieldPosition="0"/>
    </format>
    <format dxfId="242">
      <pivotArea dataOnly="0" labelOnly="1" fieldPosition="0">
        <references count="1">
          <reference field="3" count="0"/>
        </references>
      </pivotArea>
    </format>
    <format dxfId="241">
      <pivotArea dataOnly="0" labelOnly="1" grandCol="1" outline="0" fieldPosition="0"/>
    </format>
    <format dxfId="240">
      <pivotArea dataOnly="0" labelOnly="1" fieldPosition="0">
        <references count="1">
          <reference field="3" count="0"/>
        </references>
      </pivotArea>
    </format>
    <format dxfId="239">
      <pivotArea dataOnly="0" labelOnly="1" grandCol="1" outline="0" fieldPosition="0"/>
    </format>
    <format dxfId="238">
      <pivotArea type="origin" dataOnly="0" labelOnly="1" outline="0" fieldPosition="0"/>
    </format>
    <format dxfId="237">
      <pivotArea field="3" type="button" dataOnly="0" labelOnly="1" outline="0" axis="axisCol" fieldPosition="0"/>
    </format>
    <format dxfId="236">
      <pivotArea outline="0" collapsedLevelsAreSubtotals="1" fieldPosition="0"/>
    </format>
    <format dxfId="235">
      <pivotArea field="0" type="button" dataOnly="0" labelOnly="1" outline="0" axis="axisRow" fieldPosition="0"/>
    </format>
    <format dxfId="234">
      <pivotArea dataOnly="0" labelOnly="1" fieldPosition="0">
        <references count="1">
          <reference field="0" count="0"/>
        </references>
      </pivotArea>
    </format>
    <format dxfId="233">
      <pivotArea dataOnly="0" labelOnly="1" grandRow="1" outline="0" fieldPosition="0"/>
    </format>
    <format dxfId="232">
      <pivotArea dataOnly="0" labelOnly="1" fieldPosition="0">
        <references count="1">
          <reference field="3" count="0"/>
        </references>
      </pivotArea>
    </format>
    <format dxfId="231">
      <pivotArea dataOnly="0" labelOnly="1" grandCol="1" outline="0" fieldPosition="0"/>
    </format>
    <format dxfId="230">
      <pivotArea outline="0" collapsedLevelsAreSubtotals="1" fieldPosition="0"/>
    </format>
    <format dxfId="229">
      <pivotArea field="0" type="button" dataOnly="0" labelOnly="1" outline="0" axis="axisRow" fieldPosition="0"/>
    </format>
    <format dxfId="228">
      <pivotArea dataOnly="0" labelOnly="1" grandRow="1" outline="0" fieldPosition="0"/>
    </format>
    <format dxfId="227">
      <pivotArea dataOnly="0" labelOnly="1" fieldPosition="0">
        <references count="1">
          <reference field="3" count="0"/>
        </references>
      </pivotArea>
    </format>
    <format dxfId="226">
      <pivotArea dataOnly="0" labelOnly="1" grandCol="1" outline="0" fieldPosition="0"/>
    </format>
    <format dxfId="225">
      <pivotArea outline="0" collapsedLevelsAreSubtotals="1" fieldPosition="0"/>
    </format>
    <format dxfId="224">
      <pivotArea field="0" type="button" dataOnly="0" labelOnly="1" outline="0" axis="axisRow" fieldPosition="0"/>
    </format>
    <format dxfId="223">
      <pivotArea dataOnly="0" labelOnly="1" fieldPosition="0">
        <references count="1">
          <reference field="0" count="0"/>
        </references>
      </pivotArea>
    </format>
    <format dxfId="222">
      <pivotArea dataOnly="0" labelOnly="1" grandRow="1" outline="0" fieldPosition="0"/>
    </format>
    <format dxfId="221">
      <pivotArea dataOnly="0" labelOnly="1" fieldPosition="0">
        <references count="1">
          <reference field="3" count="0"/>
        </references>
      </pivotArea>
    </format>
    <format dxfId="220">
      <pivotArea dataOnly="0" labelOnly="1" grandCol="1" outline="0" fieldPosition="0"/>
    </format>
    <format dxfId="219">
      <pivotArea dataOnly="0" labelOnly="1" fieldPosition="0">
        <references count="1">
          <reference field="0" count="0"/>
        </references>
      </pivotArea>
    </format>
  </formats>
  <chartFormats count="4">
    <chartFormat chart="0" format="0" series="1">
      <pivotArea type="data" outline="0" fieldPosition="0">
        <references count="2">
          <reference field="4294967294" count="1" selected="0">
            <x v="0"/>
          </reference>
          <reference field="3" count="1" selected="0">
            <x v="0"/>
          </reference>
        </references>
      </pivotArea>
    </chartFormat>
    <chartFormat chart="0" format="1" series="1">
      <pivotArea type="data" outline="0" fieldPosition="0">
        <references count="2">
          <reference field="4294967294" count="1" selected="0">
            <x v="0"/>
          </reference>
          <reference field="3" count="1" selected="0">
            <x v="1"/>
          </reference>
        </references>
      </pivotArea>
    </chartFormat>
    <chartFormat chart="0" format="2" series="1">
      <pivotArea type="data" outline="0" fieldPosition="0">
        <references count="2">
          <reference field="4294967294" count="1" selected="0">
            <x v="0"/>
          </reference>
          <reference field="3" count="1" selected="0">
            <x v="2"/>
          </reference>
        </references>
      </pivotArea>
    </chartFormat>
    <chartFormat chart="0" format="3">
      <pivotArea type="data" outline="0" fieldPosition="0">
        <references count="3">
          <reference field="4294967294" count="1" selected="0">
            <x v="0"/>
          </reference>
          <reference field="0"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0"/>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IK122"/>
  <sheetViews>
    <sheetView showGridLines="0" tabSelected="1" zoomScale="50" zoomScaleNormal="50" workbookViewId="0">
      <pane xSplit="1" ySplit="11" topLeftCell="BK14" activePane="bottomRight" state="frozen"/>
      <selection pane="topRight" activeCell="B1" sqref="B1"/>
      <selection pane="bottomLeft" activeCell="A12" sqref="A12"/>
      <selection pane="bottomRight" activeCell="BQ11" sqref="BQ11"/>
    </sheetView>
  </sheetViews>
  <sheetFormatPr baseColWidth="10" defaultColWidth="11.453125" defaultRowHeight="60" customHeight="1" x14ac:dyDescent="0.35"/>
  <cols>
    <col min="1" max="1" width="5" style="10" customWidth="1"/>
    <col min="2" max="2" width="28" style="10" customWidth="1"/>
    <col min="3" max="3" width="88.36328125" style="10" customWidth="1"/>
    <col min="4" max="4" width="23.6328125" style="7" customWidth="1"/>
    <col min="5" max="5" width="23.453125" style="7" customWidth="1"/>
    <col min="6" max="6" width="26.6328125" style="7" customWidth="1"/>
    <col min="7" max="7" width="88.36328125" style="10" customWidth="1"/>
    <col min="8" max="8" width="8.984375E-2" style="10" hidden="1" customWidth="1"/>
    <col min="9" max="10" width="0.54296875" style="10" hidden="1" customWidth="1"/>
    <col min="11" max="12" width="0.6328125" style="10" hidden="1" customWidth="1"/>
    <col min="13" max="13" width="2.6328125" style="10" hidden="1" customWidth="1"/>
    <col min="14" max="14" width="0.36328125" style="10" customWidth="1"/>
    <col min="15" max="15" width="9" style="10" hidden="1" customWidth="1"/>
    <col min="16" max="16" width="8.90625" style="10" hidden="1" customWidth="1"/>
    <col min="17" max="17" width="5.6328125" style="10" hidden="1" customWidth="1"/>
    <col min="18" max="18" width="3.453125" style="10" customWidth="1"/>
    <col min="19" max="19" width="69.08984375" style="10" customWidth="1"/>
    <col min="20" max="20" width="5.6328125" style="10" customWidth="1"/>
    <col min="21" max="21" width="4.54296875" style="10" customWidth="1"/>
    <col min="22" max="22" width="4.36328125" style="10" customWidth="1"/>
    <col min="23" max="23" width="6" style="10" customWidth="1"/>
    <col min="24" max="24" width="1.54296875" style="10" customWidth="1"/>
    <col min="25" max="25" width="4.6328125" style="10" hidden="1" customWidth="1"/>
    <col min="26" max="26" width="4.453125" style="10" hidden="1" customWidth="1"/>
    <col min="27" max="27" width="3" style="10" hidden="1" customWidth="1"/>
    <col min="28" max="28" width="8.08984375" style="10" hidden="1" customWidth="1"/>
    <col min="29" max="29" width="107.54296875" style="10" customWidth="1"/>
    <col min="30" max="30" width="148.1796875" style="10" customWidth="1"/>
    <col min="31" max="31" width="6.08984375" style="10" hidden="1" customWidth="1"/>
    <col min="32" max="33" width="11.453125" style="10" hidden="1" customWidth="1"/>
    <col min="34" max="34" width="2.36328125" style="10" hidden="1" customWidth="1"/>
    <col min="35" max="35" width="11.453125" style="10" hidden="1" customWidth="1"/>
    <col min="36" max="36" width="0.36328125" style="10" hidden="1" customWidth="1"/>
    <col min="37" max="38" width="11.453125" style="10" hidden="1" customWidth="1"/>
    <col min="39" max="39" width="3.453125" style="10" hidden="1" customWidth="1"/>
    <col min="40" max="41" width="11.453125" style="10" hidden="1" customWidth="1"/>
    <col min="42" max="42" width="2.453125" style="10" hidden="1" customWidth="1"/>
    <col min="43" max="47" width="11.453125" style="10" hidden="1" customWidth="1"/>
    <col min="48" max="48" width="8" style="10" hidden="1" customWidth="1"/>
    <col min="49" max="49" width="2.54296875" style="10" hidden="1" customWidth="1"/>
    <col min="50" max="50" width="8.90625" style="10" hidden="1" customWidth="1"/>
    <col min="51" max="53" width="11.453125" style="10" hidden="1" customWidth="1"/>
    <col min="54" max="54" width="13.6328125" style="10" hidden="1" customWidth="1"/>
    <col min="55" max="55" width="12.90625" style="10" hidden="1" customWidth="1"/>
    <col min="56" max="56" width="9.08984375" style="10" hidden="1" customWidth="1"/>
    <col min="57" max="57" width="12.90625" style="10" hidden="1" customWidth="1"/>
    <col min="58" max="58" width="20.81640625" style="10" hidden="1" customWidth="1"/>
    <col min="59" max="59" width="17.81640625" style="10" hidden="1" customWidth="1"/>
    <col min="60" max="60" width="1.36328125" style="10" hidden="1" customWidth="1"/>
    <col min="61" max="61" width="2.26953125" style="10" hidden="1" customWidth="1"/>
    <col min="62" max="62" width="0.1796875" style="10" hidden="1" customWidth="1"/>
    <col min="63" max="63" width="133.6328125" style="10" customWidth="1"/>
    <col min="64" max="64" width="0.54296875" style="10" customWidth="1"/>
    <col min="65" max="65" width="2.26953125" style="10" hidden="1" customWidth="1"/>
    <col min="66" max="67" width="11.453125" style="10" hidden="1" customWidth="1"/>
    <col min="68" max="68" width="8.984375E-2" style="10" customWidth="1"/>
    <col min="69" max="69" width="125.453125" style="10" customWidth="1"/>
    <col min="70" max="75" width="11.453125" style="10" hidden="1" customWidth="1"/>
    <col min="76" max="76" width="10.08984375" style="10" hidden="1" customWidth="1"/>
    <col min="77" max="96" width="11.453125" style="10" hidden="1" customWidth="1"/>
    <col min="97" max="98" width="9.6328125" style="10" customWidth="1"/>
    <col min="99" max="99" width="28.90625" style="10" customWidth="1"/>
    <col min="100" max="100" width="10" style="10" customWidth="1"/>
    <col min="101" max="101" width="16.90625" style="10" customWidth="1"/>
    <col min="102" max="102" width="15.08984375" style="10" customWidth="1"/>
    <col min="103" max="103" width="16.54296875" style="10" customWidth="1"/>
    <col min="104" max="104" width="5.08984375" style="10" customWidth="1"/>
    <col min="105" max="105" width="18" style="10" customWidth="1"/>
    <col min="106" max="106" width="23.6328125" style="10" customWidth="1"/>
    <col min="107" max="107" width="12.1796875" style="10" customWidth="1"/>
    <col min="108" max="108" width="14.1796875" style="10" customWidth="1"/>
    <col min="109" max="109" width="16.54296875" style="10" customWidth="1"/>
    <col min="110" max="110" width="15.08984375" style="10" customWidth="1"/>
    <col min="111" max="111" width="20.90625" style="10" customWidth="1"/>
    <col min="112" max="112" width="16.1796875" style="10" customWidth="1"/>
    <col min="113" max="113" width="15.453125" style="10" customWidth="1"/>
    <col min="114" max="114" width="13.08984375" style="10" customWidth="1"/>
    <col min="115" max="115" width="15.81640625" style="10" customWidth="1"/>
    <col min="116" max="116" width="23.6328125" style="10" customWidth="1"/>
    <col min="117" max="117" width="22.7265625" style="10" customWidth="1"/>
    <col min="118" max="118" width="26.7265625" style="10" customWidth="1"/>
    <col min="119" max="119" width="24.36328125" style="10" customWidth="1"/>
    <col min="120" max="120" width="10.90625" style="10" customWidth="1"/>
    <col min="121" max="121" width="16.1796875" style="10" customWidth="1"/>
    <col min="122" max="122" width="9.6328125" style="10" customWidth="1"/>
    <col min="123" max="123" width="7.08984375" style="10" customWidth="1"/>
    <col min="124" max="124" width="12.36328125" style="10" customWidth="1"/>
    <col min="125" max="125" width="10.90625" style="10" customWidth="1"/>
    <col min="126" max="126" width="9.453125" style="10" customWidth="1"/>
    <col min="127" max="127" width="8.90625" style="10" customWidth="1"/>
    <col min="128" max="128" width="16.7265625" style="10" customWidth="1"/>
    <col min="129" max="147" width="11.453125" style="10" hidden="1" customWidth="1"/>
    <col min="148" max="148" width="6.453125" style="10" hidden="1" customWidth="1"/>
    <col min="149" max="159" width="11.453125" style="10" hidden="1" customWidth="1"/>
    <col min="160" max="160" width="0.6328125" style="10" hidden="1" customWidth="1"/>
    <col min="161" max="165" width="11.453125" style="10" hidden="1" customWidth="1"/>
    <col min="166" max="166" width="0.54296875" style="10" hidden="1" customWidth="1"/>
    <col min="167" max="169" width="11.453125" style="10" hidden="1" customWidth="1"/>
    <col min="170" max="170" width="4.81640625" style="10" hidden="1" customWidth="1"/>
    <col min="171" max="172" width="11.453125" style="10" hidden="1" customWidth="1"/>
    <col min="173" max="173" width="0.81640625" style="10" hidden="1" customWidth="1"/>
    <col min="174" max="174" width="11.453125" style="10" hidden="1" customWidth="1"/>
    <col min="175" max="175" width="3.90625" style="10" hidden="1" customWidth="1"/>
    <col min="176" max="179" width="11.453125" style="10" hidden="1" customWidth="1"/>
    <col min="180" max="180" width="0.453125" style="10" hidden="1" customWidth="1"/>
    <col min="181" max="182" width="11.453125" style="10" hidden="1" customWidth="1"/>
    <col min="183" max="183" width="4.36328125" style="10" customWidth="1"/>
    <col min="184" max="184" width="13.81640625" style="10" hidden="1" customWidth="1"/>
    <col min="185" max="185" width="10.1796875" style="10" hidden="1" customWidth="1"/>
    <col min="186" max="186" width="4.54296875" style="10" hidden="1" customWidth="1"/>
    <col min="187" max="187" width="10" style="10" hidden="1" customWidth="1"/>
    <col min="188" max="188" width="11.26953125" style="10" hidden="1" customWidth="1"/>
    <col min="189" max="189" width="8.90625" style="10" hidden="1" customWidth="1"/>
    <col min="190" max="190" width="10.1796875" style="10" hidden="1" customWidth="1"/>
    <col min="191" max="191" width="6.7265625" style="10" hidden="1" customWidth="1"/>
    <col min="192" max="192" width="3.6328125" style="10" hidden="1" customWidth="1"/>
    <col min="193" max="193" width="8.36328125" style="10" hidden="1" customWidth="1"/>
    <col min="194" max="194" width="8.54296875" style="10" hidden="1" customWidth="1"/>
    <col min="195" max="195" width="5.6328125" style="10" hidden="1" customWidth="1"/>
    <col min="196" max="196" width="8.36328125" style="10" hidden="1" customWidth="1"/>
    <col min="197" max="197" width="13.81640625" style="10" hidden="1" customWidth="1"/>
    <col min="198" max="198" width="6.1796875" style="10" hidden="1" customWidth="1"/>
    <col min="199" max="199" width="6.90625" style="10" hidden="1" customWidth="1"/>
    <col min="200" max="200" width="11.453125" style="10" hidden="1" customWidth="1"/>
    <col min="201" max="201" width="12.7265625" style="10" hidden="1" customWidth="1"/>
    <col min="202" max="202" width="17.26953125" style="10" hidden="1" customWidth="1"/>
    <col min="203" max="203" width="14.90625" style="10" customWidth="1"/>
    <col min="204" max="204" width="17.6328125" style="10" customWidth="1"/>
    <col min="205" max="205" width="10.36328125" style="10" customWidth="1"/>
    <col min="206" max="206" width="11.81640625" style="10" customWidth="1"/>
    <col min="207" max="207" width="13.08984375" style="10" customWidth="1"/>
    <col min="208" max="208" width="9.08984375" style="10" customWidth="1"/>
    <col min="209" max="209" width="10.54296875" style="10" customWidth="1"/>
    <col min="210" max="210" width="9.08984375" style="10" customWidth="1"/>
    <col min="211" max="211" width="10" style="10" customWidth="1"/>
    <col min="212" max="212" width="5.6328125" style="10" customWidth="1"/>
    <col min="213" max="213" width="5.81640625" style="10" customWidth="1"/>
    <col min="214" max="225" width="11.453125" style="10"/>
    <col min="226" max="226" width="5.81640625" style="10" customWidth="1"/>
    <col min="227" max="233" width="11.453125" style="10" hidden="1" customWidth="1"/>
    <col min="234" max="234" width="1.453125" style="10" hidden="1" customWidth="1"/>
    <col min="235" max="236" width="11.453125" style="10" hidden="1" customWidth="1"/>
    <col min="237" max="237" width="9.453125" style="10" hidden="1" customWidth="1"/>
    <col min="238" max="238" width="71.453125" style="10" hidden="1" customWidth="1"/>
    <col min="239" max="239" width="29.81640625" style="10" hidden="1" customWidth="1"/>
    <col min="240" max="244" width="11.453125" style="10" hidden="1" customWidth="1"/>
    <col min="245" max="245" width="79.453125" style="10" customWidth="1"/>
    <col min="246" max="246" width="11.453125" style="10" customWidth="1"/>
    <col min="247" max="247" width="0.26953125" style="10" customWidth="1"/>
    <col min="248" max="16384" width="11.453125" style="10"/>
  </cols>
  <sheetData>
    <row r="1" spans="1:143" ht="12" customHeight="1" x14ac:dyDescent="0.35">
      <c r="AC1" s="665"/>
    </row>
    <row r="2" spans="1:143" s="3" customFormat="1" ht="6.75" customHeight="1" x14ac:dyDescent="0.35">
      <c r="B2" s="876"/>
      <c r="C2" s="899" t="s">
        <v>560</v>
      </c>
      <c r="D2" s="899"/>
      <c r="E2" s="899"/>
      <c r="F2" s="899"/>
      <c r="G2" s="899"/>
      <c r="H2" s="899"/>
      <c r="I2" s="4"/>
      <c r="J2" s="4"/>
      <c r="K2" s="4"/>
      <c r="L2" s="4"/>
      <c r="M2" s="4"/>
      <c r="N2" s="4"/>
      <c r="O2" s="4"/>
      <c r="P2" s="4"/>
      <c r="Q2" s="896"/>
      <c r="AC2" s="712"/>
    </row>
    <row r="3" spans="1:143" s="3" customFormat="1" ht="10.5" customHeight="1" x14ac:dyDescent="0.35">
      <c r="B3" s="877"/>
      <c r="C3" s="899"/>
      <c r="D3" s="899"/>
      <c r="E3" s="899"/>
      <c r="F3" s="899"/>
      <c r="G3" s="899"/>
      <c r="H3" s="899"/>
      <c r="M3" s="895" t="s">
        <v>2</v>
      </c>
      <c r="N3" s="895"/>
      <c r="O3" s="15"/>
      <c r="P3" s="16" t="s">
        <v>3</v>
      </c>
      <c r="Q3" s="897"/>
      <c r="AC3" s="712"/>
    </row>
    <row r="4" spans="1:143" s="3" customFormat="1" ht="2.25" hidden="1" customHeight="1" x14ac:dyDescent="0.35">
      <c r="B4" s="877"/>
      <c r="C4" s="899"/>
      <c r="D4" s="899"/>
      <c r="E4" s="899"/>
      <c r="F4" s="899"/>
      <c r="G4" s="899"/>
      <c r="H4" s="899"/>
      <c r="M4" s="323"/>
      <c r="N4" s="9"/>
      <c r="O4" s="14"/>
      <c r="P4" s="14"/>
      <c r="Q4" s="897"/>
      <c r="AC4" s="712"/>
    </row>
    <row r="5" spans="1:143" s="3" customFormat="1" ht="18" hidden="1" customHeight="1" x14ac:dyDescent="0.35">
      <c r="B5" s="877"/>
      <c r="C5" s="899"/>
      <c r="D5" s="899"/>
      <c r="E5" s="899"/>
      <c r="F5" s="899"/>
      <c r="G5" s="899"/>
      <c r="H5" s="899"/>
      <c r="M5" s="863" t="s">
        <v>1</v>
      </c>
      <c r="N5" s="863"/>
      <c r="O5" s="15"/>
      <c r="P5" s="324" t="s">
        <v>11</v>
      </c>
      <c r="Q5" s="897"/>
      <c r="AC5" s="712"/>
    </row>
    <row r="6" spans="1:143" s="3" customFormat="1" ht="3" hidden="1" customHeight="1" x14ac:dyDescent="0.35">
      <c r="B6" s="877"/>
      <c r="C6" s="899"/>
      <c r="D6" s="899"/>
      <c r="E6" s="899"/>
      <c r="F6" s="899"/>
      <c r="G6" s="899"/>
      <c r="H6" s="899"/>
      <c r="M6" s="9"/>
      <c r="N6" s="9"/>
      <c r="O6" s="14"/>
      <c r="P6" s="14"/>
      <c r="Q6" s="897"/>
      <c r="AC6" s="712"/>
    </row>
    <row r="7" spans="1:143" s="3" customFormat="1" ht="24" hidden="1" customHeight="1" x14ac:dyDescent="0.35">
      <c r="B7" s="877"/>
      <c r="C7" s="899"/>
      <c r="D7" s="899"/>
      <c r="E7" s="899"/>
      <c r="F7" s="899"/>
      <c r="G7" s="899"/>
      <c r="H7" s="899"/>
      <c r="M7" s="898" t="s">
        <v>0</v>
      </c>
      <c r="N7" s="898"/>
      <c r="O7" s="15"/>
      <c r="P7" s="324" t="s">
        <v>4</v>
      </c>
      <c r="Q7" s="897"/>
      <c r="AC7" s="712"/>
    </row>
    <row r="8" spans="1:143" s="3" customFormat="1" ht="28.5" hidden="1" customHeight="1" x14ac:dyDescent="0.35">
      <c r="B8" s="878"/>
      <c r="C8" s="899"/>
      <c r="D8" s="899"/>
      <c r="E8" s="899"/>
      <c r="F8" s="899"/>
      <c r="G8" s="899"/>
      <c r="H8" s="899"/>
      <c r="I8" s="5"/>
      <c r="J8" s="5"/>
      <c r="K8" s="5"/>
      <c r="L8" s="5"/>
      <c r="M8" s="5"/>
      <c r="N8" s="5"/>
      <c r="O8" s="5"/>
      <c r="P8" s="5"/>
      <c r="Q8" s="6"/>
      <c r="AC8" s="712"/>
    </row>
    <row r="9" spans="1:143" s="3" customFormat="1" ht="29.25" hidden="1" customHeight="1" x14ac:dyDescent="0.35">
      <c r="D9" s="7"/>
      <c r="E9" s="7"/>
      <c r="F9" s="7"/>
      <c r="AC9" s="712"/>
    </row>
    <row r="10" spans="1:143" s="7" customFormat="1" ht="24" customHeight="1" x14ac:dyDescent="0.35">
      <c r="B10" s="893" t="s">
        <v>5</v>
      </c>
      <c r="C10" s="903" t="s">
        <v>6</v>
      </c>
      <c r="D10" s="900" t="s">
        <v>122</v>
      </c>
      <c r="E10" s="901"/>
      <c r="F10" s="901"/>
      <c r="G10" s="901"/>
      <c r="H10" s="901"/>
      <c r="I10" s="901"/>
      <c r="J10" s="901"/>
      <c r="K10" s="901"/>
      <c r="L10" s="901"/>
      <c r="M10" s="901"/>
      <c r="N10" s="901"/>
      <c r="O10" s="901"/>
      <c r="P10" s="901"/>
      <c r="Q10" s="902"/>
      <c r="AC10" s="713"/>
    </row>
    <row r="11" spans="1:143" s="7" customFormat="1" ht="130" customHeight="1" x14ac:dyDescent="0.35">
      <c r="B11" s="894"/>
      <c r="C11" s="904"/>
      <c r="D11" s="1" t="s">
        <v>874</v>
      </c>
      <c r="E11" s="2" t="s">
        <v>873</v>
      </c>
      <c r="F11" s="12" t="s">
        <v>7</v>
      </c>
      <c r="G11" s="905" t="s">
        <v>1068</v>
      </c>
      <c r="H11" s="905"/>
      <c r="I11" s="905"/>
      <c r="J11" s="905"/>
      <c r="K11" s="905"/>
      <c r="L11" s="905"/>
      <c r="M11" s="905"/>
      <c r="N11" s="905"/>
      <c r="O11" s="905"/>
      <c r="P11" s="905"/>
      <c r="Q11" s="905"/>
      <c r="R11" s="905" t="s">
        <v>1060</v>
      </c>
      <c r="S11" s="905"/>
      <c r="T11" s="905"/>
      <c r="U11" s="905"/>
      <c r="V11" s="905"/>
      <c r="W11" s="905"/>
      <c r="X11" s="905"/>
      <c r="Y11" s="905"/>
      <c r="Z11" s="905"/>
      <c r="AA11" s="905"/>
      <c r="AB11" s="916"/>
      <c r="AC11" s="703" t="s">
        <v>1382</v>
      </c>
      <c r="AD11" s="762" t="s">
        <v>1383</v>
      </c>
      <c r="BI11" s="714"/>
      <c r="BK11" s="711" t="s">
        <v>1649</v>
      </c>
      <c r="BQ11" s="711" t="s">
        <v>1781</v>
      </c>
      <c r="CU11" s="714"/>
    </row>
    <row r="12" spans="1:143" s="672" customFormat="1" ht="150.5" customHeight="1" x14ac:dyDescent="0.35">
      <c r="A12" s="716">
        <v>1</v>
      </c>
      <c r="B12" s="671" t="s">
        <v>20</v>
      </c>
      <c r="C12" s="11" t="s">
        <v>12</v>
      </c>
      <c r="D12" s="715" t="str">
        <f>'Matriz de riesgos Inst'!T13</f>
        <v>ALTO</v>
      </c>
      <c r="E12" s="701" t="s">
        <v>559</v>
      </c>
      <c r="F12" s="669" t="s">
        <v>1094</v>
      </c>
      <c r="G12" s="864" t="s">
        <v>1092</v>
      </c>
      <c r="H12" s="885"/>
      <c r="I12" s="885"/>
      <c r="J12" s="885"/>
      <c r="K12" s="885"/>
      <c r="L12" s="885"/>
      <c r="M12" s="885"/>
      <c r="N12" s="885"/>
      <c r="O12" s="885"/>
      <c r="P12" s="885"/>
      <c r="Q12" s="866"/>
      <c r="R12" s="853" t="s">
        <v>1093</v>
      </c>
      <c r="S12" s="853"/>
      <c r="T12" s="853"/>
      <c r="U12" s="853"/>
      <c r="V12" s="853"/>
      <c r="W12" s="853"/>
      <c r="X12" s="853"/>
      <c r="Y12" s="853"/>
      <c r="Z12" s="853"/>
      <c r="AA12" s="853"/>
      <c r="AB12" s="853"/>
      <c r="AC12" s="668" t="s">
        <v>1389</v>
      </c>
      <c r="AD12" s="753" t="s">
        <v>1523</v>
      </c>
      <c r="BK12" s="812" t="s">
        <v>1574</v>
      </c>
      <c r="BQ12" s="821" t="s">
        <v>1707</v>
      </c>
    </row>
    <row r="13" spans="1:143" s="672" customFormat="1" ht="180.5" customHeight="1" x14ac:dyDescent="0.35">
      <c r="A13" s="717">
        <v>2</v>
      </c>
      <c r="B13" s="686" t="s">
        <v>20</v>
      </c>
      <c r="C13" s="830" t="s">
        <v>1283</v>
      </c>
      <c r="D13" s="718" t="str">
        <f>'Matriz de riesgos Inst'!T15</f>
        <v>MODERADO</v>
      </c>
      <c r="E13" s="718" t="str">
        <f>'Matriz de riesgos Inst'!AJ15</f>
        <v>MODERADO</v>
      </c>
      <c r="F13" s="719" t="s">
        <v>1094</v>
      </c>
      <c r="G13" s="886" t="s">
        <v>1095</v>
      </c>
      <c r="H13" s="887"/>
      <c r="I13" s="887"/>
      <c r="J13" s="887"/>
      <c r="K13" s="887"/>
      <c r="L13" s="887"/>
      <c r="M13" s="887"/>
      <c r="N13" s="887"/>
      <c r="O13" s="887"/>
      <c r="P13" s="887"/>
      <c r="Q13" s="888"/>
      <c r="R13" s="889" t="s">
        <v>1096</v>
      </c>
      <c r="S13" s="891"/>
      <c r="T13" s="891"/>
      <c r="U13" s="891"/>
      <c r="V13" s="891"/>
      <c r="W13" s="891"/>
      <c r="X13" s="891"/>
      <c r="Y13" s="891"/>
      <c r="Z13" s="891"/>
      <c r="AA13" s="891"/>
      <c r="AB13" s="892"/>
      <c r="AC13" s="687" t="s">
        <v>1391</v>
      </c>
      <c r="AD13" s="756" t="s">
        <v>1447</v>
      </c>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772" t="s">
        <v>1628</v>
      </c>
      <c r="BL13" s="9"/>
      <c r="BM13" s="9"/>
      <c r="BN13" s="9"/>
      <c r="BO13" s="9"/>
      <c r="BQ13" s="772" t="s">
        <v>1708</v>
      </c>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row>
    <row r="14" spans="1:143" s="722" customFormat="1" ht="133.5" customHeight="1" x14ac:dyDescent="0.35">
      <c r="A14" s="716">
        <v>3</v>
      </c>
      <c r="B14" s="671" t="s">
        <v>20</v>
      </c>
      <c r="C14" s="11" t="s">
        <v>1748</v>
      </c>
      <c r="D14" s="720" t="str">
        <f>'Matriz de riesgos Inst'!T16</f>
        <v>ALTO</v>
      </c>
      <c r="E14" s="720" t="str">
        <f>'Matriz de riesgos Inst'!AJ16</f>
        <v>MODERADO</v>
      </c>
      <c r="F14" s="669" t="s">
        <v>1099</v>
      </c>
      <c r="G14" s="860" t="s">
        <v>1097</v>
      </c>
      <c r="H14" s="861"/>
      <c r="I14" s="861"/>
      <c r="J14" s="861"/>
      <c r="K14" s="861"/>
      <c r="L14" s="861"/>
      <c r="M14" s="861"/>
      <c r="N14" s="861"/>
      <c r="O14" s="861"/>
      <c r="P14" s="861"/>
      <c r="Q14" s="862"/>
      <c r="R14" s="860" t="s">
        <v>1390</v>
      </c>
      <c r="S14" s="861"/>
      <c r="T14" s="861"/>
      <c r="U14" s="861"/>
      <c r="V14" s="861"/>
      <c r="W14" s="861"/>
      <c r="X14" s="861"/>
      <c r="Y14" s="861"/>
      <c r="Z14" s="861"/>
      <c r="AA14" s="861"/>
      <c r="AB14" s="862"/>
      <c r="AC14" s="668" t="s">
        <v>1448</v>
      </c>
      <c r="AD14" s="753" t="s">
        <v>1525</v>
      </c>
      <c r="AE14" s="940" t="s">
        <v>1619</v>
      </c>
      <c r="AF14" s="941"/>
      <c r="AG14" s="941"/>
      <c r="AH14" s="941"/>
      <c r="AI14" s="941"/>
      <c r="AJ14" s="941"/>
      <c r="AK14" s="941"/>
      <c r="AL14" s="941"/>
      <c r="AM14" s="941"/>
      <c r="AN14" s="941"/>
      <c r="AO14" s="941"/>
      <c r="AP14" s="941"/>
      <c r="AQ14" s="941"/>
      <c r="AR14" s="941"/>
      <c r="AS14" s="941"/>
      <c r="AT14" s="941"/>
      <c r="AU14" s="941"/>
      <c r="AV14" s="941"/>
      <c r="AW14" s="941"/>
      <c r="AX14" s="941"/>
      <c r="AY14" s="941"/>
      <c r="AZ14" s="941"/>
      <c r="BA14" s="941"/>
      <c r="BB14" s="941"/>
      <c r="BC14" s="941"/>
      <c r="BD14" s="941"/>
      <c r="BE14" s="941"/>
      <c r="BF14" s="941"/>
      <c r="BG14" s="941"/>
      <c r="BH14" s="941"/>
      <c r="BI14" s="941"/>
      <c r="BJ14" s="941"/>
      <c r="BK14" s="941"/>
      <c r="BL14" s="870"/>
      <c r="BM14" s="870"/>
      <c r="BN14" s="870"/>
      <c r="BO14" s="938"/>
      <c r="BP14" s="755"/>
      <c r="BQ14" s="849" t="s">
        <v>1780</v>
      </c>
      <c r="BR14" s="800"/>
      <c r="BS14" s="800"/>
      <c r="BT14" s="800"/>
      <c r="BU14" s="800"/>
      <c r="BV14" s="800"/>
      <c r="BW14" s="800"/>
      <c r="BX14" s="800"/>
      <c r="BY14" s="800"/>
      <c r="BZ14" s="800"/>
      <c r="CA14" s="800"/>
      <c r="CB14" s="800"/>
      <c r="CC14" s="800"/>
      <c r="CD14" s="800"/>
      <c r="CE14" s="800"/>
      <c r="CF14" s="800"/>
      <c r="CG14" s="800"/>
      <c r="CH14" s="800"/>
      <c r="CI14" s="800"/>
      <c r="CJ14" s="800"/>
      <c r="CK14" s="800"/>
      <c r="CL14" s="800"/>
      <c r="CM14" s="800"/>
      <c r="CN14" s="800"/>
      <c r="CO14" s="800"/>
      <c r="CP14" s="800"/>
      <c r="CQ14" s="800"/>
      <c r="CR14" s="800"/>
      <c r="CS14" s="845"/>
      <c r="CT14" s="845"/>
      <c r="CU14" s="845"/>
      <c r="CV14" s="845"/>
      <c r="CW14" s="845"/>
      <c r="CX14" s="845"/>
      <c r="CY14" s="845"/>
      <c r="CZ14" s="845"/>
      <c r="DA14" s="845"/>
      <c r="DB14" s="845"/>
      <c r="DC14" s="845"/>
      <c r="DD14" s="845"/>
      <c r="DE14" s="845"/>
      <c r="DF14" s="845"/>
      <c r="DG14" s="846"/>
      <c r="DH14" s="936"/>
      <c r="DI14" s="937"/>
      <c r="DJ14" s="937"/>
      <c r="DK14" s="937"/>
      <c r="DL14" s="937"/>
      <c r="DM14" s="937"/>
      <c r="DN14" s="937"/>
      <c r="DO14" s="937"/>
      <c r="DP14" s="937"/>
      <c r="DQ14" s="937"/>
      <c r="DR14" s="937"/>
      <c r="DS14" s="937"/>
      <c r="DT14" s="937"/>
      <c r="DU14" s="937"/>
      <c r="DV14" s="937"/>
      <c r="DW14" s="937"/>
      <c r="DX14" s="937"/>
      <c r="DY14" s="870"/>
      <c r="DZ14" s="870"/>
      <c r="EA14" s="870"/>
      <c r="EB14" s="870"/>
      <c r="EC14" s="870"/>
      <c r="ED14" s="870"/>
      <c r="EE14" s="870"/>
      <c r="EF14" s="870"/>
      <c r="EG14" s="870"/>
      <c r="EH14" s="870"/>
      <c r="EI14" s="870"/>
      <c r="EJ14" s="870"/>
      <c r="EK14" s="870"/>
      <c r="EL14" s="870"/>
      <c r="EM14" s="938"/>
    </row>
    <row r="15" spans="1:143" s="726" customFormat="1" ht="121" customHeight="1" x14ac:dyDescent="0.35">
      <c r="A15" s="724">
        <v>4</v>
      </c>
      <c r="B15" s="710" t="s">
        <v>20</v>
      </c>
      <c r="C15" s="843" t="s">
        <v>1064</v>
      </c>
      <c r="D15" s="709" t="s">
        <v>559</v>
      </c>
      <c r="E15" s="709" t="s">
        <v>559</v>
      </c>
      <c r="F15" s="725" t="s">
        <v>1098</v>
      </c>
      <c r="G15" s="889" t="s">
        <v>1100</v>
      </c>
      <c r="H15" s="890"/>
      <c r="I15" s="890"/>
      <c r="J15" s="890"/>
      <c r="K15" s="890"/>
      <c r="L15" s="890"/>
      <c r="M15" s="890"/>
      <c r="N15" s="891"/>
      <c r="O15" s="891"/>
      <c r="P15" s="891"/>
      <c r="Q15" s="892"/>
      <c r="R15" s="911" t="s">
        <v>1101</v>
      </c>
      <c r="S15" s="912"/>
      <c r="T15" s="912"/>
      <c r="U15" s="912"/>
      <c r="V15" s="912"/>
      <c r="W15" s="912"/>
      <c r="X15" s="912"/>
      <c r="Y15" s="913"/>
      <c r="Z15" s="913"/>
      <c r="AA15" s="913"/>
      <c r="AB15" s="914"/>
      <c r="AC15" s="723" t="s">
        <v>1449</v>
      </c>
      <c r="AD15" s="760" t="s">
        <v>1450</v>
      </c>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827" t="s">
        <v>1745</v>
      </c>
      <c r="BL15" s="9"/>
      <c r="BM15" s="9"/>
      <c r="BN15" s="9"/>
      <c r="BO15" s="9"/>
      <c r="BP15" s="672"/>
      <c r="BQ15" s="827" t="s">
        <v>1744</v>
      </c>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847"/>
      <c r="CT15" s="847"/>
      <c r="CU15" s="847"/>
      <c r="CV15" s="847"/>
      <c r="CW15" s="847"/>
      <c r="CX15" s="847"/>
      <c r="CY15" s="847"/>
      <c r="CZ15" s="847"/>
      <c r="DA15" s="847"/>
      <c r="DB15" s="847"/>
      <c r="DC15" s="847"/>
      <c r="DD15" s="847"/>
      <c r="DE15" s="847"/>
      <c r="DF15" s="847"/>
      <c r="DG15" s="847"/>
      <c r="DH15" s="847"/>
      <c r="DI15" s="847"/>
      <c r="DJ15" s="847"/>
      <c r="DK15" s="847"/>
      <c r="DL15" s="847"/>
      <c r="DM15" s="847"/>
      <c r="DN15" s="847"/>
      <c r="DO15" s="847"/>
      <c r="DP15" s="847"/>
      <c r="DQ15" s="847"/>
      <c r="DR15" s="847"/>
      <c r="DS15" s="847"/>
      <c r="DT15" s="847"/>
      <c r="DU15" s="847"/>
      <c r="DV15" s="847"/>
      <c r="DW15" s="847"/>
      <c r="DX15" s="847"/>
      <c r="DY15" s="9"/>
      <c r="DZ15" s="9"/>
      <c r="EA15" s="9"/>
      <c r="EB15" s="9"/>
      <c r="EC15" s="9"/>
      <c r="ED15" s="9"/>
      <c r="EE15" s="9"/>
      <c r="EF15" s="9"/>
      <c r="EG15" s="9"/>
      <c r="EH15" s="9"/>
      <c r="EI15" s="9"/>
      <c r="EJ15" s="9"/>
      <c r="EK15" s="9"/>
      <c r="EL15" s="9"/>
      <c r="EM15" s="9"/>
    </row>
    <row r="16" spans="1:143" s="666" customFormat="1" ht="72.5" customHeight="1" x14ac:dyDescent="0.35">
      <c r="A16" s="727">
        <v>5</v>
      </c>
      <c r="B16" s="17" t="s">
        <v>20</v>
      </c>
      <c r="C16" s="814" t="s">
        <v>1102</v>
      </c>
      <c r="D16" s="13" t="str">
        <f>'Matriz de riesgos Inst'!T18</f>
        <v>ALTO</v>
      </c>
      <c r="E16" s="8" t="str">
        <f>'Matriz de riesgos Inst'!AJ18</f>
        <v>MODERADO</v>
      </c>
      <c r="F16" s="659" t="s">
        <v>1098</v>
      </c>
      <c r="G16" s="859" t="s">
        <v>1104</v>
      </c>
      <c r="H16" s="868"/>
      <c r="I16" s="868"/>
      <c r="J16" s="868"/>
      <c r="K16" s="868"/>
      <c r="L16" s="868"/>
      <c r="M16" s="868"/>
      <c r="N16" s="859"/>
      <c r="O16" s="859"/>
      <c r="P16" s="859"/>
      <c r="Q16" s="859"/>
      <c r="R16" s="858" t="s">
        <v>1103</v>
      </c>
      <c r="S16" s="858"/>
      <c r="T16" s="858"/>
      <c r="U16" s="858"/>
      <c r="V16" s="858"/>
      <c r="W16" s="858"/>
      <c r="X16" s="858"/>
      <c r="Y16" s="915"/>
      <c r="Z16" s="915"/>
      <c r="AA16" s="915"/>
      <c r="AB16" s="915"/>
      <c r="AC16" s="659" t="s">
        <v>1392</v>
      </c>
      <c r="AD16" s="753" t="s">
        <v>1451</v>
      </c>
      <c r="AE16" s="769"/>
      <c r="AF16" s="769"/>
      <c r="AG16" s="769"/>
      <c r="AH16" s="769"/>
      <c r="AI16" s="769"/>
      <c r="AJ16" s="769"/>
      <c r="AK16" s="769"/>
      <c r="AL16" s="769"/>
      <c r="AM16" s="769"/>
      <c r="AN16" s="769"/>
      <c r="AO16" s="769"/>
      <c r="AP16" s="769"/>
      <c r="AQ16" s="769"/>
      <c r="AR16" s="769"/>
      <c r="AS16" s="769"/>
      <c r="AT16" s="769"/>
      <c r="AU16" s="769"/>
      <c r="AV16" s="769"/>
      <c r="AW16" s="769"/>
      <c r="AX16" s="769"/>
      <c r="AY16" s="769"/>
      <c r="AZ16" s="769"/>
      <c r="BA16" s="769"/>
      <c r="BB16" s="769"/>
      <c r="BC16" s="769"/>
      <c r="BD16" s="769"/>
      <c r="BE16" s="769"/>
      <c r="BF16" s="770"/>
      <c r="BK16" s="821" t="s">
        <v>1620</v>
      </c>
      <c r="BP16" s="755"/>
      <c r="BQ16" s="818" t="s">
        <v>1712</v>
      </c>
      <c r="BR16" s="797"/>
      <c r="BS16" s="797"/>
      <c r="BT16" s="797"/>
      <c r="BU16" s="797"/>
      <c r="BV16" s="797"/>
      <c r="BW16" s="797"/>
      <c r="BX16" s="797"/>
      <c r="BY16" s="797"/>
      <c r="BZ16" s="797"/>
      <c r="CA16" s="797"/>
      <c r="CB16" s="797"/>
      <c r="CC16" s="797"/>
      <c r="CD16" s="797"/>
      <c r="CE16" s="797"/>
      <c r="CF16" s="797"/>
      <c r="CG16" s="797"/>
      <c r="CH16" s="797"/>
      <c r="CI16" s="797"/>
      <c r="CJ16" s="797"/>
      <c r="CK16" s="797"/>
      <c r="CL16" s="797"/>
      <c r="CM16" s="797"/>
      <c r="CN16" s="797"/>
      <c r="CO16" s="797"/>
      <c r="CP16" s="797"/>
      <c r="CQ16" s="797"/>
      <c r="CR16" s="829"/>
      <c r="CS16" s="847"/>
      <c r="CT16" s="847"/>
      <c r="CU16" s="847"/>
      <c r="CV16" s="847"/>
      <c r="CW16" s="847"/>
      <c r="CX16" s="939"/>
      <c r="CY16" s="939"/>
      <c r="CZ16" s="939"/>
      <c r="DA16" s="939"/>
      <c r="DB16" s="939"/>
      <c r="DC16" s="939"/>
      <c r="DD16" s="939"/>
      <c r="DE16" s="939"/>
      <c r="DF16" s="939"/>
      <c r="DG16" s="939"/>
      <c r="DH16" s="939"/>
      <c r="DI16" s="939"/>
      <c r="DJ16" s="939"/>
      <c r="DK16" s="939"/>
      <c r="DL16" s="939"/>
      <c r="DM16" s="939"/>
      <c r="DN16" s="939"/>
      <c r="DO16" s="939"/>
      <c r="DP16" s="939"/>
      <c r="DQ16" s="939"/>
      <c r="DR16" s="939"/>
      <c r="DS16" s="847"/>
      <c r="DT16" s="847"/>
      <c r="DU16" s="847"/>
      <c r="DV16" s="847"/>
      <c r="DW16" s="847"/>
      <c r="DX16" s="847"/>
      <c r="DY16" s="844"/>
    </row>
    <row r="17" spans="1:204" s="672" customFormat="1" ht="68" customHeight="1" x14ac:dyDescent="0.35">
      <c r="A17" s="716">
        <v>6</v>
      </c>
      <c r="B17" s="673" t="s">
        <v>20</v>
      </c>
      <c r="C17" s="817" t="s">
        <v>17</v>
      </c>
      <c r="D17" s="676" t="str">
        <f>'Matriz de riesgos Inst'!T19</f>
        <v>BAJO</v>
      </c>
      <c r="E17" s="675" t="str">
        <f>'Matriz de riesgos Inst'!AJ19</f>
        <v>BAJO</v>
      </c>
      <c r="F17" s="675" t="s">
        <v>1094</v>
      </c>
      <c r="G17" s="882" t="s">
        <v>1105</v>
      </c>
      <c r="H17" s="861"/>
      <c r="I17" s="861"/>
      <c r="J17" s="861"/>
      <c r="K17" s="861"/>
      <c r="L17" s="861"/>
      <c r="M17" s="861"/>
      <c r="N17" s="883"/>
      <c r="O17" s="883"/>
      <c r="P17" s="883"/>
      <c r="Q17" s="884"/>
      <c r="R17" s="882" t="s">
        <v>1106</v>
      </c>
      <c r="S17" s="883"/>
      <c r="T17" s="883"/>
      <c r="U17" s="883"/>
      <c r="V17" s="883"/>
      <c r="W17" s="883"/>
      <c r="X17" s="883"/>
      <c r="Y17" s="861"/>
      <c r="Z17" s="861"/>
      <c r="AA17" s="861"/>
      <c r="AB17" s="862"/>
      <c r="AC17" s="678" t="s">
        <v>1393</v>
      </c>
      <c r="AD17" s="753" t="s">
        <v>1452</v>
      </c>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775" t="s">
        <v>1575</v>
      </c>
      <c r="BL17" s="9"/>
      <c r="BM17" s="9"/>
      <c r="BN17" s="9"/>
      <c r="BO17" s="9"/>
      <c r="BQ17" s="818" t="s">
        <v>1709</v>
      </c>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row>
    <row r="18" spans="1:204" s="672" customFormat="1" ht="173.5" customHeight="1" x14ac:dyDescent="0.35">
      <c r="A18" s="716">
        <v>7</v>
      </c>
      <c r="B18" s="671" t="s">
        <v>20</v>
      </c>
      <c r="C18" s="814" t="s">
        <v>18</v>
      </c>
      <c r="D18" s="720" t="str">
        <f>'Matriz de riesgos Inst'!T20</f>
        <v>BAJO</v>
      </c>
      <c r="E18" s="720" t="str">
        <f>'Matriz de riesgos Inst'!AJ20</f>
        <v>BAJO</v>
      </c>
      <c r="F18" s="669" t="s">
        <v>1094</v>
      </c>
      <c r="G18" s="860" t="s">
        <v>1107</v>
      </c>
      <c r="H18" s="861"/>
      <c r="I18" s="861"/>
      <c r="J18" s="861"/>
      <c r="K18" s="861"/>
      <c r="L18" s="861"/>
      <c r="M18" s="861"/>
      <c r="N18" s="861"/>
      <c r="O18" s="861"/>
      <c r="P18" s="861"/>
      <c r="Q18" s="862"/>
      <c r="R18" s="864" t="s">
        <v>1108</v>
      </c>
      <c r="S18" s="865"/>
      <c r="T18" s="865"/>
      <c r="U18" s="865"/>
      <c r="V18" s="865"/>
      <c r="W18" s="865"/>
      <c r="X18" s="865"/>
      <c r="Y18" s="865"/>
      <c r="Z18" s="865"/>
      <c r="AA18" s="865"/>
      <c r="AB18" s="866"/>
      <c r="AC18" s="668" t="s">
        <v>1394</v>
      </c>
      <c r="AD18" s="753" t="s">
        <v>1453</v>
      </c>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811" t="s">
        <v>1576</v>
      </c>
      <c r="BL18" s="9"/>
      <c r="BM18" s="9"/>
      <c r="BN18" s="9"/>
      <c r="BO18" s="9"/>
      <c r="BQ18" s="818" t="s">
        <v>1688</v>
      </c>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row>
    <row r="19" spans="1:204" s="672" customFormat="1" ht="80.5" customHeight="1" x14ac:dyDescent="0.35">
      <c r="A19" s="730">
        <v>8</v>
      </c>
      <c r="B19" s="671" t="s">
        <v>1706</v>
      </c>
      <c r="C19" s="814" t="s">
        <v>1282</v>
      </c>
      <c r="D19" s="701" t="s">
        <v>559</v>
      </c>
      <c r="E19" s="701" t="s">
        <v>559</v>
      </c>
      <c r="F19" s="669" t="s">
        <v>1094</v>
      </c>
      <c r="G19" s="906" t="s">
        <v>1301</v>
      </c>
      <c r="H19" s="907"/>
      <c r="I19" s="907"/>
      <c r="J19" s="907"/>
      <c r="K19" s="907"/>
      <c r="L19" s="907"/>
      <c r="M19" s="907"/>
      <c r="N19" s="907"/>
      <c r="O19" s="907"/>
      <c r="P19" s="907"/>
      <c r="Q19" s="908"/>
      <c r="R19" s="864" t="s">
        <v>1300</v>
      </c>
      <c r="S19" s="865"/>
      <c r="T19" s="865"/>
      <c r="U19" s="865"/>
      <c r="V19" s="865"/>
      <c r="W19" s="865"/>
      <c r="X19" s="865"/>
      <c r="Y19" s="707"/>
      <c r="Z19" s="707"/>
      <c r="AA19" s="707"/>
      <c r="AB19" s="708"/>
      <c r="AC19" s="668" t="s">
        <v>1395</v>
      </c>
      <c r="AD19" s="753" t="s">
        <v>1522</v>
      </c>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811" t="s">
        <v>1577</v>
      </c>
      <c r="BL19" s="9"/>
      <c r="BM19" s="9"/>
      <c r="BN19" s="9"/>
      <c r="BO19" s="9"/>
      <c r="BQ19" s="818" t="s">
        <v>1656</v>
      </c>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row>
    <row r="20" spans="1:204" s="672" customFormat="1" ht="83.5" customHeight="1" x14ac:dyDescent="0.35">
      <c r="A20" s="716">
        <v>9</v>
      </c>
      <c r="B20" s="671" t="s">
        <v>20</v>
      </c>
      <c r="C20" s="11" t="s">
        <v>19</v>
      </c>
      <c r="D20" s="720" t="str">
        <f>'Matriz de riesgos Inst'!T21</f>
        <v>BAJO</v>
      </c>
      <c r="E20" s="669" t="str">
        <f>'Matriz de riesgos Inst'!AJ21</f>
        <v>BAJO</v>
      </c>
      <c r="F20" s="669" t="s">
        <v>1094</v>
      </c>
      <c r="G20" s="864" t="s">
        <v>1109</v>
      </c>
      <c r="H20" s="865"/>
      <c r="I20" s="865"/>
      <c r="J20" s="865"/>
      <c r="K20" s="865"/>
      <c r="L20" s="865"/>
      <c r="M20" s="865"/>
      <c r="N20" s="865"/>
      <c r="O20" s="865"/>
      <c r="P20" s="865"/>
      <c r="Q20" s="866"/>
      <c r="R20" s="853" t="s">
        <v>1065</v>
      </c>
      <c r="S20" s="853"/>
      <c r="T20" s="853"/>
      <c r="U20" s="853"/>
      <c r="V20" s="853"/>
      <c r="W20" s="853"/>
      <c r="X20" s="853"/>
      <c r="Y20" s="853"/>
      <c r="Z20" s="853"/>
      <c r="AA20" s="853"/>
      <c r="AB20" s="853"/>
      <c r="AC20" s="668" t="s">
        <v>1266</v>
      </c>
      <c r="AD20" s="753" t="s">
        <v>1526</v>
      </c>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775" t="s">
        <v>1579</v>
      </c>
      <c r="BL20" s="9"/>
      <c r="BM20" s="9"/>
      <c r="BN20" s="9"/>
      <c r="BO20" s="9"/>
      <c r="BQ20" s="818" t="s">
        <v>1657</v>
      </c>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row>
    <row r="21" spans="1:204" s="9" customFormat="1" ht="77" customHeight="1" x14ac:dyDescent="0.35">
      <c r="A21" s="700">
        <v>10</v>
      </c>
      <c r="B21" s="662" t="s">
        <v>1305</v>
      </c>
      <c r="C21" s="816" t="s">
        <v>1259</v>
      </c>
      <c r="D21" s="683" t="s">
        <v>559</v>
      </c>
      <c r="E21" s="683" t="s">
        <v>559</v>
      </c>
      <c r="F21" s="664" t="s">
        <v>1303</v>
      </c>
      <c r="G21" s="685" t="s">
        <v>1304</v>
      </c>
      <c r="H21" s="677"/>
      <c r="I21" s="677"/>
      <c r="J21" s="677"/>
      <c r="K21" s="677"/>
      <c r="L21" s="677"/>
      <c r="M21" s="677"/>
      <c r="N21" s="870"/>
      <c r="O21" s="871"/>
      <c r="P21" s="871"/>
      <c r="Q21" s="872"/>
      <c r="R21" s="942" t="s">
        <v>1302</v>
      </c>
      <c r="S21" s="943"/>
      <c r="T21" s="943"/>
      <c r="U21" s="943"/>
      <c r="V21" s="943"/>
      <c r="W21" s="943"/>
      <c r="X21" s="943"/>
      <c r="Y21" s="667"/>
      <c r="Z21" s="667"/>
      <c r="AA21" s="667"/>
      <c r="AB21" s="667"/>
      <c r="AC21" s="687" t="s">
        <v>1521</v>
      </c>
      <c r="AD21" s="753" t="s">
        <v>1527</v>
      </c>
      <c r="AE21" s="773"/>
      <c r="AF21" s="773"/>
      <c r="AG21" s="773"/>
      <c r="AH21" s="773"/>
      <c r="AI21" s="773"/>
      <c r="AJ21" s="773"/>
      <c r="AK21" s="773"/>
      <c r="AL21" s="773"/>
      <c r="AM21" s="773"/>
      <c r="AN21" s="773"/>
      <c r="AO21" s="773"/>
      <c r="AP21" s="773"/>
      <c r="AQ21" s="773"/>
      <c r="AR21" s="773"/>
      <c r="AS21" s="773"/>
      <c r="AT21" s="773"/>
      <c r="AU21" s="773"/>
      <c r="AV21" s="773"/>
      <c r="AW21" s="773"/>
      <c r="AX21" s="773"/>
      <c r="AY21" s="773"/>
      <c r="AZ21" s="773"/>
      <c r="BA21" s="773"/>
      <c r="BB21" s="773"/>
      <c r="BC21" s="773"/>
      <c r="BD21" s="773"/>
      <c r="BE21" s="773"/>
      <c r="BF21" s="773"/>
      <c r="BG21" s="773"/>
      <c r="BH21" s="773"/>
      <c r="BI21" s="773"/>
      <c r="BJ21" s="773"/>
      <c r="BK21" s="775" t="s">
        <v>1629</v>
      </c>
      <c r="BP21" s="672"/>
      <c r="BQ21" s="17" t="s">
        <v>1756</v>
      </c>
      <c r="BR21" s="773"/>
      <c r="BS21" s="773"/>
      <c r="BT21" s="773"/>
      <c r="BU21" s="773"/>
      <c r="BV21" s="773"/>
      <c r="BW21" s="773"/>
      <c r="BX21" s="773"/>
      <c r="BY21" s="773"/>
      <c r="BZ21" s="773"/>
      <c r="CA21" s="773"/>
      <c r="CB21" s="773"/>
      <c r="CC21" s="773"/>
      <c r="CD21" s="773"/>
      <c r="CE21" s="773"/>
      <c r="CF21" s="773"/>
      <c r="CG21" s="773"/>
      <c r="CH21" s="773"/>
      <c r="CI21" s="773"/>
      <c r="CJ21" s="773"/>
      <c r="CK21" s="773"/>
      <c r="CL21" s="773"/>
      <c r="CM21" s="773"/>
      <c r="CN21" s="773"/>
      <c r="CO21" s="773"/>
      <c r="CP21" s="773"/>
      <c r="CQ21" s="773"/>
      <c r="CR21" s="773"/>
      <c r="CS21" s="773"/>
      <c r="CT21" s="773"/>
      <c r="CU21" s="773"/>
      <c r="CV21" s="773"/>
      <c r="CW21" s="773"/>
      <c r="CX21" s="773"/>
      <c r="CY21" s="773"/>
      <c r="CZ21" s="773"/>
      <c r="DA21" s="773"/>
      <c r="DB21" s="773"/>
      <c r="DC21" s="773"/>
      <c r="DD21" s="773"/>
      <c r="DE21" s="773"/>
      <c r="DF21" s="773"/>
      <c r="DG21" s="773"/>
      <c r="DH21" s="773"/>
      <c r="DI21" s="773"/>
      <c r="DJ21" s="773"/>
      <c r="DK21" s="773"/>
      <c r="DL21" s="773"/>
      <c r="DM21" s="773"/>
      <c r="DN21" s="773"/>
      <c r="DO21" s="773"/>
      <c r="DP21" s="773"/>
      <c r="DQ21" s="773"/>
      <c r="DR21" s="773"/>
      <c r="DS21" s="773"/>
      <c r="DT21" s="773"/>
      <c r="DU21" s="773"/>
      <c r="DV21" s="773"/>
      <c r="DW21" s="773"/>
      <c r="DX21" s="773"/>
      <c r="DY21" s="773"/>
      <c r="DZ21" s="773"/>
      <c r="EA21" s="773"/>
      <c r="EB21" s="773"/>
      <c r="EC21" s="773"/>
    </row>
    <row r="22" spans="1:204" s="722" customFormat="1" ht="121" customHeight="1" x14ac:dyDescent="0.35">
      <c r="A22" s="716">
        <v>11</v>
      </c>
      <c r="B22" s="671" t="s">
        <v>10</v>
      </c>
      <c r="C22" s="11" t="s">
        <v>116</v>
      </c>
      <c r="D22" s="720" t="str">
        <f>'Matriz de riesgos Inst'!T22</f>
        <v>MODERADO</v>
      </c>
      <c r="E22" s="720" t="str">
        <f>'Matriz de riesgos Inst'!AJ22</f>
        <v>MODERADO</v>
      </c>
      <c r="F22" s="669" t="s">
        <v>1094</v>
      </c>
      <c r="G22" s="853" t="s">
        <v>117</v>
      </c>
      <c r="H22" s="862"/>
      <c r="I22" s="853"/>
      <c r="J22" s="853"/>
      <c r="K22" s="853"/>
      <c r="L22" s="853"/>
      <c r="M22" s="860"/>
      <c r="N22" s="853"/>
      <c r="O22" s="853"/>
      <c r="P22" s="853"/>
      <c r="Q22" s="853"/>
      <c r="R22" s="853" t="s">
        <v>1066</v>
      </c>
      <c r="S22" s="853"/>
      <c r="T22" s="853"/>
      <c r="U22" s="853"/>
      <c r="V22" s="853"/>
      <c r="W22" s="853"/>
      <c r="X22" s="853"/>
      <c r="Y22" s="862"/>
      <c r="Z22" s="853"/>
      <c r="AA22" s="853"/>
      <c r="AB22" s="860"/>
      <c r="AC22" s="668" t="s">
        <v>1309</v>
      </c>
      <c r="AD22" s="757" t="s">
        <v>1528</v>
      </c>
      <c r="AE22" s="758"/>
      <c r="AF22" s="758"/>
      <c r="AG22" s="758"/>
      <c r="AH22" s="758"/>
      <c r="AI22" s="758"/>
      <c r="AJ22" s="758"/>
      <c r="AK22" s="758"/>
      <c r="AL22" s="758"/>
      <c r="AM22" s="758"/>
      <c r="AN22" s="758"/>
      <c r="AO22" s="758"/>
      <c r="AP22" s="758"/>
      <c r="AQ22" s="758"/>
      <c r="AR22" s="758"/>
      <c r="AS22" s="758"/>
      <c r="AT22" s="758"/>
      <c r="AU22" s="758"/>
      <c r="AV22" s="758"/>
      <c r="AW22" s="758"/>
      <c r="AX22" s="758"/>
      <c r="AY22" s="758"/>
      <c r="AZ22" s="758"/>
      <c r="BA22" s="758"/>
      <c r="BB22" s="758"/>
      <c r="BC22" s="758"/>
      <c r="BD22" s="758"/>
      <c r="BE22" s="758"/>
      <c r="BF22" s="758"/>
      <c r="BG22" s="758"/>
      <c r="BH22" s="758"/>
      <c r="BI22" s="758"/>
      <c r="BJ22" s="758"/>
      <c r="BK22" s="774" t="s">
        <v>1578</v>
      </c>
      <c r="BL22" s="755"/>
      <c r="BM22" s="755"/>
      <c r="BN22" s="755"/>
      <c r="BO22" s="755"/>
      <c r="BP22" s="755"/>
      <c r="BQ22" s="821" t="s">
        <v>1658</v>
      </c>
      <c r="BR22" s="788"/>
      <c r="BS22" s="788"/>
      <c r="BT22" s="788"/>
      <c r="BU22" s="788"/>
      <c r="BV22" s="788"/>
      <c r="BW22" s="788"/>
      <c r="BX22" s="788"/>
      <c r="BY22" s="788"/>
      <c r="BZ22" s="788"/>
      <c r="CA22" s="788"/>
      <c r="CB22" s="788"/>
      <c r="CC22" s="788"/>
      <c r="CD22" s="788"/>
      <c r="CE22" s="788"/>
      <c r="CF22" s="788"/>
      <c r="CG22" s="788"/>
      <c r="CH22" s="788"/>
      <c r="CI22" s="788"/>
      <c r="CJ22" s="788"/>
      <c r="CK22" s="788"/>
      <c r="CL22" s="788"/>
      <c r="CM22" s="788"/>
      <c r="CN22" s="788"/>
      <c r="CO22" s="788"/>
      <c r="CP22" s="788"/>
      <c r="CQ22" s="788"/>
      <c r="CR22" s="788"/>
      <c r="CS22" s="788"/>
      <c r="CT22" s="788"/>
      <c r="CU22" s="788"/>
      <c r="CV22" s="788"/>
      <c r="CW22" s="789"/>
      <c r="CX22" s="761"/>
      <c r="CY22" s="795"/>
      <c r="CZ22" s="795"/>
      <c r="DA22" s="795"/>
      <c r="DB22" s="795"/>
      <c r="DC22" s="795"/>
      <c r="DD22" s="795"/>
      <c r="DE22" s="795"/>
      <c r="DF22" s="795"/>
      <c r="DG22" s="795"/>
      <c r="DH22" s="795"/>
      <c r="DI22" s="795"/>
      <c r="DJ22" s="795"/>
      <c r="DK22" s="795"/>
      <c r="DL22" s="795"/>
      <c r="DM22" s="795"/>
      <c r="DN22" s="795"/>
      <c r="DO22" s="795"/>
      <c r="DP22" s="795"/>
      <c r="DQ22" s="795"/>
      <c r="DR22" s="795"/>
      <c r="DS22" s="795"/>
      <c r="DT22" s="795"/>
      <c r="DU22" s="795"/>
      <c r="DV22" s="795"/>
      <c r="DW22" s="795"/>
      <c r="DX22" s="795"/>
      <c r="DY22" s="795"/>
      <c r="DZ22" s="796"/>
      <c r="EA22" s="793"/>
      <c r="EB22" s="793"/>
      <c r="EC22" s="793"/>
      <c r="ED22" s="793"/>
      <c r="EE22" s="793"/>
      <c r="EF22" s="793"/>
      <c r="EG22" s="793"/>
      <c r="EH22" s="793"/>
      <c r="EI22" s="793"/>
      <c r="EJ22" s="793"/>
      <c r="EK22" s="793"/>
      <c r="EL22" s="793"/>
      <c r="EM22" s="793"/>
    </row>
    <row r="23" spans="1:204" s="9" customFormat="1" ht="94.5" customHeight="1" x14ac:dyDescent="0.35">
      <c r="A23" s="727">
        <v>12</v>
      </c>
      <c r="B23" s="679" t="s">
        <v>10</v>
      </c>
      <c r="C23" s="815" t="s">
        <v>118</v>
      </c>
      <c r="D23" s="680" t="s">
        <v>264</v>
      </c>
      <c r="E23" s="680" t="str">
        <f>'Matriz de riesgos Inst'!AJ23</f>
        <v>BAJO</v>
      </c>
      <c r="F23" s="681" t="s">
        <v>1094</v>
      </c>
      <c r="G23" s="909" t="s">
        <v>1110</v>
      </c>
      <c r="H23" s="858"/>
      <c r="I23" s="858"/>
      <c r="J23" s="858"/>
      <c r="K23" s="858"/>
      <c r="L23" s="858"/>
      <c r="M23" s="858"/>
      <c r="N23" s="909"/>
      <c r="O23" s="909"/>
      <c r="P23" s="909"/>
      <c r="Q23" s="909"/>
      <c r="R23" s="909" t="s">
        <v>1111</v>
      </c>
      <c r="S23" s="909"/>
      <c r="T23" s="909"/>
      <c r="U23" s="909"/>
      <c r="V23" s="909"/>
      <c r="W23" s="909"/>
      <c r="X23" s="909"/>
      <c r="Y23" s="858"/>
      <c r="Z23" s="858"/>
      <c r="AA23" s="858"/>
      <c r="AB23" s="858"/>
      <c r="AC23" s="681" t="s">
        <v>1267</v>
      </c>
      <c r="AD23" s="753" t="s">
        <v>1529</v>
      </c>
      <c r="AE23" s="672"/>
      <c r="AF23" s="672"/>
      <c r="AG23" s="672"/>
      <c r="AH23" s="672"/>
      <c r="AI23" s="672"/>
      <c r="AJ23" s="672"/>
      <c r="AK23" s="672"/>
      <c r="AL23" s="672"/>
      <c r="AM23" s="672"/>
      <c r="AN23" s="672"/>
      <c r="AO23" s="672"/>
      <c r="AP23" s="672"/>
      <c r="AQ23" s="672"/>
      <c r="AR23" s="672"/>
      <c r="AS23" s="672"/>
      <c r="AT23" s="672"/>
      <c r="AU23" s="672"/>
      <c r="AV23" s="672"/>
      <c r="AW23" s="672"/>
      <c r="AX23" s="672"/>
      <c r="AY23" s="672"/>
      <c r="AZ23" s="672"/>
      <c r="BA23" s="672"/>
      <c r="BB23" s="672"/>
      <c r="BC23" s="672"/>
      <c r="BD23" s="672"/>
      <c r="BE23" s="672"/>
      <c r="BF23" s="672"/>
      <c r="BG23" s="672"/>
      <c r="BH23" s="672"/>
      <c r="BI23" s="672"/>
      <c r="BJ23" s="672"/>
      <c r="BK23" s="774" t="s">
        <v>1580</v>
      </c>
      <c r="BL23" s="672"/>
      <c r="BM23" s="672"/>
      <c r="BN23" s="672"/>
      <c r="BO23" s="672"/>
      <c r="BP23" s="672"/>
      <c r="BQ23" s="821" t="s">
        <v>1659</v>
      </c>
      <c r="BR23" s="672"/>
      <c r="BS23" s="672"/>
      <c r="BT23" s="672"/>
      <c r="BU23" s="672"/>
      <c r="BV23" s="672"/>
      <c r="BW23" s="672"/>
      <c r="BX23" s="672"/>
      <c r="BY23" s="672"/>
      <c r="BZ23" s="672"/>
      <c r="CA23" s="672"/>
      <c r="CB23" s="672"/>
      <c r="CC23" s="672"/>
      <c r="CD23" s="672"/>
      <c r="CE23" s="672"/>
      <c r="CF23" s="672"/>
      <c r="CG23" s="672"/>
      <c r="CH23" s="672"/>
      <c r="CI23" s="672"/>
      <c r="CJ23" s="672"/>
      <c r="CK23" s="672"/>
      <c r="CL23" s="672"/>
      <c r="CM23" s="672"/>
      <c r="CN23" s="672"/>
      <c r="CO23" s="672"/>
      <c r="CP23" s="672"/>
      <c r="CQ23" s="672"/>
      <c r="CR23" s="672"/>
      <c r="CS23" s="672"/>
      <c r="CT23" s="672"/>
      <c r="CU23" s="672"/>
      <c r="CV23" s="672"/>
      <c r="CW23" s="672"/>
      <c r="CX23" s="672"/>
      <c r="CY23" s="672"/>
      <c r="CZ23" s="672"/>
      <c r="DA23" s="672"/>
      <c r="DB23" s="672"/>
      <c r="DC23" s="672"/>
      <c r="DD23" s="672"/>
      <c r="DE23" s="672"/>
      <c r="DF23" s="672"/>
      <c r="DG23" s="672"/>
      <c r="DH23" s="672"/>
      <c r="DI23" s="672"/>
      <c r="DJ23" s="672"/>
      <c r="DK23" s="672"/>
      <c r="DL23" s="672"/>
      <c r="DM23" s="672"/>
      <c r="DN23" s="672"/>
      <c r="DO23" s="672"/>
      <c r="DP23" s="672"/>
      <c r="DQ23" s="672"/>
      <c r="DR23" s="672"/>
      <c r="DS23" s="672"/>
      <c r="DT23" s="672"/>
      <c r="DU23" s="672"/>
      <c r="DV23" s="672"/>
      <c r="DW23" s="672"/>
      <c r="DX23" s="672"/>
      <c r="DY23" s="672"/>
      <c r="DZ23" s="672"/>
      <c r="EA23" s="672"/>
      <c r="EB23" s="672"/>
      <c r="EC23" s="672"/>
      <c r="ED23" s="672"/>
      <c r="EE23" s="672"/>
      <c r="EF23" s="672"/>
      <c r="EG23" s="672"/>
      <c r="EH23" s="672"/>
      <c r="EI23" s="672"/>
      <c r="EJ23" s="672"/>
      <c r="EK23" s="672"/>
      <c r="EL23" s="672"/>
      <c r="EM23" s="672"/>
    </row>
    <row r="24" spans="1:204" s="9" customFormat="1" ht="68.5" customHeight="1" x14ac:dyDescent="0.35">
      <c r="A24" s="682">
        <v>13</v>
      </c>
      <c r="B24" s="17" t="s">
        <v>10</v>
      </c>
      <c r="C24" s="11" t="s">
        <v>120</v>
      </c>
      <c r="D24" s="8" t="str">
        <f>'Matriz de riesgos Inst'!T24</f>
        <v>MODERADO</v>
      </c>
      <c r="E24" s="8" t="str">
        <f>'Matriz de riesgos Inst'!AJ24</f>
        <v>BAJO</v>
      </c>
      <c r="F24" s="660" t="s">
        <v>1094</v>
      </c>
      <c r="G24" s="858" t="s">
        <v>1112</v>
      </c>
      <c r="H24" s="858"/>
      <c r="I24" s="858"/>
      <c r="J24" s="858"/>
      <c r="K24" s="858"/>
      <c r="L24" s="858"/>
      <c r="M24" s="858"/>
      <c r="N24" s="858"/>
      <c r="O24" s="858"/>
      <c r="P24" s="858"/>
      <c r="Q24" s="858"/>
      <c r="R24" s="867" t="s">
        <v>1113</v>
      </c>
      <c r="S24" s="868"/>
      <c r="T24" s="868"/>
      <c r="U24" s="868"/>
      <c r="V24" s="868"/>
      <c r="W24" s="868"/>
      <c r="X24" s="868"/>
      <c r="Y24" s="868"/>
      <c r="Z24" s="868"/>
      <c r="AA24" s="868"/>
      <c r="AB24" s="869"/>
      <c r="AC24" s="659" t="s">
        <v>1268</v>
      </c>
      <c r="AD24" s="753" t="s">
        <v>1454</v>
      </c>
      <c r="AE24" s="672"/>
      <c r="AF24" s="672"/>
      <c r="AG24" s="672"/>
      <c r="AH24" s="672"/>
      <c r="AI24" s="672"/>
      <c r="AJ24" s="672"/>
      <c r="AK24" s="672"/>
      <c r="AL24" s="672"/>
      <c r="AM24" s="672"/>
      <c r="AN24" s="672"/>
      <c r="AO24" s="672"/>
      <c r="AP24" s="672"/>
      <c r="AQ24" s="672"/>
      <c r="AR24" s="672"/>
      <c r="AS24" s="672"/>
      <c r="AT24" s="672"/>
      <c r="AU24" s="672"/>
      <c r="AV24" s="672"/>
      <c r="AW24" s="672"/>
      <c r="AX24" s="672"/>
      <c r="AY24" s="672"/>
      <c r="AZ24" s="672"/>
      <c r="BA24" s="672"/>
      <c r="BB24" s="672"/>
      <c r="BC24" s="672"/>
      <c r="BD24" s="672"/>
      <c r="BE24" s="672"/>
      <c r="BF24" s="672"/>
      <c r="BG24" s="672"/>
      <c r="BH24" s="672"/>
      <c r="BI24" s="672"/>
      <c r="BJ24" s="672"/>
      <c r="BK24" s="774" t="s">
        <v>1581</v>
      </c>
      <c r="BL24" s="672"/>
      <c r="BM24" s="672"/>
      <c r="BN24" s="672"/>
      <c r="BO24" s="672"/>
      <c r="BP24" s="672"/>
      <c r="BQ24" s="821" t="s">
        <v>1660</v>
      </c>
      <c r="BR24" s="672"/>
      <c r="BS24" s="672"/>
      <c r="BT24" s="672"/>
      <c r="BU24" s="672"/>
      <c r="BV24" s="672"/>
      <c r="BW24" s="672"/>
      <c r="BX24" s="672"/>
      <c r="BY24" s="672"/>
      <c r="BZ24" s="672"/>
      <c r="CA24" s="672"/>
      <c r="CB24" s="672"/>
      <c r="CC24" s="672"/>
      <c r="CD24" s="672"/>
      <c r="CE24" s="672"/>
      <c r="CF24" s="672"/>
      <c r="CG24" s="672"/>
      <c r="CH24" s="672"/>
      <c r="CI24" s="672"/>
      <c r="CJ24" s="672"/>
      <c r="CK24" s="672"/>
      <c r="CL24" s="672"/>
      <c r="CM24" s="672"/>
      <c r="CN24" s="672"/>
      <c r="CO24" s="672"/>
      <c r="CP24" s="672"/>
      <c r="CQ24" s="672"/>
      <c r="CR24" s="672"/>
      <c r="CS24" s="672"/>
      <c r="CT24" s="672"/>
      <c r="CU24" s="672"/>
      <c r="CV24" s="672"/>
      <c r="CW24" s="672"/>
      <c r="CX24" s="672"/>
      <c r="CY24" s="672"/>
      <c r="CZ24" s="672"/>
      <c r="DA24" s="672"/>
      <c r="DB24" s="672"/>
      <c r="DC24" s="672"/>
      <c r="DD24" s="672"/>
      <c r="DE24" s="672"/>
      <c r="DF24" s="672"/>
      <c r="DG24" s="672"/>
      <c r="DH24" s="672"/>
      <c r="DI24" s="672"/>
      <c r="DJ24" s="672"/>
      <c r="DK24" s="672"/>
      <c r="DL24" s="672"/>
      <c r="DM24" s="672"/>
      <c r="DN24" s="672"/>
      <c r="DO24" s="672"/>
      <c r="DP24" s="672"/>
      <c r="DQ24" s="672"/>
      <c r="DR24" s="672"/>
      <c r="DS24" s="672"/>
      <c r="DT24" s="672"/>
      <c r="DU24" s="672"/>
      <c r="DV24" s="672"/>
      <c r="DW24" s="672"/>
      <c r="DX24" s="672"/>
      <c r="DY24" s="672"/>
      <c r="DZ24" s="672"/>
      <c r="EA24" s="672"/>
      <c r="EB24" s="672"/>
      <c r="EC24" s="672"/>
      <c r="ED24" s="672"/>
      <c r="EE24" s="672"/>
      <c r="EF24" s="672"/>
      <c r="EG24" s="672"/>
      <c r="EH24" s="672"/>
      <c r="EI24" s="672"/>
      <c r="EJ24" s="672"/>
      <c r="EK24" s="672"/>
      <c r="EL24" s="672"/>
      <c r="EM24" s="672"/>
    </row>
    <row r="25" spans="1:204" s="672" customFormat="1" ht="180.5" customHeight="1" x14ac:dyDescent="0.35">
      <c r="A25" s="716">
        <v>14</v>
      </c>
      <c r="B25" s="671" t="s">
        <v>21</v>
      </c>
      <c r="C25" s="11" t="s">
        <v>26</v>
      </c>
      <c r="D25" s="720" t="str">
        <f>'Matriz de riesgos Inst'!T26</f>
        <v>BAJO</v>
      </c>
      <c r="E25" s="720" t="str">
        <f>'Matriz de riesgos Inst'!AJ26</f>
        <v>BAJO</v>
      </c>
      <c r="F25" s="669" t="s">
        <v>1094</v>
      </c>
      <c r="G25" s="864" t="s">
        <v>1114</v>
      </c>
      <c r="H25" s="865"/>
      <c r="I25" s="865"/>
      <c r="J25" s="865"/>
      <c r="K25" s="865"/>
      <c r="L25" s="865"/>
      <c r="M25" s="865"/>
      <c r="N25" s="865"/>
      <c r="O25" s="865"/>
      <c r="P25" s="865"/>
      <c r="Q25" s="866"/>
      <c r="R25" s="864" t="s">
        <v>1115</v>
      </c>
      <c r="S25" s="865"/>
      <c r="T25" s="865"/>
      <c r="U25" s="865"/>
      <c r="V25" s="865"/>
      <c r="W25" s="865"/>
      <c r="X25" s="865"/>
      <c r="Y25" s="865"/>
      <c r="Z25" s="865"/>
      <c r="AA25" s="865"/>
      <c r="AB25" s="866"/>
      <c r="AC25" s="668" t="s">
        <v>1270</v>
      </c>
      <c r="AD25" s="753" t="s">
        <v>1455</v>
      </c>
      <c r="BK25" s="813" t="s">
        <v>1713</v>
      </c>
      <c r="BQ25" s="821" t="s">
        <v>1757</v>
      </c>
    </row>
    <row r="26" spans="1:204" s="9" customFormat="1" ht="125" customHeight="1" x14ac:dyDescent="0.35">
      <c r="A26" s="727">
        <v>15</v>
      </c>
      <c r="B26" s="17" t="s">
        <v>21</v>
      </c>
      <c r="C26" s="814" t="s">
        <v>27</v>
      </c>
      <c r="D26" s="8" t="str">
        <f>'Matriz de riesgos Inst'!T29</f>
        <v>BAJO</v>
      </c>
      <c r="E26" s="8" t="str">
        <f>'Matriz de riesgos Inst'!AJ29</f>
        <v>BAJO</v>
      </c>
      <c r="F26" s="660" t="s">
        <v>1094</v>
      </c>
      <c r="G26" s="867" t="s">
        <v>1116</v>
      </c>
      <c r="H26" s="868"/>
      <c r="I26" s="868"/>
      <c r="J26" s="868"/>
      <c r="K26" s="868"/>
      <c r="L26" s="868"/>
      <c r="M26" s="868"/>
      <c r="N26" s="868"/>
      <c r="O26" s="868"/>
      <c r="P26" s="868"/>
      <c r="Q26" s="869"/>
      <c r="R26" s="867" t="s">
        <v>1269</v>
      </c>
      <c r="S26" s="868"/>
      <c r="T26" s="868"/>
      <c r="U26" s="868"/>
      <c r="V26" s="868"/>
      <c r="W26" s="868"/>
      <c r="X26" s="868"/>
      <c r="Y26" s="868"/>
      <c r="Z26" s="868"/>
      <c r="AA26" s="868"/>
      <c r="AB26" s="869"/>
      <c r="AC26" s="659" t="s">
        <v>1271</v>
      </c>
      <c r="AD26" s="753" t="s">
        <v>1456</v>
      </c>
      <c r="AE26" s="672"/>
      <c r="AF26" s="672"/>
      <c r="AG26" s="672"/>
      <c r="AH26" s="672"/>
      <c r="AI26" s="672"/>
      <c r="AJ26" s="672"/>
      <c r="AK26" s="672"/>
      <c r="AL26" s="672"/>
      <c r="AM26" s="672"/>
      <c r="AN26" s="672"/>
      <c r="AO26" s="672"/>
      <c r="AP26" s="672"/>
      <c r="AQ26" s="672"/>
      <c r="AR26" s="672"/>
      <c r="AS26" s="672"/>
      <c r="AT26" s="672"/>
      <c r="AU26" s="672"/>
      <c r="AV26" s="672"/>
      <c r="AW26" s="672"/>
      <c r="AX26" s="672"/>
      <c r="AY26" s="672"/>
      <c r="AZ26" s="672"/>
      <c r="BA26" s="672"/>
      <c r="BB26" s="672"/>
      <c r="BC26" s="672"/>
      <c r="BD26" s="672"/>
      <c r="BE26" s="672"/>
      <c r="BF26" s="672"/>
      <c r="BG26" s="672"/>
      <c r="BK26" s="821" t="s">
        <v>1743</v>
      </c>
      <c r="BL26" s="672"/>
      <c r="BM26" s="672"/>
      <c r="BN26" s="672"/>
      <c r="BO26" s="672"/>
      <c r="BP26" s="672"/>
      <c r="BQ26" s="821" t="s">
        <v>1714</v>
      </c>
      <c r="BR26" s="672"/>
      <c r="BS26" s="672"/>
      <c r="BT26" s="672"/>
      <c r="BU26" s="672"/>
      <c r="BV26" s="672"/>
      <c r="BW26" s="672"/>
      <c r="BX26" s="672"/>
      <c r="BY26" s="672"/>
      <c r="BZ26" s="672"/>
      <c r="CA26" s="672"/>
      <c r="CB26" s="672"/>
      <c r="CC26" s="672"/>
      <c r="CD26" s="672"/>
      <c r="CE26" s="672"/>
      <c r="CF26" s="672"/>
      <c r="CG26" s="672"/>
      <c r="CH26" s="672"/>
      <c r="CI26" s="672"/>
      <c r="CJ26" s="672"/>
      <c r="CK26" s="672"/>
      <c r="CL26" s="672"/>
      <c r="CM26" s="672"/>
      <c r="CN26" s="672"/>
      <c r="CO26" s="672"/>
      <c r="CP26" s="672"/>
      <c r="CQ26" s="672"/>
      <c r="CR26" s="672"/>
      <c r="CS26" s="672"/>
      <c r="ED26" s="672"/>
      <c r="EE26" s="672"/>
      <c r="EF26" s="672"/>
      <c r="EG26" s="672"/>
      <c r="EH26" s="672"/>
      <c r="EI26" s="672"/>
      <c r="EJ26" s="672"/>
      <c r="EK26" s="672"/>
      <c r="EL26" s="672"/>
      <c r="EM26" s="672"/>
    </row>
    <row r="27" spans="1:204" s="672" customFormat="1" ht="109" customHeight="1" x14ac:dyDescent="0.35">
      <c r="A27" s="716">
        <v>16</v>
      </c>
      <c r="B27" s="671" t="s">
        <v>21</v>
      </c>
      <c r="C27" s="11" t="s">
        <v>28</v>
      </c>
      <c r="D27" s="720" t="str">
        <f>'Matriz de riesgos Inst'!T31</f>
        <v>BAJO</v>
      </c>
      <c r="E27" s="720" t="str">
        <f>'Matriz de riesgos Inst'!AJ31</f>
        <v>BAJO</v>
      </c>
      <c r="F27" s="669" t="s">
        <v>1094</v>
      </c>
      <c r="G27" s="864" t="s">
        <v>1117</v>
      </c>
      <c r="H27" s="865"/>
      <c r="I27" s="865"/>
      <c r="J27" s="865"/>
      <c r="K27" s="865"/>
      <c r="L27" s="865"/>
      <c r="M27" s="865"/>
      <c r="N27" s="865"/>
      <c r="O27" s="865"/>
      <c r="P27" s="865"/>
      <c r="Q27" s="866"/>
      <c r="R27" s="860" t="s">
        <v>1118</v>
      </c>
      <c r="S27" s="880"/>
      <c r="T27" s="880"/>
      <c r="U27" s="880"/>
      <c r="V27" s="880"/>
      <c r="W27" s="880"/>
      <c r="X27" s="880"/>
      <c r="Y27" s="880"/>
      <c r="Z27" s="880"/>
      <c r="AA27" s="880"/>
      <c r="AB27" s="881"/>
      <c r="AC27" s="668" t="s">
        <v>1257</v>
      </c>
      <c r="AD27" s="753" t="s">
        <v>1457</v>
      </c>
      <c r="BH27" s="9"/>
      <c r="BI27" s="9"/>
      <c r="BJ27" s="9"/>
      <c r="BK27" s="775" t="s">
        <v>1582</v>
      </c>
      <c r="BQ27" s="821" t="s">
        <v>1715</v>
      </c>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row>
    <row r="28" spans="1:204" s="672" customFormat="1" ht="82" customHeight="1" x14ac:dyDescent="0.35">
      <c r="A28" s="716">
        <v>17</v>
      </c>
      <c r="B28" s="671" t="s">
        <v>21</v>
      </c>
      <c r="C28" s="11" t="s">
        <v>29</v>
      </c>
      <c r="D28" s="720" t="str">
        <f>'Matriz de riesgos Inst'!T33</f>
        <v>BAJO</v>
      </c>
      <c r="E28" s="720" t="str">
        <f>'Matriz de riesgos Inst'!AJ33</f>
        <v>BAJO</v>
      </c>
      <c r="F28" s="669" t="s">
        <v>1094</v>
      </c>
      <c r="G28" s="860" t="s">
        <v>1119</v>
      </c>
      <c r="H28" s="880"/>
      <c r="I28" s="880"/>
      <c r="J28" s="880"/>
      <c r="K28" s="880"/>
      <c r="L28" s="880"/>
      <c r="M28" s="880"/>
      <c r="N28" s="880"/>
      <c r="O28" s="880"/>
      <c r="P28" s="880"/>
      <c r="Q28" s="881"/>
      <c r="R28" s="860" t="s">
        <v>1120</v>
      </c>
      <c r="S28" s="861"/>
      <c r="T28" s="861"/>
      <c r="U28" s="861"/>
      <c r="V28" s="861"/>
      <c r="W28" s="861"/>
      <c r="X28" s="861"/>
      <c r="Y28" s="861"/>
      <c r="Z28" s="861"/>
      <c r="AA28" s="861"/>
      <c r="AB28" s="862"/>
      <c r="AC28" s="668" t="s">
        <v>1261</v>
      </c>
      <c r="AD28" s="753" t="s">
        <v>1458</v>
      </c>
      <c r="BH28" s="9"/>
      <c r="BI28" s="9"/>
      <c r="BJ28" s="9"/>
      <c r="BK28" s="775" t="s">
        <v>1583</v>
      </c>
      <c r="BQ28" s="821" t="s">
        <v>1716</v>
      </c>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row>
    <row r="29" spans="1:204" s="668" customFormat="1" ht="123" customHeight="1" x14ac:dyDescent="0.35">
      <c r="A29" s="720">
        <v>18</v>
      </c>
      <c r="B29" s="671" t="s">
        <v>21</v>
      </c>
      <c r="C29" s="11" t="s">
        <v>30</v>
      </c>
      <c r="D29" s="720" t="str">
        <f>'Matriz de riesgos Inst'!T37</f>
        <v>MODERADO</v>
      </c>
      <c r="E29" s="720" t="str">
        <f>'Matriz de riesgos Inst'!AJ37</f>
        <v>MODERADO</v>
      </c>
      <c r="F29" s="669" t="s">
        <v>1094</v>
      </c>
      <c r="G29" s="853" t="s">
        <v>1121</v>
      </c>
      <c r="H29" s="861"/>
      <c r="I29" s="861"/>
      <c r="J29" s="861"/>
      <c r="K29" s="861"/>
      <c r="L29" s="861"/>
      <c r="M29" s="861"/>
      <c r="N29" s="853"/>
      <c r="O29" s="853"/>
      <c r="P29" s="853"/>
      <c r="Q29" s="853"/>
      <c r="R29" s="853" t="s">
        <v>1122</v>
      </c>
      <c r="S29" s="853"/>
      <c r="T29" s="853"/>
      <c r="U29" s="853"/>
      <c r="V29" s="853"/>
      <c r="W29" s="853"/>
      <c r="X29" s="853"/>
      <c r="Y29" s="861"/>
      <c r="Z29" s="861"/>
      <c r="AA29" s="861"/>
      <c r="AB29" s="861"/>
      <c r="AC29" s="668" t="s">
        <v>1310</v>
      </c>
      <c r="AD29" s="853" t="s">
        <v>1459</v>
      </c>
      <c r="AE29" s="853"/>
      <c r="AF29" s="853"/>
      <c r="AG29" s="853"/>
      <c r="AH29" s="853"/>
      <c r="AI29" s="853"/>
      <c r="AJ29" s="853"/>
      <c r="AK29" s="853"/>
      <c r="AL29" s="853"/>
      <c r="AM29" s="853"/>
      <c r="AN29" s="853"/>
      <c r="AO29" s="853"/>
      <c r="AP29" s="853"/>
      <c r="AQ29" s="853"/>
      <c r="AR29" s="853"/>
      <c r="AS29" s="853"/>
      <c r="AT29" s="853"/>
      <c r="AU29" s="853"/>
      <c r="AV29" s="853"/>
      <c r="AW29" s="853"/>
      <c r="AX29" s="853"/>
      <c r="AY29" s="853"/>
      <c r="AZ29" s="853"/>
      <c r="BA29" s="853"/>
      <c r="BB29" s="853"/>
      <c r="BC29" s="853"/>
      <c r="BD29" s="853"/>
      <c r="BE29" s="853"/>
      <c r="BF29" s="853"/>
      <c r="BG29" s="853"/>
      <c r="BH29" s="859" t="s">
        <v>1717</v>
      </c>
      <c r="BI29" s="859"/>
      <c r="BJ29" s="859"/>
      <c r="BK29" s="859"/>
      <c r="BL29" s="841">
        <v>1</v>
      </c>
      <c r="BM29" s="841"/>
      <c r="BN29" s="841"/>
      <c r="BO29" s="841"/>
      <c r="BP29" s="841"/>
      <c r="BQ29" s="821" t="s">
        <v>1717</v>
      </c>
      <c r="BR29" s="841"/>
      <c r="BS29" s="841"/>
      <c r="BT29" s="841"/>
      <c r="BU29" s="841"/>
      <c r="BV29" s="841"/>
      <c r="BW29" s="841"/>
      <c r="BX29" s="841"/>
      <c r="BY29" s="841"/>
      <c r="BZ29" s="841"/>
      <c r="CA29" s="841"/>
      <c r="CB29" s="841"/>
      <c r="CC29" s="841"/>
      <c r="CD29" s="841"/>
      <c r="CE29" s="841"/>
      <c r="CF29" s="841"/>
      <c r="CG29" s="841"/>
      <c r="CH29" s="841"/>
      <c r="CI29" s="841"/>
      <c r="CJ29" s="841"/>
      <c r="CK29" s="841"/>
      <c r="CL29" s="841"/>
      <c r="CM29" s="841"/>
      <c r="CN29" s="841"/>
      <c r="CO29" s="841"/>
      <c r="CP29" s="841"/>
      <c r="CQ29" s="841"/>
      <c r="CR29" s="841"/>
      <c r="CS29" s="842"/>
      <c r="CT29" s="842"/>
      <c r="CU29" s="839"/>
      <c r="CV29" s="839"/>
      <c r="CW29" s="839"/>
      <c r="CX29" s="839"/>
      <c r="CY29" s="839"/>
      <c r="CZ29" s="839"/>
      <c r="DA29" s="839"/>
      <c r="DB29" s="839"/>
      <c r="DC29" s="839"/>
      <c r="DD29" s="839"/>
      <c r="DE29" s="839"/>
      <c r="DF29" s="839"/>
      <c r="DG29" s="839"/>
      <c r="DH29" s="839"/>
      <c r="DI29" s="839"/>
      <c r="DJ29" s="839"/>
      <c r="DK29" s="839"/>
      <c r="DL29" s="839"/>
      <c r="DM29" s="839"/>
      <c r="DN29" s="839"/>
      <c r="DO29" s="839"/>
      <c r="DP29" s="839"/>
      <c r="DQ29" s="839"/>
      <c r="DR29" s="839"/>
      <c r="DS29" s="839"/>
      <c r="DT29" s="839"/>
      <c r="DU29" s="839"/>
      <c r="DV29" s="839"/>
      <c r="DW29" s="839"/>
      <c r="DX29" s="839"/>
      <c r="DY29" s="839"/>
      <c r="DZ29" s="839"/>
      <c r="EA29" s="839"/>
      <c r="EB29" s="839"/>
      <c r="EC29" s="839"/>
      <c r="ED29" s="839"/>
      <c r="EE29" s="839"/>
      <c r="EF29" s="839"/>
      <c r="EG29" s="839"/>
      <c r="EH29" s="839"/>
      <c r="EI29" s="839"/>
      <c r="EJ29" s="839"/>
      <c r="EK29" s="839"/>
      <c r="EL29" s="839"/>
      <c r="EM29" s="839"/>
      <c r="EN29" s="839"/>
      <c r="EO29" s="839"/>
      <c r="EP29" s="839"/>
      <c r="EQ29" s="839"/>
      <c r="ER29" s="839"/>
      <c r="ES29" s="839"/>
      <c r="ET29" s="839"/>
      <c r="EU29" s="839"/>
      <c r="EV29" s="839"/>
      <c r="EW29" s="839"/>
      <c r="EX29" s="839"/>
      <c r="EY29" s="839"/>
      <c r="EZ29" s="839"/>
      <c r="FA29" s="839"/>
      <c r="FB29" s="839"/>
      <c r="FC29" s="839"/>
      <c r="FD29" s="839"/>
      <c r="FE29" s="839"/>
      <c r="FF29" s="839"/>
      <c r="FG29" s="839"/>
      <c r="FH29" s="839"/>
      <c r="FI29" s="839"/>
      <c r="FJ29" s="839"/>
      <c r="FK29" s="839"/>
      <c r="FL29" s="839"/>
      <c r="FM29" s="839"/>
      <c r="FN29" s="839"/>
      <c r="FO29" s="839"/>
      <c r="FP29" s="839"/>
      <c r="FQ29" s="839"/>
      <c r="FR29" s="839"/>
      <c r="FS29" s="839"/>
      <c r="FT29" s="839"/>
      <c r="FU29" s="839"/>
      <c r="FV29" s="839"/>
      <c r="FW29" s="839"/>
      <c r="FX29" s="839"/>
      <c r="FY29" s="839"/>
      <c r="FZ29" s="839"/>
      <c r="GA29" s="839"/>
      <c r="GB29" s="839"/>
      <c r="GC29" s="839"/>
      <c r="GD29" s="839"/>
      <c r="GE29" s="839"/>
      <c r="GF29" s="839"/>
      <c r="GG29" s="839"/>
      <c r="GH29" s="839"/>
      <c r="GI29" s="839"/>
      <c r="GJ29" s="839"/>
      <c r="GK29" s="839"/>
      <c r="GL29" s="839"/>
      <c r="GM29" s="839"/>
      <c r="GN29" s="839"/>
      <c r="GO29" s="839"/>
      <c r="GP29" s="839"/>
      <c r="GQ29" s="839"/>
      <c r="GR29" s="839"/>
      <c r="GS29" s="839"/>
      <c r="GT29" s="839"/>
      <c r="GU29" s="839"/>
      <c r="GV29" s="823"/>
    </row>
    <row r="30" spans="1:204" s="672" customFormat="1" ht="120" customHeight="1" x14ac:dyDescent="0.35">
      <c r="A30" s="716">
        <v>19</v>
      </c>
      <c r="B30" s="673" t="s">
        <v>21</v>
      </c>
      <c r="C30" s="817" t="s">
        <v>31</v>
      </c>
      <c r="D30" s="676" t="str">
        <f>'Matriz de riesgos Inst'!T39</f>
        <v>BAJO</v>
      </c>
      <c r="E30" s="676" t="str">
        <f>'Matriz de riesgos Inst'!AJ39</f>
        <v>BAJO</v>
      </c>
      <c r="F30" s="675" t="s">
        <v>1094</v>
      </c>
      <c r="G30" s="882" t="s">
        <v>1123</v>
      </c>
      <c r="H30" s="861"/>
      <c r="I30" s="861"/>
      <c r="J30" s="861"/>
      <c r="K30" s="861"/>
      <c r="L30" s="861"/>
      <c r="M30" s="861"/>
      <c r="N30" s="883"/>
      <c r="O30" s="883"/>
      <c r="P30" s="883"/>
      <c r="Q30" s="884"/>
      <c r="R30" s="917" t="s">
        <v>1124</v>
      </c>
      <c r="S30" s="917"/>
      <c r="T30" s="917"/>
      <c r="U30" s="917"/>
      <c r="V30" s="917"/>
      <c r="W30" s="917"/>
      <c r="X30" s="917"/>
      <c r="Y30" s="879"/>
      <c r="Z30" s="879"/>
      <c r="AA30" s="879"/>
      <c r="AB30" s="879"/>
      <c r="AC30" s="678" t="s">
        <v>1263</v>
      </c>
      <c r="AD30" s="753" t="s">
        <v>1460</v>
      </c>
      <c r="BH30" s="9"/>
      <c r="BI30" s="9"/>
      <c r="BJ30" s="9"/>
      <c r="BK30" s="775" t="s">
        <v>1584</v>
      </c>
      <c r="BQ30" s="821" t="s">
        <v>1718</v>
      </c>
    </row>
    <row r="31" spans="1:204" s="672" customFormat="1" ht="129" customHeight="1" x14ac:dyDescent="0.35">
      <c r="A31" s="716">
        <v>20</v>
      </c>
      <c r="B31" s="671" t="s">
        <v>21</v>
      </c>
      <c r="C31" s="11" t="s">
        <v>1125</v>
      </c>
      <c r="D31" s="720" t="str">
        <f>'Matriz de riesgos Inst'!T41</f>
        <v>BAJO</v>
      </c>
      <c r="E31" s="720" t="str">
        <f>'Matriz de riesgos Inst'!AJ41</f>
        <v>BAJO</v>
      </c>
      <c r="F31" s="669" t="s">
        <v>1094</v>
      </c>
      <c r="G31" s="879" t="s">
        <v>1126</v>
      </c>
      <c r="H31" s="879"/>
      <c r="I31" s="879"/>
      <c r="J31" s="879"/>
      <c r="K31" s="879"/>
      <c r="L31" s="879"/>
      <c r="M31" s="879"/>
      <c r="N31" s="879"/>
      <c r="O31" s="879"/>
      <c r="P31" s="879"/>
      <c r="Q31" s="879"/>
      <c r="R31" s="853" t="s">
        <v>1127</v>
      </c>
      <c r="S31" s="854"/>
      <c r="T31" s="854"/>
      <c r="U31" s="854"/>
      <c r="V31" s="854"/>
      <c r="W31" s="854"/>
      <c r="X31" s="854"/>
      <c r="Y31" s="854"/>
      <c r="Z31" s="854"/>
      <c r="AA31" s="854"/>
      <c r="AB31" s="854"/>
      <c r="AC31" s="668" t="s">
        <v>1272</v>
      </c>
      <c r="AD31" s="753" t="s">
        <v>1530</v>
      </c>
      <c r="BH31" s="9"/>
      <c r="BI31" s="9"/>
      <c r="BJ31" s="9"/>
      <c r="BK31" s="775" t="s">
        <v>1585</v>
      </c>
      <c r="BQ31" s="821" t="s">
        <v>1585</v>
      </c>
    </row>
    <row r="32" spans="1:204" s="672" customFormat="1" ht="114" customHeight="1" x14ac:dyDescent="0.35">
      <c r="A32" s="716">
        <v>21</v>
      </c>
      <c r="B32" s="671" t="s">
        <v>21</v>
      </c>
      <c r="C32" s="11" t="s">
        <v>1061</v>
      </c>
      <c r="D32" s="720" t="str">
        <f>'Matriz de riesgos Inst'!T43</f>
        <v>BAJO</v>
      </c>
      <c r="E32" s="720" t="str">
        <f>'Matriz de riesgos Inst'!AJ43</f>
        <v>BAJO</v>
      </c>
      <c r="F32" s="669" t="s">
        <v>1094</v>
      </c>
      <c r="G32" s="853" t="s">
        <v>1128</v>
      </c>
      <c r="H32" s="854"/>
      <c r="I32" s="854"/>
      <c r="J32" s="854"/>
      <c r="K32" s="854"/>
      <c r="L32" s="854"/>
      <c r="M32" s="854"/>
      <c r="N32" s="854"/>
      <c r="O32" s="854"/>
      <c r="P32" s="854"/>
      <c r="Q32" s="854"/>
      <c r="R32" s="853" t="s">
        <v>1129</v>
      </c>
      <c r="S32" s="853"/>
      <c r="T32" s="853"/>
      <c r="U32" s="853"/>
      <c r="V32" s="853"/>
      <c r="W32" s="853"/>
      <c r="X32" s="853"/>
      <c r="Y32" s="853"/>
      <c r="Z32" s="853"/>
      <c r="AA32" s="853"/>
      <c r="AB32" s="853"/>
      <c r="AC32" s="668" t="s">
        <v>1260</v>
      </c>
      <c r="AD32" s="753" t="s">
        <v>1531</v>
      </c>
      <c r="BH32" s="9"/>
      <c r="BI32" s="9"/>
      <c r="BJ32" s="9"/>
      <c r="BK32" s="775" t="s">
        <v>1586</v>
      </c>
      <c r="BQ32" s="821" t="s">
        <v>1747</v>
      </c>
    </row>
    <row r="33" spans="1:98" s="672" customFormat="1" ht="190.5" customHeight="1" x14ac:dyDescent="0.35">
      <c r="A33" s="716">
        <v>22</v>
      </c>
      <c r="B33" s="671" t="s">
        <v>21</v>
      </c>
      <c r="C33" s="11" t="s">
        <v>1130</v>
      </c>
      <c r="D33" s="701" t="s">
        <v>559</v>
      </c>
      <c r="E33" s="701" t="s">
        <v>559</v>
      </c>
      <c r="F33" s="669" t="s">
        <v>1094</v>
      </c>
      <c r="G33" s="853" t="s">
        <v>33</v>
      </c>
      <c r="H33" s="853"/>
      <c r="I33" s="853"/>
      <c r="J33" s="853"/>
      <c r="K33" s="853"/>
      <c r="L33" s="853"/>
      <c r="M33" s="853"/>
      <c r="N33" s="853"/>
      <c r="O33" s="853"/>
      <c r="P33" s="853"/>
      <c r="Q33" s="853"/>
      <c r="R33" s="853" t="s">
        <v>1131</v>
      </c>
      <c r="S33" s="853"/>
      <c r="T33" s="853"/>
      <c r="U33" s="853"/>
      <c r="V33" s="853"/>
      <c r="W33" s="853"/>
      <c r="X33" s="853"/>
      <c r="Y33" s="853"/>
      <c r="Z33" s="853"/>
      <c r="AA33" s="853"/>
      <c r="AB33" s="853"/>
      <c r="AC33" s="668" t="s">
        <v>1311</v>
      </c>
      <c r="AD33" s="753" t="s">
        <v>1461</v>
      </c>
      <c r="BH33" s="9"/>
      <c r="BI33" s="9"/>
      <c r="BJ33" s="9"/>
      <c r="BK33" s="775" t="s">
        <v>1587</v>
      </c>
      <c r="BQ33" s="821" t="s">
        <v>1719</v>
      </c>
    </row>
    <row r="34" spans="1:98" s="672" customFormat="1" ht="90" customHeight="1" x14ac:dyDescent="0.35">
      <c r="A34" s="716">
        <v>23</v>
      </c>
      <c r="B34" s="671" t="s">
        <v>21</v>
      </c>
      <c r="C34" s="11" t="s">
        <v>1720</v>
      </c>
      <c r="D34" s="720" t="s">
        <v>264</v>
      </c>
      <c r="E34" s="674" t="s">
        <v>264</v>
      </c>
      <c r="F34" s="669" t="s">
        <v>1353</v>
      </c>
      <c r="G34" s="731" t="s">
        <v>1352</v>
      </c>
      <c r="H34" s="704"/>
      <c r="I34" s="704"/>
      <c r="J34" s="704"/>
      <c r="K34" s="704"/>
      <c r="L34" s="704"/>
      <c r="M34" s="704"/>
      <c r="N34" s="704"/>
      <c r="O34" s="704"/>
      <c r="P34" s="704"/>
      <c r="Q34" s="705"/>
      <c r="R34" s="906" t="s">
        <v>1352</v>
      </c>
      <c r="S34" s="923"/>
      <c r="T34" s="923"/>
      <c r="U34" s="923"/>
      <c r="V34" s="923"/>
      <c r="W34" s="923"/>
      <c r="X34" s="923"/>
      <c r="Y34" s="734"/>
      <c r="Z34" s="734"/>
      <c r="AA34" s="734"/>
      <c r="AB34" s="735"/>
      <c r="AC34" s="668" t="s">
        <v>1354</v>
      </c>
      <c r="AD34" s="753" t="s">
        <v>1463</v>
      </c>
      <c r="BH34" s="9"/>
      <c r="BI34" s="9"/>
      <c r="BJ34" s="9"/>
      <c r="BK34" s="775" t="s">
        <v>1621</v>
      </c>
      <c r="BQ34" s="821" t="s">
        <v>1721</v>
      </c>
    </row>
    <row r="35" spans="1:98" s="9" customFormat="1" ht="119" customHeight="1" x14ac:dyDescent="0.35">
      <c r="A35" s="727">
        <v>24</v>
      </c>
      <c r="B35" s="17" t="s">
        <v>35</v>
      </c>
      <c r="C35" s="814" t="s">
        <v>1705</v>
      </c>
      <c r="D35" s="8" t="str">
        <f>'Matriz de riesgos Inst'!T48</f>
        <v>BAJO</v>
      </c>
      <c r="E35" s="8" t="s">
        <v>264</v>
      </c>
      <c r="F35" s="768" t="s">
        <v>1094</v>
      </c>
      <c r="G35" s="858" t="s">
        <v>1132</v>
      </c>
      <c r="H35" s="858"/>
      <c r="I35" s="858"/>
      <c r="J35" s="858"/>
      <c r="K35" s="858"/>
      <c r="L35" s="858"/>
      <c r="M35" s="858"/>
      <c r="N35" s="858"/>
      <c r="O35" s="858"/>
      <c r="P35" s="858"/>
      <c r="Q35" s="858"/>
      <c r="R35" s="920" t="s">
        <v>1070</v>
      </c>
      <c r="S35" s="921"/>
      <c r="T35" s="921"/>
      <c r="U35" s="921"/>
      <c r="V35" s="921"/>
      <c r="W35" s="921"/>
      <c r="X35" s="921"/>
      <c r="Y35" s="921"/>
      <c r="Z35" s="921"/>
      <c r="AA35" s="921"/>
      <c r="AB35" s="922"/>
      <c r="AC35" s="763" t="s">
        <v>1396</v>
      </c>
      <c r="AD35" s="763" t="s">
        <v>1462</v>
      </c>
      <c r="BK35" s="775" t="s">
        <v>1565</v>
      </c>
      <c r="BQ35" s="821" t="s">
        <v>1689</v>
      </c>
    </row>
    <row r="36" spans="1:98" s="672" customFormat="1" ht="90" customHeight="1" x14ac:dyDescent="0.35">
      <c r="A36" s="716">
        <v>25</v>
      </c>
      <c r="B36" s="671" t="s">
        <v>35</v>
      </c>
      <c r="C36" s="11" t="s">
        <v>1704</v>
      </c>
      <c r="D36" s="736" t="str">
        <f>'Matriz de riesgos Inst'!T49</f>
        <v>ALTO</v>
      </c>
      <c r="E36" s="720" t="str">
        <f>'Matriz de riesgos Inst'!AJ49</f>
        <v>MODERADO</v>
      </c>
      <c r="F36" s="669" t="s">
        <v>1094</v>
      </c>
      <c r="G36" s="860" t="s">
        <v>1069</v>
      </c>
      <c r="H36" s="861"/>
      <c r="I36" s="861"/>
      <c r="J36" s="861"/>
      <c r="K36" s="861"/>
      <c r="L36" s="861"/>
      <c r="M36" s="861"/>
      <c r="N36" s="861"/>
      <c r="O36" s="861"/>
      <c r="P36" s="861"/>
      <c r="Q36" s="862"/>
      <c r="R36" s="853" t="s">
        <v>1273</v>
      </c>
      <c r="S36" s="853"/>
      <c r="T36" s="853"/>
      <c r="U36" s="853"/>
      <c r="V36" s="853"/>
      <c r="W36" s="853"/>
      <c r="X36" s="853"/>
      <c r="Y36" s="853"/>
      <c r="Z36" s="853"/>
      <c r="AA36" s="853"/>
      <c r="AB36" s="853"/>
      <c r="AC36" s="668" t="s">
        <v>1397</v>
      </c>
      <c r="AD36" s="753" t="s">
        <v>1544</v>
      </c>
      <c r="BH36" s="9"/>
      <c r="BI36" s="9"/>
      <c r="BJ36" s="9"/>
      <c r="BK36" s="775" t="s">
        <v>1630</v>
      </c>
      <c r="BQ36" s="819" t="s">
        <v>1758</v>
      </c>
    </row>
    <row r="37" spans="1:98" s="672" customFormat="1" ht="162.5" customHeight="1" x14ac:dyDescent="0.35">
      <c r="A37" s="716">
        <v>26</v>
      </c>
      <c r="B37" s="671" t="s">
        <v>35</v>
      </c>
      <c r="C37" s="11" t="s">
        <v>1703</v>
      </c>
      <c r="D37" s="736" t="str">
        <f>'Matriz de riesgos Inst'!T52</f>
        <v>BAJO</v>
      </c>
      <c r="E37" s="720" t="str">
        <f>'Matriz de riesgos Inst'!AJ52</f>
        <v>BAJO</v>
      </c>
      <c r="F37" s="669" t="s">
        <v>1094</v>
      </c>
      <c r="G37" s="853" t="s">
        <v>1071</v>
      </c>
      <c r="H37" s="853"/>
      <c r="I37" s="853"/>
      <c r="J37" s="853"/>
      <c r="K37" s="853"/>
      <c r="L37" s="853"/>
      <c r="M37" s="853"/>
      <c r="N37" s="853"/>
      <c r="O37" s="853"/>
      <c r="P37" s="853"/>
      <c r="Q37" s="853"/>
      <c r="R37" s="853" t="s">
        <v>1133</v>
      </c>
      <c r="S37" s="853"/>
      <c r="T37" s="853"/>
      <c r="U37" s="853"/>
      <c r="V37" s="853"/>
      <c r="W37" s="853"/>
      <c r="X37" s="853"/>
      <c r="Y37" s="853"/>
      <c r="Z37" s="853"/>
      <c r="AA37" s="853"/>
      <c r="AB37" s="853"/>
      <c r="AC37" s="668" t="s">
        <v>1398</v>
      </c>
      <c r="AD37" s="753" t="s">
        <v>1532</v>
      </c>
      <c r="BH37" s="9"/>
      <c r="BI37" s="9"/>
      <c r="BJ37" s="9"/>
      <c r="BK37" s="775" t="s">
        <v>1566</v>
      </c>
      <c r="BQ37" s="821" t="s">
        <v>1759</v>
      </c>
    </row>
    <row r="38" spans="1:98" s="9" customFormat="1" ht="177" customHeight="1" x14ac:dyDescent="0.35">
      <c r="A38" s="727">
        <v>27</v>
      </c>
      <c r="B38" s="17" t="s">
        <v>35</v>
      </c>
      <c r="C38" s="814" t="s">
        <v>1702</v>
      </c>
      <c r="D38" s="13" t="str">
        <f>'Matriz de riesgos Inst'!T55</f>
        <v>MODERADO</v>
      </c>
      <c r="E38" s="8" t="str">
        <f>'Matriz de riesgos Inst'!AJ55</f>
        <v>MODERADO</v>
      </c>
      <c r="F38" s="660" t="s">
        <v>1094</v>
      </c>
      <c r="G38" s="858" t="s">
        <v>1545</v>
      </c>
      <c r="H38" s="858"/>
      <c r="I38" s="858"/>
      <c r="J38" s="858"/>
      <c r="K38" s="858"/>
      <c r="L38" s="858"/>
      <c r="M38" s="858"/>
      <c r="N38" s="858"/>
      <c r="O38" s="858"/>
      <c r="P38" s="858"/>
      <c r="Q38" s="858"/>
      <c r="R38" s="858" t="s">
        <v>1134</v>
      </c>
      <c r="S38" s="858"/>
      <c r="T38" s="858"/>
      <c r="U38" s="858"/>
      <c r="V38" s="858"/>
      <c r="W38" s="858"/>
      <c r="X38" s="858"/>
      <c r="Y38" s="858"/>
      <c r="Z38" s="858"/>
      <c r="AA38" s="858"/>
      <c r="AB38" s="858"/>
      <c r="AC38" s="660" t="s">
        <v>1399</v>
      </c>
      <c r="AD38" s="753" t="s">
        <v>1533</v>
      </c>
      <c r="AE38" s="672"/>
      <c r="AF38" s="672"/>
      <c r="AG38" s="672"/>
      <c r="AH38" s="672"/>
      <c r="AI38" s="672"/>
      <c r="AJ38" s="672"/>
      <c r="AK38" s="672"/>
      <c r="AL38" s="672"/>
      <c r="AM38" s="672"/>
      <c r="AN38" s="672"/>
      <c r="AO38" s="672"/>
      <c r="AP38" s="672"/>
      <c r="AQ38" s="672"/>
      <c r="AR38" s="672"/>
      <c r="AS38" s="672"/>
      <c r="AT38" s="672"/>
      <c r="AU38" s="672"/>
      <c r="AV38" s="672"/>
      <c r="AW38" s="672"/>
      <c r="AX38" s="672"/>
      <c r="AY38" s="672"/>
      <c r="AZ38" s="672"/>
      <c r="BA38" s="672"/>
      <c r="BB38" s="672"/>
      <c r="BC38" s="672"/>
      <c r="BD38" s="672"/>
      <c r="BE38" s="672"/>
      <c r="BF38" s="672"/>
      <c r="BG38" s="672"/>
      <c r="BH38" s="672"/>
      <c r="BI38" s="672"/>
      <c r="BJ38" s="672"/>
      <c r="BK38" s="782" t="s">
        <v>1631</v>
      </c>
      <c r="BL38" s="672"/>
      <c r="BM38" s="672"/>
      <c r="BN38" s="672"/>
      <c r="BO38" s="672"/>
      <c r="BP38" s="672"/>
      <c r="BQ38" s="821" t="s">
        <v>1760</v>
      </c>
      <c r="BR38" s="672"/>
      <c r="BS38" s="672"/>
      <c r="BT38" s="672"/>
      <c r="BU38" s="672"/>
      <c r="BV38" s="672"/>
      <c r="BW38" s="672"/>
      <c r="BX38" s="672"/>
      <c r="BY38" s="672"/>
      <c r="BZ38" s="672"/>
      <c r="CA38" s="672"/>
      <c r="CB38" s="672"/>
      <c r="CC38" s="672"/>
      <c r="CD38" s="672"/>
      <c r="CE38" s="672"/>
      <c r="CF38" s="672"/>
      <c r="CG38" s="672"/>
      <c r="CH38" s="672"/>
      <c r="CI38" s="672"/>
      <c r="CJ38" s="672"/>
      <c r="CK38" s="672"/>
      <c r="CL38" s="672"/>
      <c r="CM38" s="672"/>
      <c r="CN38" s="672"/>
      <c r="CO38" s="672"/>
      <c r="CP38" s="672"/>
      <c r="CQ38" s="672"/>
      <c r="CR38" s="672"/>
      <c r="CS38" s="672"/>
      <c r="CT38" s="672"/>
    </row>
    <row r="39" spans="1:98" s="672" customFormat="1" ht="98.5" customHeight="1" x14ac:dyDescent="0.35">
      <c r="A39" s="716">
        <v>28</v>
      </c>
      <c r="B39" s="671" t="s">
        <v>35</v>
      </c>
      <c r="C39" s="11" t="s">
        <v>1701</v>
      </c>
      <c r="D39" s="736" t="str">
        <f>'Matriz de riesgos Inst'!T58</f>
        <v>MODERADO</v>
      </c>
      <c r="E39" s="720" t="str">
        <f>'Matriz de riesgos Inst'!AJ58</f>
        <v>MODERADO</v>
      </c>
      <c r="F39" s="669" t="s">
        <v>1094</v>
      </c>
      <c r="G39" s="853" t="s">
        <v>1135</v>
      </c>
      <c r="H39" s="853"/>
      <c r="I39" s="853"/>
      <c r="J39" s="853"/>
      <c r="K39" s="853"/>
      <c r="L39" s="853"/>
      <c r="M39" s="853"/>
      <c r="N39" s="853"/>
      <c r="O39" s="853"/>
      <c r="P39" s="853"/>
      <c r="Q39" s="853"/>
      <c r="R39" s="853" t="s">
        <v>1072</v>
      </c>
      <c r="S39" s="853"/>
      <c r="T39" s="853"/>
      <c r="U39" s="853"/>
      <c r="V39" s="853"/>
      <c r="W39" s="853"/>
      <c r="X39" s="853"/>
      <c r="Y39" s="853"/>
      <c r="Z39" s="853"/>
      <c r="AA39" s="853"/>
      <c r="AB39" s="853"/>
      <c r="AC39" s="668" t="s">
        <v>1308</v>
      </c>
      <c r="AD39" s="753" t="s">
        <v>1464</v>
      </c>
      <c r="BK39" s="774" t="s">
        <v>1632</v>
      </c>
      <c r="BQ39" s="821" t="s">
        <v>1662</v>
      </c>
    </row>
    <row r="40" spans="1:98" s="672" customFormat="1" ht="133" customHeight="1" x14ac:dyDescent="0.35">
      <c r="A40" s="716">
        <v>29</v>
      </c>
      <c r="B40" s="671" t="s">
        <v>35</v>
      </c>
      <c r="C40" s="11" t="s">
        <v>1700</v>
      </c>
      <c r="D40" s="720" t="str">
        <f>'Matriz de riesgos Inst'!T61</f>
        <v>ALTO</v>
      </c>
      <c r="E40" s="720" t="str">
        <f>'Matriz de riesgos Inst'!AJ61</f>
        <v>MODERADO</v>
      </c>
      <c r="F40" s="669" t="s">
        <v>1094</v>
      </c>
      <c r="G40" s="853" t="s">
        <v>1136</v>
      </c>
      <c r="H40" s="853"/>
      <c r="I40" s="853"/>
      <c r="J40" s="853"/>
      <c r="K40" s="853"/>
      <c r="L40" s="853"/>
      <c r="M40" s="853"/>
      <c r="N40" s="853"/>
      <c r="O40" s="853"/>
      <c r="P40" s="853"/>
      <c r="Q40" s="853"/>
      <c r="R40" s="853" t="s">
        <v>1137</v>
      </c>
      <c r="S40" s="853"/>
      <c r="T40" s="853"/>
      <c r="U40" s="853"/>
      <c r="V40" s="853"/>
      <c r="W40" s="853"/>
      <c r="X40" s="853"/>
      <c r="Y40" s="853"/>
      <c r="Z40" s="853"/>
      <c r="AA40" s="853"/>
      <c r="AB40" s="853"/>
      <c r="AC40" s="668" t="s">
        <v>1307</v>
      </c>
      <c r="AD40" s="753" t="s">
        <v>1465</v>
      </c>
      <c r="BK40" s="775" t="s">
        <v>1623</v>
      </c>
      <c r="BQ40" s="821" t="s">
        <v>1663</v>
      </c>
    </row>
    <row r="41" spans="1:98" s="9" customFormat="1" ht="146" customHeight="1" x14ac:dyDescent="0.35">
      <c r="A41" s="727" t="s">
        <v>1312</v>
      </c>
      <c r="B41" s="17" t="s">
        <v>35</v>
      </c>
      <c r="C41" s="814" t="s">
        <v>1699</v>
      </c>
      <c r="D41" s="8" t="str">
        <f>'Matriz de riesgos Inst'!T62</f>
        <v>ALTO</v>
      </c>
      <c r="E41" s="8" t="str">
        <f>'Matriz de riesgos Inst'!AJ62</f>
        <v>MODERADO</v>
      </c>
      <c r="F41" s="660" t="s">
        <v>1094</v>
      </c>
      <c r="G41" s="858" t="s">
        <v>43</v>
      </c>
      <c r="H41" s="858"/>
      <c r="I41" s="858"/>
      <c r="J41" s="858"/>
      <c r="K41" s="858"/>
      <c r="L41" s="858"/>
      <c r="M41" s="858"/>
      <c r="N41" s="858"/>
      <c r="O41" s="858"/>
      <c r="P41" s="858"/>
      <c r="Q41" s="858"/>
      <c r="R41" s="858" t="s">
        <v>1073</v>
      </c>
      <c r="S41" s="858"/>
      <c r="T41" s="858"/>
      <c r="U41" s="858"/>
      <c r="V41" s="858"/>
      <c r="W41" s="858"/>
      <c r="X41" s="858"/>
      <c r="Y41" s="858"/>
      <c r="Z41" s="858"/>
      <c r="AA41" s="858"/>
      <c r="AB41" s="858"/>
      <c r="AC41" s="659" t="s">
        <v>1466</v>
      </c>
      <c r="AD41" s="753" t="s">
        <v>1520</v>
      </c>
      <c r="AE41" s="672"/>
      <c r="AF41" s="672"/>
      <c r="AG41" s="672"/>
      <c r="AH41" s="672"/>
      <c r="AI41" s="672"/>
      <c r="AJ41" s="672"/>
      <c r="AK41" s="672"/>
      <c r="AL41" s="672"/>
      <c r="AM41" s="672"/>
      <c r="AN41" s="672"/>
      <c r="AO41" s="672"/>
      <c r="AP41" s="672"/>
      <c r="AQ41" s="672"/>
      <c r="AR41" s="672"/>
      <c r="AS41" s="672"/>
      <c r="AT41" s="672"/>
      <c r="AU41" s="672"/>
      <c r="AV41" s="672"/>
      <c r="AW41" s="672"/>
      <c r="AX41" s="672"/>
      <c r="AY41" s="672"/>
      <c r="AZ41" s="672"/>
      <c r="BA41" s="672"/>
      <c r="BB41" s="672"/>
      <c r="BC41" s="672"/>
      <c r="BD41" s="672"/>
      <c r="BE41" s="672"/>
      <c r="BF41" s="672"/>
      <c r="BG41" s="672"/>
      <c r="BH41" s="672"/>
      <c r="BI41" s="672"/>
      <c r="BJ41" s="672"/>
      <c r="BK41" s="775" t="s">
        <v>1567</v>
      </c>
      <c r="BL41" s="672"/>
      <c r="BM41" s="672"/>
      <c r="BN41" s="672"/>
      <c r="BO41" s="672"/>
      <c r="BP41" s="672"/>
      <c r="BQ41" s="818" t="s">
        <v>1664</v>
      </c>
      <c r="BR41" s="672"/>
      <c r="BS41" s="672"/>
      <c r="BT41" s="672"/>
      <c r="BU41" s="672"/>
      <c r="BV41" s="672"/>
      <c r="BW41" s="672"/>
      <c r="BX41" s="672"/>
      <c r="BY41" s="672"/>
      <c r="BZ41" s="672"/>
      <c r="CA41" s="672"/>
      <c r="CB41" s="672"/>
      <c r="CC41" s="672"/>
      <c r="CD41" s="672"/>
      <c r="CE41" s="672"/>
      <c r="CF41" s="672"/>
      <c r="CG41" s="672"/>
      <c r="CH41" s="672"/>
      <c r="CI41" s="672"/>
      <c r="CJ41" s="672"/>
      <c r="CK41" s="672"/>
      <c r="CL41" s="672"/>
      <c r="CM41" s="672"/>
      <c r="CN41" s="672"/>
      <c r="CO41" s="672"/>
      <c r="CP41" s="672"/>
      <c r="CQ41" s="672"/>
      <c r="CR41" s="672"/>
      <c r="CS41" s="672"/>
      <c r="CT41" s="672"/>
    </row>
    <row r="42" spans="1:98" s="9" customFormat="1" ht="162.5" customHeight="1" x14ac:dyDescent="0.35">
      <c r="A42" s="727">
        <v>31</v>
      </c>
      <c r="B42" s="17" t="s">
        <v>35</v>
      </c>
      <c r="C42" s="814" t="s">
        <v>1698</v>
      </c>
      <c r="D42" s="8" t="str">
        <f>'Matriz de riesgos Inst'!T64</f>
        <v>ALTO</v>
      </c>
      <c r="E42" s="8" t="str">
        <f>'Matriz de riesgos Inst'!AJ64</f>
        <v>MODERADO</v>
      </c>
      <c r="F42" s="660" t="s">
        <v>1094</v>
      </c>
      <c r="G42" s="858" t="s">
        <v>1138</v>
      </c>
      <c r="H42" s="858"/>
      <c r="I42" s="858"/>
      <c r="J42" s="858"/>
      <c r="K42" s="858"/>
      <c r="L42" s="858"/>
      <c r="M42" s="858"/>
      <c r="N42" s="858"/>
      <c r="O42" s="858"/>
      <c r="P42" s="858"/>
      <c r="Q42" s="858"/>
      <c r="R42" s="858" t="s">
        <v>1074</v>
      </c>
      <c r="S42" s="858"/>
      <c r="T42" s="858"/>
      <c r="U42" s="858"/>
      <c r="V42" s="858"/>
      <c r="W42" s="858"/>
      <c r="X42" s="858"/>
      <c r="Y42" s="858"/>
      <c r="Z42" s="858"/>
      <c r="AA42" s="858"/>
      <c r="AB42" s="858"/>
      <c r="AC42" s="659" t="s">
        <v>1313</v>
      </c>
      <c r="AD42" s="753" t="s">
        <v>1467</v>
      </c>
      <c r="AE42" s="672"/>
      <c r="AF42" s="672"/>
      <c r="AG42" s="672"/>
      <c r="AH42" s="672"/>
      <c r="AI42" s="672"/>
      <c r="AJ42" s="672"/>
      <c r="AK42" s="672"/>
      <c r="AL42" s="672"/>
      <c r="AM42" s="672"/>
      <c r="AN42" s="672"/>
      <c r="AO42" s="672"/>
      <c r="AP42" s="672"/>
      <c r="AQ42" s="672"/>
      <c r="AR42" s="672"/>
      <c r="AS42" s="672"/>
      <c r="AT42" s="672"/>
      <c r="AU42" s="672"/>
      <c r="AV42" s="672"/>
      <c r="AW42" s="672"/>
      <c r="AX42" s="672"/>
      <c r="AY42" s="672"/>
      <c r="AZ42" s="672"/>
      <c r="BA42" s="672"/>
      <c r="BB42" s="672"/>
      <c r="BC42" s="672"/>
      <c r="BD42" s="672"/>
      <c r="BE42" s="672"/>
      <c r="BF42" s="672"/>
      <c r="BG42" s="672"/>
      <c r="BH42" s="672"/>
      <c r="BI42" s="672"/>
      <c r="BJ42" s="672"/>
      <c r="BK42" s="775" t="s">
        <v>1568</v>
      </c>
      <c r="BL42" s="672"/>
      <c r="BM42" s="672"/>
      <c r="BN42" s="672"/>
      <c r="BO42" s="672"/>
      <c r="BP42" s="672"/>
      <c r="BQ42" s="818" t="s">
        <v>1761</v>
      </c>
      <c r="BR42" s="672"/>
      <c r="BS42" s="672"/>
      <c r="BT42" s="672"/>
      <c r="BU42" s="672"/>
      <c r="BV42" s="672"/>
      <c r="BW42" s="672"/>
      <c r="BX42" s="672"/>
      <c r="BY42" s="672"/>
      <c r="BZ42" s="672"/>
      <c r="CA42" s="672"/>
      <c r="CB42" s="672"/>
      <c r="CC42" s="672"/>
      <c r="CD42" s="672"/>
      <c r="CE42" s="672"/>
      <c r="CF42" s="672"/>
      <c r="CG42" s="672"/>
      <c r="CH42" s="672"/>
      <c r="CI42" s="672"/>
      <c r="CJ42" s="672"/>
      <c r="CK42" s="672"/>
      <c r="CL42" s="672"/>
      <c r="CM42" s="672"/>
      <c r="CN42" s="672"/>
      <c r="CO42" s="672"/>
      <c r="CP42" s="672"/>
      <c r="CQ42" s="672"/>
      <c r="CR42" s="672"/>
      <c r="CS42" s="672"/>
      <c r="CT42" s="672"/>
    </row>
    <row r="43" spans="1:98" s="9" customFormat="1" ht="103.5" customHeight="1" x14ac:dyDescent="0.35">
      <c r="A43" s="727">
        <v>32</v>
      </c>
      <c r="B43" s="17" t="s">
        <v>1561</v>
      </c>
      <c r="C43" s="814" t="s">
        <v>1697</v>
      </c>
      <c r="D43" s="13" t="s">
        <v>559</v>
      </c>
      <c r="E43" s="702" t="s">
        <v>559</v>
      </c>
      <c r="F43" s="660" t="s">
        <v>1094</v>
      </c>
      <c r="G43" s="659" t="s">
        <v>1316</v>
      </c>
      <c r="H43" s="659"/>
      <c r="I43" s="659"/>
      <c r="J43" s="659"/>
      <c r="K43" s="659"/>
      <c r="L43" s="659"/>
      <c r="M43" s="659"/>
      <c r="N43" s="873"/>
      <c r="O43" s="874"/>
      <c r="P43" s="874"/>
      <c r="Q43" s="875"/>
      <c r="R43" s="873" t="s">
        <v>1315</v>
      </c>
      <c r="S43" s="874"/>
      <c r="T43" s="874"/>
      <c r="U43" s="874"/>
      <c r="V43" s="874"/>
      <c r="W43" s="874"/>
      <c r="X43" s="874"/>
      <c r="Y43" s="874"/>
      <c r="Z43" s="874"/>
      <c r="AA43" s="874"/>
      <c r="AB43" s="875"/>
      <c r="AC43" s="659" t="s">
        <v>1314</v>
      </c>
      <c r="AD43" s="753" t="s">
        <v>1468</v>
      </c>
      <c r="AE43" s="672"/>
      <c r="AF43" s="672"/>
      <c r="AG43" s="672"/>
      <c r="AH43" s="672"/>
      <c r="AI43" s="672"/>
      <c r="AJ43" s="672"/>
      <c r="AK43" s="672"/>
      <c r="AL43" s="672"/>
      <c r="AM43" s="672"/>
      <c r="AN43" s="672"/>
      <c r="AO43" s="672"/>
      <c r="AP43" s="672"/>
      <c r="AQ43" s="672"/>
      <c r="AR43" s="672"/>
      <c r="AS43" s="672"/>
      <c r="AT43" s="672"/>
      <c r="AU43" s="672"/>
      <c r="AV43" s="672"/>
      <c r="AW43" s="672"/>
      <c r="AX43" s="672"/>
      <c r="AY43" s="672"/>
      <c r="AZ43" s="672"/>
      <c r="BA43" s="672"/>
      <c r="BB43" s="672"/>
      <c r="BC43" s="672"/>
      <c r="BD43" s="672"/>
      <c r="BE43" s="672"/>
      <c r="BF43" s="672"/>
      <c r="BG43" s="672"/>
      <c r="BH43" s="672"/>
      <c r="BI43" s="672"/>
      <c r="BJ43" s="672"/>
      <c r="BK43" s="774" t="s">
        <v>1546</v>
      </c>
      <c r="BL43" s="672"/>
      <c r="BM43" s="672"/>
      <c r="BN43" s="672"/>
      <c r="BO43" s="672"/>
      <c r="BP43" s="672"/>
      <c r="BQ43" s="818" t="s">
        <v>1665</v>
      </c>
      <c r="BR43" s="672"/>
      <c r="BS43" s="672"/>
      <c r="BT43" s="672"/>
      <c r="BU43" s="672"/>
      <c r="BV43" s="672"/>
      <c r="BW43" s="672"/>
      <c r="BX43" s="672"/>
      <c r="BY43" s="672"/>
      <c r="BZ43" s="672"/>
      <c r="CA43" s="672"/>
      <c r="CB43" s="672"/>
      <c r="CC43" s="672"/>
      <c r="CD43" s="672"/>
      <c r="CE43" s="672"/>
      <c r="CF43" s="672"/>
      <c r="CG43" s="672"/>
      <c r="CH43" s="672"/>
      <c r="CI43" s="672"/>
      <c r="CJ43" s="672"/>
      <c r="CK43" s="672"/>
      <c r="CL43" s="672"/>
      <c r="CM43" s="672"/>
      <c r="CN43" s="672"/>
      <c r="CO43" s="672"/>
      <c r="CP43" s="672"/>
      <c r="CQ43" s="672"/>
      <c r="CR43" s="672"/>
      <c r="CS43" s="672"/>
      <c r="CT43" s="672"/>
    </row>
    <row r="44" spans="1:98" s="672" customFormat="1" ht="110.5" customHeight="1" x14ac:dyDescent="0.35">
      <c r="A44" s="716">
        <v>33</v>
      </c>
      <c r="B44" s="671" t="s">
        <v>1562</v>
      </c>
      <c r="C44" s="11" t="s">
        <v>1696</v>
      </c>
      <c r="D44" s="737" t="s">
        <v>559</v>
      </c>
      <c r="E44" s="701" t="s">
        <v>559</v>
      </c>
      <c r="F44" s="669" t="s">
        <v>1320</v>
      </c>
      <c r="G44" s="738" t="s">
        <v>1317</v>
      </c>
      <c r="H44" s="668"/>
      <c r="I44" s="668"/>
      <c r="J44" s="668"/>
      <c r="K44" s="668"/>
      <c r="L44" s="668"/>
      <c r="M44" s="668"/>
      <c r="N44" s="668"/>
      <c r="O44" s="668"/>
      <c r="P44" s="668"/>
      <c r="Q44" s="668"/>
      <c r="R44" s="918" t="s">
        <v>1318</v>
      </c>
      <c r="S44" s="919"/>
      <c r="T44" s="919"/>
      <c r="U44" s="919"/>
      <c r="V44" s="919"/>
      <c r="W44" s="919"/>
      <c r="X44" s="919"/>
      <c r="Y44" s="732"/>
      <c r="Z44" s="732"/>
      <c r="AA44" s="732"/>
      <c r="AB44" s="733"/>
      <c r="AC44" s="668" t="s">
        <v>1319</v>
      </c>
      <c r="AD44" s="753" t="s">
        <v>1469</v>
      </c>
      <c r="BK44" s="774" t="s">
        <v>1569</v>
      </c>
      <c r="BQ44" s="821" t="s">
        <v>1569</v>
      </c>
    </row>
    <row r="45" spans="1:98" s="672" customFormat="1" ht="82.5" customHeight="1" x14ac:dyDescent="0.35">
      <c r="A45" s="730">
        <v>34</v>
      </c>
      <c r="B45" s="671" t="s">
        <v>1324</v>
      </c>
      <c r="C45" s="11" t="s">
        <v>1695</v>
      </c>
      <c r="D45" s="701" t="s">
        <v>559</v>
      </c>
      <c r="E45" s="701" t="s">
        <v>559</v>
      </c>
      <c r="F45" s="669" t="s">
        <v>1094</v>
      </c>
      <c r="G45" s="668" t="s">
        <v>1322</v>
      </c>
      <c r="H45" s="668"/>
      <c r="I45" s="668"/>
      <c r="J45" s="668"/>
      <c r="K45" s="668"/>
      <c r="L45" s="668"/>
      <c r="M45" s="668"/>
      <c r="N45" s="668"/>
      <c r="O45" s="668"/>
      <c r="P45" s="668"/>
      <c r="Q45" s="668"/>
      <c r="R45" s="918" t="s">
        <v>1321</v>
      </c>
      <c r="S45" s="933"/>
      <c r="T45" s="933"/>
      <c r="U45" s="933"/>
      <c r="V45" s="933"/>
      <c r="W45" s="933"/>
      <c r="X45" s="933"/>
      <c r="Y45" s="704"/>
      <c r="Z45" s="704"/>
      <c r="AA45" s="704"/>
      <c r="AB45" s="705"/>
      <c r="AC45" s="668" t="s">
        <v>1323</v>
      </c>
      <c r="AD45" s="753" t="s">
        <v>1470</v>
      </c>
      <c r="BK45" s="775" t="s">
        <v>1547</v>
      </c>
      <c r="BQ45" s="821" t="s">
        <v>1666</v>
      </c>
    </row>
    <row r="46" spans="1:98" s="9" customFormat="1" ht="147" customHeight="1" x14ac:dyDescent="0.35">
      <c r="A46" s="727">
        <v>35</v>
      </c>
      <c r="B46" s="17" t="s">
        <v>1324</v>
      </c>
      <c r="C46" s="814" t="s">
        <v>1694</v>
      </c>
      <c r="D46" s="739" t="s">
        <v>192</v>
      </c>
      <c r="E46" s="702" t="s">
        <v>264</v>
      </c>
      <c r="F46" s="660" t="s">
        <v>1306</v>
      </c>
      <c r="G46" s="8" t="s">
        <v>1306</v>
      </c>
      <c r="H46" s="659"/>
      <c r="I46" s="659"/>
      <c r="J46" s="659"/>
      <c r="K46" s="659"/>
      <c r="L46" s="659"/>
      <c r="M46" s="659"/>
      <c r="N46" s="659"/>
      <c r="O46" s="659"/>
      <c r="P46" s="659"/>
      <c r="Q46" s="659"/>
      <c r="R46" s="944" t="s">
        <v>1690</v>
      </c>
      <c r="S46" s="945"/>
      <c r="T46" s="945"/>
      <c r="U46" s="945"/>
      <c r="V46" s="945"/>
      <c r="W46" s="945"/>
      <c r="X46" s="945"/>
      <c r="Y46" s="728"/>
      <c r="Z46" s="728"/>
      <c r="AA46" s="728"/>
      <c r="AB46" s="729"/>
      <c r="AC46" s="688" t="s">
        <v>1325</v>
      </c>
      <c r="AD46" s="740" t="s">
        <v>1471</v>
      </c>
      <c r="AE46" s="672"/>
      <c r="AF46" s="672"/>
      <c r="AG46" s="672"/>
      <c r="AH46" s="672"/>
      <c r="AI46" s="672"/>
      <c r="AJ46" s="672"/>
      <c r="AK46" s="672"/>
      <c r="AL46" s="672"/>
      <c r="AM46" s="672"/>
      <c r="AN46" s="672"/>
      <c r="AO46" s="672"/>
      <c r="AP46" s="672"/>
      <c r="AQ46" s="672"/>
      <c r="AR46" s="672"/>
      <c r="AS46" s="672"/>
      <c r="AT46" s="672"/>
      <c r="AU46" s="672"/>
      <c r="AV46" s="672"/>
      <c r="AW46" s="672"/>
      <c r="AX46" s="672"/>
      <c r="AY46" s="672"/>
      <c r="AZ46" s="672"/>
      <c r="BA46" s="672"/>
      <c r="BB46" s="672"/>
      <c r="BC46" s="672"/>
      <c r="BD46" s="672"/>
      <c r="BE46" s="672"/>
      <c r="BF46" s="672"/>
      <c r="BG46" s="672"/>
      <c r="BH46" s="672"/>
      <c r="BI46" s="672"/>
      <c r="BJ46" s="672"/>
      <c r="BK46" s="783" t="s">
        <v>1471</v>
      </c>
      <c r="BL46" s="672"/>
      <c r="BM46" s="672"/>
      <c r="BN46" s="672"/>
      <c r="BO46" s="672"/>
      <c r="BP46" s="672"/>
      <c r="BQ46" s="783" t="s">
        <v>1667</v>
      </c>
      <c r="BR46" s="672"/>
      <c r="BS46" s="672"/>
      <c r="BT46" s="672"/>
      <c r="BU46" s="672"/>
      <c r="BV46" s="672"/>
      <c r="BW46" s="672"/>
      <c r="BX46" s="672"/>
      <c r="BY46" s="672"/>
      <c r="BZ46" s="672"/>
      <c r="CA46" s="672"/>
      <c r="CB46" s="672"/>
      <c r="CC46" s="672"/>
      <c r="CD46" s="672"/>
      <c r="CE46" s="672"/>
      <c r="CF46" s="672"/>
      <c r="CG46" s="672"/>
      <c r="CH46" s="672"/>
      <c r="CI46" s="672"/>
      <c r="CJ46" s="672"/>
      <c r="CK46" s="672"/>
      <c r="CL46" s="672"/>
      <c r="CM46" s="672"/>
      <c r="CN46" s="672"/>
      <c r="CO46" s="672"/>
      <c r="CP46" s="672"/>
      <c r="CQ46" s="672"/>
      <c r="CR46" s="672"/>
      <c r="CS46" s="672"/>
      <c r="CT46" s="672"/>
    </row>
    <row r="47" spans="1:98" s="9" customFormat="1" ht="97.5" customHeight="1" x14ac:dyDescent="0.35">
      <c r="A47" s="727">
        <v>36</v>
      </c>
      <c r="B47" s="17" t="s">
        <v>1324</v>
      </c>
      <c r="C47" s="814" t="s">
        <v>1563</v>
      </c>
      <c r="D47" s="739" t="s">
        <v>264</v>
      </c>
      <c r="E47" s="702" t="s">
        <v>264</v>
      </c>
      <c r="F47" s="768" t="s">
        <v>1326</v>
      </c>
      <c r="G47" s="8" t="s">
        <v>1564</v>
      </c>
      <c r="H47" s="763"/>
      <c r="I47" s="763"/>
      <c r="J47" s="763"/>
      <c r="K47" s="763"/>
      <c r="L47" s="763"/>
      <c r="M47" s="763"/>
      <c r="N47" s="763"/>
      <c r="O47" s="763"/>
      <c r="P47" s="763"/>
      <c r="Q47" s="763"/>
      <c r="R47" s="766"/>
      <c r="S47" s="767" t="s">
        <v>1564</v>
      </c>
      <c r="T47" s="767"/>
      <c r="U47" s="767"/>
      <c r="V47" s="767"/>
      <c r="W47" s="767"/>
      <c r="X47" s="767"/>
      <c r="Y47" s="764"/>
      <c r="Z47" s="764"/>
      <c r="AA47" s="764"/>
      <c r="AB47" s="765"/>
      <c r="AC47" s="688" t="s">
        <v>1400</v>
      </c>
      <c r="AD47" s="740" t="s">
        <v>1472</v>
      </c>
      <c r="AE47" s="672"/>
      <c r="AF47" s="672"/>
      <c r="AG47" s="672"/>
      <c r="AH47" s="672"/>
      <c r="AI47" s="672"/>
      <c r="AJ47" s="672"/>
      <c r="AK47" s="672"/>
      <c r="AL47" s="672"/>
      <c r="AM47" s="672"/>
      <c r="AN47" s="672"/>
      <c r="AO47" s="672"/>
      <c r="AP47" s="672"/>
      <c r="AQ47" s="672"/>
      <c r="AR47" s="672"/>
      <c r="AS47" s="672"/>
      <c r="AT47" s="672"/>
      <c r="AU47" s="672"/>
      <c r="AV47" s="672"/>
      <c r="AW47" s="672"/>
      <c r="AX47" s="672"/>
      <c r="AY47" s="672"/>
      <c r="AZ47" s="672"/>
      <c r="BA47" s="672"/>
      <c r="BB47" s="672"/>
      <c r="BC47" s="672"/>
      <c r="BD47" s="672"/>
      <c r="BE47" s="672"/>
      <c r="BF47" s="672"/>
      <c r="BG47" s="672"/>
      <c r="BH47" s="672"/>
      <c r="BI47" s="672"/>
      <c r="BJ47" s="672"/>
      <c r="BK47" s="740" t="s">
        <v>1633</v>
      </c>
      <c r="BL47" s="672"/>
      <c r="BM47" s="672"/>
      <c r="BN47" s="672"/>
      <c r="BO47" s="672"/>
      <c r="BP47" s="672"/>
      <c r="BQ47" s="783" t="s">
        <v>1668</v>
      </c>
      <c r="BR47" s="672"/>
      <c r="BS47" s="672"/>
      <c r="BT47" s="672"/>
      <c r="BU47" s="672"/>
      <c r="BV47" s="672"/>
      <c r="BW47" s="672"/>
      <c r="BX47" s="672"/>
      <c r="BY47" s="672"/>
      <c r="BZ47" s="672"/>
      <c r="CA47" s="672"/>
      <c r="CB47" s="672"/>
      <c r="CC47" s="672"/>
      <c r="CD47" s="672"/>
      <c r="CE47" s="672"/>
      <c r="CF47" s="672"/>
      <c r="CG47" s="672"/>
      <c r="CH47" s="672"/>
      <c r="CI47" s="672"/>
      <c r="CJ47" s="672"/>
      <c r="CK47" s="672"/>
      <c r="CL47" s="672"/>
      <c r="CM47" s="672"/>
      <c r="CN47" s="672"/>
      <c r="CO47" s="672"/>
      <c r="CP47" s="672"/>
      <c r="CQ47" s="672"/>
      <c r="CR47" s="672"/>
      <c r="CS47" s="672"/>
      <c r="CT47" s="672"/>
    </row>
    <row r="48" spans="1:98" s="741" customFormat="1" ht="191.5" customHeight="1" x14ac:dyDescent="0.35">
      <c r="A48" s="716">
        <v>37</v>
      </c>
      <c r="B48" s="671" t="s">
        <v>47</v>
      </c>
      <c r="C48" s="11" t="s">
        <v>1075</v>
      </c>
      <c r="D48" s="720" t="str">
        <f>'Matriz de riesgos Asist'!T101</f>
        <v>MODERADO</v>
      </c>
      <c r="E48" s="720" t="str">
        <f>'Matriz de riesgos Asist'!AJ101</f>
        <v>BAJO</v>
      </c>
      <c r="F48" s="669" t="s">
        <v>1094</v>
      </c>
      <c r="G48" s="853" t="s">
        <v>1139</v>
      </c>
      <c r="H48" s="853"/>
      <c r="I48" s="853"/>
      <c r="J48" s="853"/>
      <c r="K48" s="853"/>
      <c r="L48" s="853"/>
      <c r="M48" s="853"/>
      <c r="N48" s="853"/>
      <c r="O48" s="853"/>
      <c r="P48" s="853"/>
      <c r="Q48" s="853"/>
      <c r="R48" s="853" t="s">
        <v>1140</v>
      </c>
      <c r="S48" s="853"/>
      <c r="T48" s="853"/>
      <c r="U48" s="853"/>
      <c r="V48" s="853"/>
      <c r="W48" s="853"/>
      <c r="X48" s="853"/>
      <c r="Y48" s="853"/>
      <c r="Z48" s="853"/>
      <c r="AA48" s="853"/>
      <c r="AB48" s="853"/>
      <c r="AC48" s="668" t="s">
        <v>1327</v>
      </c>
      <c r="AD48" s="753" t="s">
        <v>1473</v>
      </c>
      <c r="AE48" s="672"/>
      <c r="AF48" s="672"/>
      <c r="AG48" s="672"/>
      <c r="AH48" s="672"/>
      <c r="AI48" s="672"/>
      <c r="AJ48" s="672"/>
      <c r="AK48" s="672"/>
      <c r="AL48" s="672"/>
      <c r="AM48" s="672"/>
      <c r="AN48" s="672"/>
      <c r="AO48" s="672"/>
      <c r="AP48" s="672"/>
      <c r="AQ48" s="672"/>
      <c r="AR48" s="672"/>
      <c r="AS48" s="672"/>
      <c r="AT48" s="672"/>
      <c r="AU48" s="672"/>
      <c r="AV48" s="672"/>
      <c r="AW48" s="672"/>
      <c r="AX48" s="672"/>
      <c r="AY48" s="672"/>
      <c r="AZ48" s="672"/>
      <c r="BA48" s="672"/>
      <c r="BB48" s="672"/>
      <c r="BC48" s="672"/>
      <c r="BD48" s="672"/>
      <c r="BE48" s="672"/>
      <c r="BF48" s="672"/>
      <c r="BG48" s="672"/>
      <c r="BH48" s="672"/>
      <c r="BI48" s="672"/>
      <c r="BJ48" s="672"/>
      <c r="BK48" s="774" t="s">
        <v>1570</v>
      </c>
      <c r="BL48" s="672"/>
      <c r="BM48" s="672"/>
      <c r="BN48" s="672"/>
      <c r="BO48" s="672"/>
      <c r="BP48" s="672"/>
      <c r="BQ48" s="821" t="s">
        <v>1722</v>
      </c>
      <c r="BR48" s="672"/>
      <c r="BS48" s="672"/>
      <c r="BT48" s="672"/>
      <c r="BU48" s="672"/>
      <c r="BV48" s="672"/>
      <c r="BW48" s="672"/>
      <c r="BX48" s="672"/>
      <c r="BY48" s="672"/>
      <c r="BZ48" s="672"/>
      <c r="CA48" s="672"/>
      <c r="CB48" s="672"/>
      <c r="CC48" s="672"/>
      <c r="CD48" s="672"/>
      <c r="CE48" s="672"/>
      <c r="CF48" s="672"/>
      <c r="CG48" s="672"/>
      <c r="CH48" s="672"/>
      <c r="CI48" s="672"/>
      <c r="CJ48" s="672"/>
      <c r="CK48" s="672"/>
      <c r="CL48" s="672"/>
      <c r="CM48" s="672"/>
      <c r="CN48" s="672"/>
      <c r="CO48" s="672"/>
      <c r="CP48" s="672"/>
      <c r="CQ48" s="672"/>
      <c r="CR48" s="672"/>
      <c r="CS48" s="672"/>
      <c r="CT48" s="672"/>
    </row>
    <row r="49" spans="1:98" s="672" customFormat="1" ht="109.5" customHeight="1" x14ac:dyDescent="0.35">
      <c r="A49" s="716">
        <v>38</v>
      </c>
      <c r="B49" s="671" t="s">
        <v>47</v>
      </c>
      <c r="C49" s="11" t="s">
        <v>49</v>
      </c>
      <c r="D49" s="736" t="str">
        <f>'Matriz de riesgos Asist'!T104</f>
        <v>MODERADO</v>
      </c>
      <c r="E49" s="720" t="str">
        <f>'Matriz de riesgos Asist'!AJ104</f>
        <v>BAJO</v>
      </c>
      <c r="F49" s="669" t="s">
        <v>1094</v>
      </c>
      <c r="G49" s="853" t="s">
        <v>1141</v>
      </c>
      <c r="H49" s="853"/>
      <c r="I49" s="853"/>
      <c r="J49" s="853"/>
      <c r="K49" s="853"/>
      <c r="L49" s="853"/>
      <c r="M49" s="853"/>
      <c r="N49" s="853"/>
      <c r="O49" s="853"/>
      <c r="P49" s="853"/>
      <c r="Q49" s="853"/>
      <c r="R49" s="853" t="s">
        <v>1142</v>
      </c>
      <c r="S49" s="853"/>
      <c r="T49" s="853"/>
      <c r="U49" s="853"/>
      <c r="V49" s="853"/>
      <c r="W49" s="853"/>
      <c r="X49" s="853"/>
      <c r="Y49" s="853"/>
      <c r="Z49" s="853"/>
      <c r="AA49" s="853"/>
      <c r="AB49" s="853"/>
      <c r="AC49" s="668" t="s">
        <v>1328</v>
      </c>
      <c r="AD49" s="774" t="s">
        <v>1534</v>
      </c>
      <c r="BK49" s="775" t="s">
        <v>1571</v>
      </c>
      <c r="BQ49" s="821" t="s">
        <v>1762</v>
      </c>
    </row>
    <row r="50" spans="1:98" s="672" customFormat="1" ht="138" customHeight="1" x14ac:dyDescent="0.35">
      <c r="A50" s="716">
        <v>39</v>
      </c>
      <c r="B50" s="671" t="s">
        <v>47</v>
      </c>
      <c r="C50" s="11" t="s">
        <v>50</v>
      </c>
      <c r="D50" s="736" t="str">
        <f>'Matriz de riesgos Asist'!T109</f>
        <v>BAJO</v>
      </c>
      <c r="E50" s="8" t="str">
        <f>'Matriz de riesgos Asist'!AJ109</f>
        <v>BAJO</v>
      </c>
      <c r="F50" s="820" t="s">
        <v>1094</v>
      </c>
      <c r="G50" s="858" t="s">
        <v>1143</v>
      </c>
      <c r="H50" s="858"/>
      <c r="I50" s="858"/>
      <c r="J50" s="858"/>
      <c r="K50" s="858"/>
      <c r="L50" s="858"/>
      <c r="M50" s="858"/>
      <c r="N50" s="858"/>
      <c r="O50" s="858"/>
      <c r="P50" s="858"/>
      <c r="Q50" s="858"/>
      <c r="R50" s="858" t="s">
        <v>1067</v>
      </c>
      <c r="S50" s="858"/>
      <c r="T50" s="858"/>
      <c r="U50" s="858"/>
      <c r="V50" s="858"/>
      <c r="W50" s="858"/>
      <c r="X50" s="858"/>
      <c r="Y50" s="858"/>
      <c r="Z50" s="858"/>
      <c r="AA50" s="858"/>
      <c r="AB50" s="858"/>
      <c r="AC50" s="820" t="s">
        <v>1754</v>
      </c>
      <c r="AD50" s="774" t="s">
        <v>1535</v>
      </c>
      <c r="BK50" s="821" t="s">
        <v>1572</v>
      </c>
      <c r="BQ50" s="821" t="s">
        <v>1763</v>
      </c>
    </row>
    <row r="51" spans="1:98" s="809" customFormat="1" ht="105.5" customHeight="1" x14ac:dyDescent="0.35">
      <c r="A51" s="807">
        <v>40</v>
      </c>
      <c r="B51" s="806" t="s">
        <v>47</v>
      </c>
      <c r="C51" s="11" t="s">
        <v>1144</v>
      </c>
      <c r="D51" s="808" t="str">
        <f>'Matriz de riesgos Asist'!T111</f>
        <v>MODERADO</v>
      </c>
      <c r="E51" s="690" t="str">
        <f>'Matriz de riesgos Asist'!AJ111</f>
        <v>BAJO</v>
      </c>
      <c r="F51" s="820" t="s">
        <v>1094</v>
      </c>
      <c r="G51" s="858" t="s">
        <v>1145</v>
      </c>
      <c r="H51" s="858"/>
      <c r="I51" s="858"/>
      <c r="J51" s="858"/>
      <c r="K51" s="858"/>
      <c r="L51" s="858"/>
      <c r="M51" s="858"/>
      <c r="N51" s="858"/>
      <c r="O51" s="858"/>
      <c r="P51" s="858"/>
      <c r="Q51" s="858"/>
      <c r="R51" s="858" t="s">
        <v>1146</v>
      </c>
      <c r="S51" s="858"/>
      <c r="T51" s="858"/>
      <c r="U51" s="858"/>
      <c r="V51" s="858"/>
      <c r="W51" s="858"/>
      <c r="X51" s="858"/>
      <c r="Y51" s="858"/>
      <c r="Z51" s="858"/>
      <c r="AA51" s="858"/>
      <c r="AB51" s="858"/>
      <c r="AC51" s="820" t="s">
        <v>1755</v>
      </c>
      <c r="AD51" s="806" t="s">
        <v>1474</v>
      </c>
      <c r="BK51" s="818" t="s">
        <v>1573</v>
      </c>
      <c r="BQ51" s="821" t="s">
        <v>1764</v>
      </c>
    </row>
    <row r="52" spans="1:98" s="809" customFormat="1" ht="186" customHeight="1" x14ac:dyDescent="0.35">
      <c r="A52" s="807">
        <v>41</v>
      </c>
      <c r="B52" s="806" t="s">
        <v>9</v>
      </c>
      <c r="C52" s="11" t="s">
        <v>1288</v>
      </c>
      <c r="D52" s="808" t="str">
        <f>'Matriz de riesgos Asist'!T17</f>
        <v>BAJO</v>
      </c>
      <c r="E52" s="690" t="str">
        <f>'Matriz de riesgos Asist'!AJ17</f>
        <v>BAJO</v>
      </c>
      <c r="F52" s="820" t="s">
        <v>1094</v>
      </c>
      <c r="G52" s="858" t="s">
        <v>1147</v>
      </c>
      <c r="H52" s="858"/>
      <c r="I52" s="858"/>
      <c r="J52" s="858"/>
      <c r="K52" s="858"/>
      <c r="L52" s="858"/>
      <c r="M52" s="858"/>
      <c r="N52" s="858"/>
      <c r="O52" s="858"/>
      <c r="P52" s="858"/>
      <c r="Q52" s="858"/>
      <c r="R52" s="858" t="s">
        <v>1076</v>
      </c>
      <c r="S52" s="858"/>
      <c r="T52" s="858"/>
      <c r="U52" s="858"/>
      <c r="V52" s="858"/>
      <c r="W52" s="858"/>
      <c r="X52" s="858"/>
      <c r="Y52" s="858"/>
      <c r="Z52" s="858"/>
      <c r="AA52" s="858"/>
      <c r="AB52" s="858"/>
      <c r="AC52" s="821" t="s">
        <v>1274</v>
      </c>
      <c r="AD52" s="806" t="s">
        <v>1536</v>
      </c>
      <c r="BK52" s="818" t="s">
        <v>1588</v>
      </c>
      <c r="BQ52" s="821" t="s">
        <v>1687</v>
      </c>
    </row>
    <row r="53" spans="1:98" s="9" customFormat="1" ht="106" customHeight="1" x14ac:dyDescent="0.35">
      <c r="A53" s="727">
        <v>42</v>
      </c>
      <c r="B53" s="17" t="s">
        <v>9</v>
      </c>
      <c r="C53" s="814" t="s">
        <v>1401</v>
      </c>
      <c r="D53" s="8" t="str">
        <f>'Matriz de riesgos Asist'!T18</f>
        <v>MODERADO</v>
      </c>
      <c r="E53" s="8" t="s">
        <v>192</v>
      </c>
      <c r="F53" s="660" t="s">
        <v>1094</v>
      </c>
      <c r="G53" s="859" t="s">
        <v>53</v>
      </c>
      <c r="H53" s="859"/>
      <c r="I53" s="859"/>
      <c r="J53" s="859"/>
      <c r="K53" s="859"/>
      <c r="L53" s="859"/>
      <c r="M53" s="859"/>
      <c r="N53" s="859"/>
      <c r="O53" s="859"/>
      <c r="P53" s="859"/>
      <c r="Q53" s="859"/>
      <c r="R53" s="858" t="s">
        <v>1148</v>
      </c>
      <c r="S53" s="858"/>
      <c r="T53" s="858"/>
      <c r="U53" s="858"/>
      <c r="V53" s="858"/>
      <c r="W53" s="858"/>
      <c r="X53" s="858"/>
      <c r="Y53" s="858"/>
      <c r="Z53" s="858"/>
      <c r="AA53" s="858"/>
      <c r="AB53" s="858"/>
      <c r="AC53" s="659" t="s">
        <v>1423</v>
      </c>
      <c r="AD53" s="774" t="s">
        <v>1475</v>
      </c>
      <c r="AE53" s="672"/>
      <c r="AF53" s="672"/>
      <c r="AG53" s="672"/>
      <c r="AH53" s="672"/>
      <c r="AI53" s="672"/>
      <c r="AJ53" s="672"/>
      <c r="AK53" s="672"/>
      <c r="AL53" s="672"/>
      <c r="AM53" s="672"/>
      <c r="AN53" s="672"/>
      <c r="AO53" s="672"/>
      <c r="AP53" s="672"/>
      <c r="AQ53" s="672"/>
      <c r="AR53" s="672"/>
      <c r="AS53" s="672"/>
      <c r="AT53" s="672"/>
      <c r="AU53" s="672"/>
      <c r="AV53" s="672"/>
      <c r="AW53" s="672"/>
      <c r="AX53" s="672"/>
      <c r="AY53" s="672"/>
      <c r="AZ53" s="672"/>
      <c r="BA53" s="672"/>
      <c r="BB53" s="672"/>
      <c r="BC53" s="672"/>
      <c r="BD53" s="672"/>
      <c r="BE53" s="672"/>
      <c r="BF53" s="672"/>
      <c r="BG53" s="672"/>
      <c r="BH53" s="672"/>
      <c r="BI53" s="672"/>
      <c r="BJ53" s="672"/>
      <c r="BK53" s="811" t="s">
        <v>1589</v>
      </c>
      <c r="BL53" s="672"/>
      <c r="BM53" s="672"/>
      <c r="BN53" s="672"/>
      <c r="BO53" s="672"/>
      <c r="BP53" s="672"/>
      <c r="BQ53" s="821" t="s">
        <v>1652</v>
      </c>
      <c r="BR53" s="672"/>
      <c r="BS53" s="672"/>
      <c r="BT53" s="672"/>
      <c r="BU53" s="672"/>
      <c r="BV53" s="672"/>
      <c r="BW53" s="672"/>
      <c r="BX53" s="672"/>
      <c r="BY53" s="672"/>
      <c r="BZ53" s="672"/>
      <c r="CA53" s="672"/>
      <c r="CB53" s="672"/>
      <c r="CC53" s="672"/>
      <c r="CD53" s="672"/>
      <c r="CE53" s="672"/>
      <c r="CF53" s="672"/>
      <c r="CG53" s="672"/>
      <c r="CH53" s="672"/>
      <c r="CI53" s="672"/>
      <c r="CJ53" s="672"/>
      <c r="CK53" s="672"/>
      <c r="CL53" s="672"/>
      <c r="CM53" s="672"/>
      <c r="CN53" s="672"/>
      <c r="CO53" s="672"/>
      <c r="CP53" s="672"/>
      <c r="CQ53" s="672"/>
      <c r="CR53" s="672"/>
      <c r="CS53" s="672"/>
      <c r="CT53" s="672"/>
    </row>
    <row r="54" spans="1:98" s="9" customFormat="1" ht="230" customHeight="1" x14ac:dyDescent="0.35">
      <c r="A54" s="727">
        <v>43</v>
      </c>
      <c r="B54" s="17" t="s">
        <v>9</v>
      </c>
      <c r="C54" s="814" t="s">
        <v>1402</v>
      </c>
      <c r="D54" s="13" t="str">
        <f>'Matriz de riesgos Asist'!T19</f>
        <v>MODERADO</v>
      </c>
      <c r="E54" s="8" t="s">
        <v>192</v>
      </c>
      <c r="F54" s="660" t="s">
        <v>1094</v>
      </c>
      <c r="G54" s="858" t="s">
        <v>1149</v>
      </c>
      <c r="H54" s="858"/>
      <c r="I54" s="858"/>
      <c r="J54" s="858"/>
      <c r="K54" s="858"/>
      <c r="L54" s="858"/>
      <c r="M54" s="858"/>
      <c r="N54" s="858"/>
      <c r="O54" s="858"/>
      <c r="P54" s="858"/>
      <c r="Q54" s="858"/>
      <c r="R54" s="858" t="s">
        <v>1062</v>
      </c>
      <c r="S54" s="858"/>
      <c r="T54" s="858"/>
      <c r="U54" s="858"/>
      <c r="V54" s="858"/>
      <c r="W54" s="858"/>
      <c r="X54" s="858"/>
      <c r="Y54" s="858"/>
      <c r="Z54" s="858"/>
      <c r="AA54" s="858"/>
      <c r="AB54" s="858"/>
      <c r="AC54" s="759" t="s">
        <v>1476</v>
      </c>
      <c r="AD54" s="774" t="s">
        <v>1537</v>
      </c>
      <c r="AE54" s="672"/>
      <c r="AF54" s="672"/>
      <c r="AG54" s="672"/>
      <c r="AH54" s="672"/>
      <c r="AI54" s="672"/>
      <c r="AJ54" s="672"/>
      <c r="AK54" s="672"/>
      <c r="AL54" s="672"/>
      <c r="AM54" s="672"/>
      <c r="AN54" s="672"/>
      <c r="AO54" s="672"/>
      <c r="AP54" s="672"/>
      <c r="AQ54" s="672"/>
      <c r="AR54" s="672"/>
      <c r="AS54" s="672"/>
      <c r="AT54" s="672"/>
      <c r="AU54" s="672"/>
      <c r="AV54" s="672"/>
      <c r="AW54" s="672"/>
      <c r="AX54" s="672"/>
      <c r="AY54" s="672"/>
      <c r="AZ54" s="672"/>
      <c r="BA54" s="672"/>
      <c r="BB54" s="672"/>
      <c r="BC54" s="672"/>
      <c r="BD54" s="672"/>
      <c r="BE54" s="672"/>
      <c r="BF54" s="672"/>
      <c r="BG54" s="672"/>
      <c r="BH54" s="672"/>
      <c r="BI54" s="672"/>
      <c r="BJ54" s="672"/>
      <c r="BK54" s="810" t="s">
        <v>1686</v>
      </c>
      <c r="BL54" s="672"/>
      <c r="BM54" s="672"/>
      <c r="BN54" s="672"/>
      <c r="BO54" s="672"/>
      <c r="BP54" s="672"/>
      <c r="BQ54" s="821" t="s">
        <v>1675</v>
      </c>
      <c r="BR54" s="672"/>
      <c r="BS54" s="672"/>
      <c r="BT54" s="672"/>
      <c r="BU54" s="672"/>
      <c r="BV54" s="672"/>
      <c r="BW54" s="672"/>
      <c r="BX54" s="672"/>
      <c r="BY54" s="672"/>
      <c r="BZ54" s="672"/>
      <c r="CA54" s="672"/>
      <c r="CB54" s="672"/>
      <c r="CC54" s="672"/>
      <c r="CD54" s="672"/>
      <c r="CE54" s="672"/>
      <c r="CF54" s="672"/>
      <c r="CG54" s="672"/>
      <c r="CH54" s="672"/>
      <c r="CI54" s="672"/>
      <c r="CJ54" s="672"/>
      <c r="CK54" s="672"/>
      <c r="CL54" s="672"/>
      <c r="CM54" s="672"/>
      <c r="CN54" s="672"/>
      <c r="CO54" s="672"/>
      <c r="CP54" s="672"/>
      <c r="CQ54" s="672"/>
      <c r="CR54" s="672"/>
      <c r="CS54" s="672"/>
      <c r="CT54" s="672"/>
    </row>
    <row r="55" spans="1:98" s="9" customFormat="1" ht="197" customHeight="1" x14ac:dyDescent="0.35">
      <c r="A55" s="727">
        <v>44</v>
      </c>
      <c r="B55" s="17" t="s">
        <v>9</v>
      </c>
      <c r="C55" s="814" t="s">
        <v>55</v>
      </c>
      <c r="D55" s="13" t="str">
        <f>'Matriz de riesgos Asist'!T21</f>
        <v>MODERADO</v>
      </c>
      <c r="E55" s="8" t="s">
        <v>192</v>
      </c>
      <c r="F55" s="660" t="s">
        <v>1094</v>
      </c>
      <c r="G55" s="858" t="s">
        <v>1150</v>
      </c>
      <c r="H55" s="858"/>
      <c r="I55" s="858"/>
      <c r="J55" s="858"/>
      <c r="K55" s="858"/>
      <c r="L55" s="858"/>
      <c r="M55" s="858"/>
      <c r="N55" s="858"/>
      <c r="O55" s="858"/>
      <c r="P55" s="858"/>
      <c r="Q55" s="858"/>
      <c r="R55" s="858" t="s">
        <v>1151</v>
      </c>
      <c r="S55" s="858"/>
      <c r="T55" s="858"/>
      <c r="U55" s="858"/>
      <c r="V55" s="858"/>
      <c r="W55" s="858"/>
      <c r="X55" s="858"/>
      <c r="Y55" s="858"/>
      <c r="Z55" s="858"/>
      <c r="AA55" s="858"/>
      <c r="AB55" s="858"/>
      <c r="AC55" s="659" t="s">
        <v>1477</v>
      </c>
      <c r="AD55" s="774" t="s">
        <v>1404</v>
      </c>
      <c r="AE55" s="672"/>
      <c r="AF55" s="672"/>
      <c r="AG55" s="672"/>
      <c r="AH55" s="672"/>
      <c r="AI55" s="672"/>
      <c r="AJ55" s="672"/>
      <c r="AK55" s="672"/>
      <c r="AL55" s="672"/>
      <c r="AM55" s="672"/>
      <c r="AN55" s="672"/>
      <c r="AO55" s="672"/>
      <c r="AP55" s="672"/>
      <c r="AQ55" s="672"/>
      <c r="AR55" s="672"/>
      <c r="AS55" s="672"/>
      <c r="AT55" s="672"/>
      <c r="AU55" s="672"/>
      <c r="AV55" s="672"/>
      <c r="AW55" s="672"/>
      <c r="AX55" s="672"/>
      <c r="AY55" s="672"/>
      <c r="AZ55" s="672"/>
      <c r="BA55" s="672"/>
      <c r="BB55" s="672"/>
      <c r="BC55" s="672"/>
      <c r="BD55" s="672"/>
      <c r="BE55" s="672"/>
      <c r="BF55" s="672"/>
      <c r="BG55" s="672"/>
      <c r="BH55" s="672"/>
      <c r="BI55" s="672"/>
      <c r="BJ55" s="672"/>
      <c r="BK55" s="775" t="s">
        <v>1622</v>
      </c>
      <c r="BL55" s="672"/>
      <c r="BM55" s="672"/>
      <c r="BN55" s="672"/>
      <c r="BO55" s="672"/>
      <c r="BP55" s="672"/>
      <c r="BQ55" s="818" t="s">
        <v>1676</v>
      </c>
      <c r="BR55" s="672"/>
      <c r="BS55" s="672"/>
      <c r="BT55" s="672"/>
      <c r="BU55" s="672"/>
      <c r="BV55" s="672"/>
      <c r="BW55" s="672"/>
      <c r="BX55" s="672"/>
      <c r="BY55" s="672"/>
      <c r="BZ55" s="672"/>
      <c r="CA55" s="672"/>
      <c r="CB55" s="672"/>
      <c r="CC55" s="672"/>
      <c r="CD55" s="672"/>
      <c r="CE55" s="672"/>
      <c r="CF55" s="672"/>
      <c r="CG55" s="672"/>
      <c r="CH55" s="672"/>
      <c r="CI55" s="672"/>
      <c r="CJ55" s="672"/>
      <c r="CK55" s="672"/>
      <c r="CL55" s="672"/>
      <c r="CM55" s="672"/>
      <c r="CN55" s="672"/>
      <c r="CO55" s="672"/>
      <c r="CP55" s="672"/>
      <c r="CQ55" s="672"/>
      <c r="CR55" s="672"/>
      <c r="CS55" s="672"/>
      <c r="CT55" s="672"/>
    </row>
    <row r="56" spans="1:98" s="672" customFormat="1" ht="293" customHeight="1" x14ac:dyDescent="0.35">
      <c r="A56" s="716">
        <v>45</v>
      </c>
      <c r="B56" s="671" t="s">
        <v>9</v>
      </c>
      <c r="C56" s="11" t="s">
        <v>1289</v>
      </c>
      <c r="D56" s="736" t="str">
        <f>'Matriz de riesgos Asist'!T25</f>
        <v>MODERADO</v>
      </c>
      <c r="E56" s="742" t="s">
        <v>1275</v>
      </c>
      <c r="F56" s="669" t="s">
        <v>1094</v>
      </c>
      <c r="G56" s="853" t="s">
        <v>1152</v>
      </c>
      <c r="H56" s="853"/>
      <c r="I56" s="853"/>
      <c r="J56" s="853"/>
      <c r="K56" s="853"/>
      <c r="L56" s="853"/>
      <c r="M56" s="853"/>
      <c r="N56" s="853"/>
      <c r="O56" s="853"/>
      <c r="P56" s="853"/>
      <c r="Q56" s="853"/>
      <c r="R56" s="879" t="s">
        <v>1478</v>
      </c>
      <c r="S56" s="879"/>
      <c r="T56" s="879"/>
      <c r="U56" s="879"/>
      <c r="V56" s="879"/>
      <c r="W56" s="879"/>
      <c r="X56" s="879"/>
      <c r="Y56" s="879"/>
      <c r="Z56" s="879"/>
      <c r="AA56" s="879"/>
      <c r="AB56" s="879"/>
      <c r="AC56" s="668" t="s">
        <v>1480</v>
      </c>
      <c r="AD56" s="774" t="s">
        <v>1479</v>
      </c>
      <c r="BK56" s="775" t="s">
        <v>1590</v>
      </c>
      <c r="BQ56" s="818" t="s">
        <v>1685</v>
      </c>
    </row>
    <row r="57" spans="1:98" s="672" customFormat="1" ht="247.5" customHeight="1" x14ac:dyDescent="0.35">
      <c r="A57" s="716">
        <v>46</v>
      </c>
      <c r="B57" s="671" t="s">
        <v>9</v>
      </c>
      <c r="C57" s="11" t="s">
        <v>1290</v>
      </c>
      <c r="D57" s="720" t="str">
        <f>'Matriz de riesgos Asist'!T32</f>
        <v>ALTO</v>
      </c>
      <c r="E57" s="720" t="str">
        <f>'Matriz de riesgos Asist'!AJ32</f>
        <v>MODERADO</v>
      </c>
      <c r="F57" s="669" t="s">
        <v>1094</v>
      </c>
      <c r="G57" s="853" t="s">
        <v>1153</v>
      </c>
      <c r="H57" s="853"/>
      <c r="I57" s="853"/>
      <c r="J57" s="853"/>
      <c r="K57" s="853"/>
      <c r="L57" s="853"/>
      <c r="M57" s="853"/>
      <c r="N57" s="853"/>
      <c r="O57" s="853"/>
      <c r="P57" s="853"/>
      <c r="Q57" s="853"/>
      <c r="R57" s="853" t="s">
        <v>1154</v>
      </c>
      <c r="S57" s="853"/>
      <c r="T57" s="853"/>
      <c r="U57" s="853"/>
      <c r="V57" s="853"/>
      <c r="W57" s="853"/>
      <c r="X57" s="853"/>
      <c r="Y57" s="853"/>
      <c r="Z57" s="853"/>
      <c r="AA57" s="853"/>
      <c r="AB57" s="853"/>
      <c r="AC57" s="668" t="s">
        <v>1481</v>
      </c>
      <c r="AD57" s="774" t="s">
        <v>1538</v>
      </c>
      <c r="BK57" s="774" t="s">
        <v>1634</v>
      </c>
      <c r="BQ57" s="819" t="s">
        <v>1765</v>
      </c>
    </row>
    <row r="58" spans="1:98" s="672" customFormat="1" ht="175.5" customHeight="1" x14ac:dyDescent="0.35">
      <c r="A58" s="716">
        <v>47</v>
      </c>
      <c r="B58" s="671" t="s">
        <v>9</v>
      </c>
      <c r="C58" s="11" t="s">
        <v>1291</v>
      </c>
      <c r="D58" s="720" t="str">
        <f>'Matriz de riesgos Asist'!T34</f>
        <v>MODERADO</v>
      </c>
      <c r="E58" s="720" t="s">
        <v>192</v>
      </c>
      <c r="F58" s="669" t="s">
        <v>1094</v>
      </c>
      <c r="G58" s="853" t="s">
        <v>1155</v>
      </c>
      <c r="H58" s="853"/>
      <c r="I58" s="853"/>
      <c r="J58" s="853"/>
      <c r="K58" s="853"/>
      <c r="L58" s="853"/>
      <c r="M58" s="853"/>
      <c r="N58" s="853"/>
      <c r="O58" s="853"/>
      <c r="P58" s="853"/>
      <c r="Q58" s="853"/>
      <c r="R58" s="853" t="s">
        <v>1156</v>
      </c>
      <c r="S58" s="853"/>
      <c r="T58" s="853"/>
      <c r="U58" s="853"/>
      <c r="V58" s="853"/>
      <c r="W58" s="853"/>
      <c r="X58" s="853"/>
      <c r="Y58" s="853"/>
      <c r="Z58" s="853"/>
      <c r="AA58" s="853"/>
      <c r="AB58" s="853"/>
      <c r="AC58" s="669" t="s">
        <v>1482</v>
      </c>
      <c r="AD58" s="774" t="s">
        <v>1407</v>
      </c>
      <c r="BK58" s="775" t="s">
        <v>1591</v>
      </c>
      <c r="BQ58" s="848" t="s">
        <v>1766</v>
      </c>
    </row>
    <row r="59" spans="1:98" s="672" customFormat="1" ht="182.5" customHeight="1" x14ac:dyDescent="0.35">
      <c r="A59" s="716">
        <v>48</v>
      </c>
      <c r="B59" s="671" t="s">
        <v>9</v>
      </c>
      <c r="C59" s="11" t="s">
        <v>1292</v>
      </c>
      <c r="D59" s="720" t="str">
        <f>'Matriz de riesgos Asist'!T35</f>
        <v>BAJO</v>
      </c>
      <c r="E59" s="720" t="str">
        <f>'Matriz de riesgos Asist'!AJ35</f>
        <v>BAJO</v>
      </c>
      <c r="F59" s="669" t="s">
        <v>1094</v>
      </c>
      <c r="G59" s="853" t="s">
        <v>1157</v>
      </c>
      <c r="H59" s="853"/>
      <c r="I59" s="853"/>
      <c r="J59" s="853"/>
      <c r="K59" s="853"/>
      <c r="L59" s="853"/>
      <c r="M59" s="853"/>
      <c r="N59" s="853"/>
      <c r="O59" s="853"/>
      <c r="P59" s="853"/>
      <c r="Q59" s="853"/>
      <c r="R59" s="853" t="s">
        <v>1080</v>
      </c>
      <c r="S59" s="853"/>
      <c r="T59" s="853"/>
      <c r="U59" s="853"/>
      <c r="V59" s="853"/>
      <c r="W59" s="853"/>
      <c r="X59" s="853"/>
      <c r="Y59" s="853"/>
      <c r="Z59" s="853"/>
      <c r="AA59" s="853"/>
      <c r="AB59" s="853"/>
      <c r="AC59" s="668" t="s">
        <v>1258</v>
      </c>
      <c r="AD59" s="774" t="s">
        <v>1408</v>
      </c>
      <c r="BK59" s="774" t="s">
        <v>1635</v>
      </c>
      <c r="BQ59" s="671" t="s">
        <v>1767</v>
      </c>
    </row>
    <row r="60" spans="1:98" s="672" customFormat="1" ht="217" x14ac:dyDescent="0.35">
      <c r="A60" s="716">
        <v>49</v>
      </c>
      <c r="B60" s="671" t="s">
        <v>9</v>
      </c>
      <c r="C60" s="11" t="s">
        <v>1409</v>
      </c>
      <c r="D60" s="720" t="str">
        <f>'Matriz de riesgos Asist'!T37</f>
        <v>MODERADO</v>
      </c>
      <c r="E60" s="720" t="str">
        <f>'Matriz de riesgos Asist'!AJ37</f>
        <v>MODERADO</v>
      </c>
      <c r="F60" s="669" t="s">
        <v>1094</v>
      </c>
      <c r="G60" s="853" t="s">
        <v>1158</v>
      </c>
      <c r="H60" s="853"/>
      <c r="I60" s="853"/>
      <c r="J60" s="853"/>
      <c r="K60" s="853"/>
      <c r="L60" s="853"/>
      <c r="M60" s="853"/>
      <c r="N60" s="853"/>
      <c r="O60" s="853"/>
      <c r="P60" s="853"/>
      <c r="Q60" s="853"/>
      <c r="R60" s="853" t="s">
        <v>1159</v>
      </c>
      <c r="S60" s="853"/>
      <c r="T60" s="853"/>
      <c r="U60" s="853"/>
      <c r="V60" s="853"/>
      <c r="W60" s="853"/>
      <c r="X60" s="853"/>
      <c r="Y60" s="853"/>
      <c r="Z60" s="853"/>
      <c r="AA60" s="853"/>
      <c r="AB60" s="853"/>
      <c r="AC60" s="668" t="s">
        <v>1362</v>
      </c>
      <c r="AD60" s="774" t="s">
        <v>1420</v>
      </c>
      <c r="BK60" s="810" t="s">
        <v>1684</v>
      </c>
      <c r="BQ60" s="821" t="s">
        <v>1654</v>
      </c>
    </row>
    <row r="61" spans="1:98" s="672" customFormat="1" ht="232" customHeight="1" x14ac:dyDescent="0.35">
      <c r="A61" s="716">
        <v>50</v>
      </c>
      <c r="B61" s="671" t="s">
        <v>9</v>
      </c>
      <c r="C61" s="11" t="s">
        <v>1412</v>
      </c>
      <c r="D61" s="720" t="str">
        <f>'Matriz de riesgos Asist'!T38</f>
        <v>MODERADO</v>
      </c>
      <c r="E61" s="720" t="str">
        <f>'Matriz de riesgos Asist'!AJ37</f>
        <v>MODERADO</v>
      </c>
      <c r="F61" s="669" t="s">
        <v>1094</v>
      </c>
      <c r="G61" s="853" t="s">
        <v>1160</v>
      </c>
      <c r="H61" s="853"/>
      <c r="I61" s="853"/>
      <c r="J61" s="853"/>
      <c r="K61" s="853"/>
      <c r="L61" s="853"/>
      <c r="M61" s="853"/>
      <c r="N61" s="853"/>
      <c r="O61" s="853"/>
      <c r="P61" s="853"/>
      <c r="Q61" s="853"/>
      <c r="R61" s="853" t="s">
        <v>1161</v>
      </c>
      <c r="S61" s="853"/>
      <c r="T61" s="853"/>
      <c r="U61" s="853"/>
      <c r="V61" s="853"/>
      <c r="W61" s="853"/>
      <c r="X61" s="853"/>
      <c r="Y61" s="853"/>
      <c r="Z61" s="853"/>
      <c r="AA61" s="853"/>
      <c r="AB61" s="853"/>
      <c r="AC61" s="668" t="s">
        <v>1483</v>
      </c>
      <c r="AD61" s="774" t="s">
        <v>1539</v>
      </c>
      <c r="BK61" s="810" t="s">
        <v>1683</v>
      </c>
      <c r="BQ61" s="821" t="s">
        <v>1682</v>
      </c>
    </row>
    <row r="62" spans="1:98" s="672" customFormat="1" ht="180" customHeight="1" x14ac:dyDescent="0.35">
      <c r="A62" s="716">
        <v>51</v>
      </c>
      <c r="B62" s="671" t="s">
        <v>9</v>
      </c>
      <c r="C62" s="11" t="s">
        <v>1415</v>
      </c>
      <c r="D62" s="720" t="str">
        <f>'Matriz de riesgos Asist'!T38</f>
        <v>MODERADO</v>
      </c>
      <c r="E62" s="720" t="s">
        <v>192</v>
      </c>
      <c r="F62" s="669" t="s">
        <v>1094</v>
      </c>
      <c r="G62" s="853" t="s">
        <v>1162</v>
      </c>
      <c r="H62" s="853"/>
      <c r="I62" s="853"/>
      <c r="J62" s="853"/>
      <c r="K62" s="853"/>
      <c r="L62" s="853"/>
      <c r="M62" s="853"/>
      <c r="N62" s="853"/>
      <c r="O62" s="853"/>
      <c r="P62" s="853"/>
      <c r="Q62" s="853"/>
      <c r="R62" s="853" t="s">
        <v>1163</v>
      </c>
      <c r="S62" s="853"/>
      <c r="T62" s="853"/>
      <c r="U62" s="853"/>
      <c r="V62" s="853"/>
      <c r="W62" s="853"/>
      <c r="X62" s="853"/>
      <c r="Y62" s="853"/>
      <c r="Z62" s="853"/>
      <c r="AA62" s="853"/>
      <c r="AB62" s="853"/>
      <c r="AC62" s="668" t="s">
        <v>1363</v>
      </c>
      <c r="AD62" s="774" t="s">
        <v>1540</v>
      </c>
      <c r="BK62" s="818" t="s">
        <v>1740</v>
      </c>
      <c r="BQ62" s="833" t="s">
        <v>1768</v>
      </c>
    </row>
    <row r="63" spans="1:98" s="9" customFormat="1" ht="204.5" customHeight="1" x14ac:dyDescent="0.35">
      <c r="A63" s="727">
        <v>52</v>
      </c>
      <c r="B63" s="17" t="s">
        <v>9</v>
      </c>
      <c r="C63" s="814" t="s">
        <v>1417</v>
      </c>
      <c r="D63" s="13" t="str">
        <f>'Matriz de riesgos Asist'!T41</f>
        <v>MODERADO</v>
      </c>
      <c r="E63" s="8" t="s">
        <v>192</v>
      </c>
      <c r="F63" s="660" t="s">
        <v>1094</v>
      </c>
      <c r="G63" s="858" t="s">
        <v>63</v>
      </c>
      <c r="H63" s="858"/>
      <c r="I63" s="858"/>
      <c r="J63" s="858"/>
      <c r="K63" s="858"/>
      <c r="L63" s="858"/>
      <c r="M63" s="858"/>
      <c r="N63" s="858"/>
      <c r="O63" s="858"/>
      <c r="P63" s="858"/>
      <c r="Q63" s="858"/>
      <c r="R63" s="858" t="s">
        <v>1083</v>
      </c>
      <c r="S63" s="858"/>
      <c r="T63" s="858"/>
      <c r="U63" s="858"/>
      <c r="V63" s="858"/>
      <c r="W63" s="858"/>
      <c r="X63" s="858"/>
      <c r="Y63" s="858"/>
      <c r="Z63" s="858"/>
      <c r="AA63" s="858"/>
      <c r="AB63" s="858"/>
      <c r="AC63" s="659" t="s">
        <v>1364</v>
      </c>
      <c r="AD63" s="774" t="s">
        <v>1541</v>
      </c>
      <c r="AE63" s="672"/>
      <c r="AF63" s="672"/>
      <c r="AG63" s="672"/>
      <c r="AH63" s="672"/>
      <c r="AI63" s="672"/>
      <c r="AJ63" s="672"/>
      <c r="AK63" s="672"/>
      <c r="AL63" s="672"/>
      <c r="AM63" s="672"/>
      <c r="AN63" s="672"/>
      <c r="AO63" s="672"/>
      <c r="AP63" s="672"/>
      <c r="AQ63" s="672"/>
      <c r="AR63" s="672"/>
      <c r="AS63" s="672"/>
      <c r="AT63" s="672"/>
      <c r="AU63" s="672"/>
      <c r="AV63" s="672"/>
      <c r="AW63" s="672"/>
      <c r="AX63" s="672"/>
      <c r="AY63" s="672"/>
      <c r="AZ63" s="672"/>
      <c r="BA63" s="672"/>
      <c r="BB63" s="672"/>
      <c r="BC63" s="672"/>
      <c r="BD63" s="672"/>
      <c r="BE63" s="672"/>
      <c r="BF63" s="672"/>
      <c r="BG63" s="672"/>
      <c r="BH63" s="672"/>
      <c r="BI63" s="672"/>
      <c r="BJ63" s="672"/>
      <c r="BK63" s="774" t="s">
        <v>1592</v>
      </c>
      <c r="BL63" s="672"/>
      <c r="BM63" s="672"/>
      <c r="BN63" s="672"/>
      <c r="BO63" s="672"/>
      <c r="BP63" s="672"/>
      <c r="BQ63" s="821" t="s">
        <v>1592</v>
      </c>
      <c r="BR63" s="672"/>
      <c r="BS63" s="672"/>
      <c r="BT63" s="672"/>
      <c r="BU63" s="672"/>
      <c r="BV63" s="672"/>
      <c r="BW63" s="672"/>
      <c r="BX63" s="672"/>
      <c r="BY63" s="672"/>
      <c r="BZ63" s="672"/>
      <c r="CA63" s="672"/>
      <c r="CB63" s="672"/>
      <c r="CC63" s="672"/>
      <c r="CD63" s="672"/>
      <c r="CE63" s="672"/>
      <c r="CF63" s="672"/>
      <c r="CG63" s="672"/>
      <c r="CH63" s="672"/>
      <c r="CI63" s="672"/>
      <c r="CJ63" s="672"/>
      <c r="CK63" s="672"/>
      <c r="CL63" s="672"/>
      <c r="CM63" s="672"/>
      <c r="CN63" s="672"/>
      <c r="CO63" s="672"/>
      <c r="CP63" s="672"/>
      <c r="CQ63" s="672"/>
      <c r="CR63" s="672"/>
      <c r="CS63" s="672"/>
      <c r="CT63" s="672"/>
    </row>
    <row r="64" spans="1:98" s="672" customFormat="1" ht="221.5" customHeight="1" x14ac:dyDescent="0.35">
      <c r="A64" s="716">
        <v>53</v>
      </c>
      <c r="B64" s="671" t="s">
        <v>8</v>
      </c>
      <c r="C64" s="11" t="s">
        <v>1293</v>
      </c>
      <c r="D64" s="736" t="str">
        <f>'Matriz de riesgos Asist'!T45</f>
        <v>MODERADO</v>
      </c>
      <c r="E64" s="720" t="s">
        <v>264</v>
      </c>
      <c r="F64" s="669" t="s">
        <v>1094</v>
      </c>
      <c r="G64" s="853" t="s">
        <v>1164</v>
      </c>
      <c r="H64" s="853"/>
      <c r="I64" s="853"/>
      <c r="J64" s="853"/>
      <c r="K64" s="853"/>
      <c r="L64" s="853"/>
      <c r="M64" s="853"/>
      <c r="N64" s="853"/>
      <c r="O64" s="853"/>
      <c r="P64" s="853"/>
      <c r="Q64" s="853"/>
      <c r="R64" s="853" t="s">
        <v>1165</v>
      </c>
      <c r="S64" s="853"/>
      <c r="T64" s="853"/>
      <c r="U64" s="853"/>
      <c r="V64" s="853"/>
      <c r="W64" s="853"/>
      <c r="X64" s="853"/>
      <c r="Y64" s="853"/>
      <c r="Z64" s="853"/>
      <c r="AA64" s="853"/>
      <c r="AB64" s="853"/>
      <c r="AC64" s="668" t="s">
        <v>1484</v>
      </c>
      <c r="AD64" s="774" t="s">
        <v>1542</v>
      </c>
      <c r="BK64" s="774" t="s">
        <v>1636</v>
      </c>
      <c r="BQ64" s="821" t="s">
        <v>1670</v>
      </c>
    </row>
    <row r="65" spans="1:69" s="672" customFormat="1" ht="265.5" customHeight="1" x14ac:dyDescent="0.35">
      <c r="A65" s="716">
        <v>54</v>
      </c>
      <c r="B65" s="671" t="s">
        <v>8</v>
      </c>
      <c r="C65" s="11" t="s">
        <v>65</v>
      </c>
      <c r="D65" s="720" t="str">
        <f>'Matriz de riesgos Asist'!T48</f>
        <v>MODERADO</v>
      </c>
      <c r="E65" s="720" t="s">
        <v>192</v>
      </c>
      <c r="F65" s="669" t="s">
        <v>1094</v>
      </c>
      <c r="G65" s="853" t="s">
        <v>1166</v>
      </c>
      <c r="H65" s="853"/>
      <c r="I65" s="853"/>
      <c r="J65" s="853"/>
      <c r="K65" s="853"/>
      <c r="L65" s="853"/>
      <c r="M65" s="853"/>
      <c r="N65" s="853"/>
      <c r="O65" s="853"/>
      <c r="P65" s="853"/>
      <c r="Q65" s="853"/>
      <c r="R65" s="853" t="s">
        <v>1167</v>
      </c>
      <c r="S65" s="853"/>
      <c r="T65" s="853"/>
      <c r="U65" s="853"/>
      <c r="V65" s="853"/>
      <c r="W65" s="853"/>
      <c r="X65" s="853"/>
      <c r="Y65" s="853"/>
      <c r="Z65" s="853"/>
      <c r="AA65" s="853"/>
      <c r="AB65" s="853"/>
      <c r="AC65" s="668" t="s">
        <v>1485</v>
      </c>
      <c r="AD65" s="774" t="s">
        <v>1486</v>
      </c>
      <c r="BK65" s="775" t="s">
        <v>1637</v>
      </c>
      <c r="BQ65" s="818" t="s">
        <v>1671</v>
      </c>
    </row>
    <row r="66" spans="1:69" s="672" customFormat="1" ht="232.5" customHeight="1" x14ac:dyDescent="0.35">
      <c r="A66" s="716">
        <v>55</v>
      </c>
      <c r="B66" s="689" t="s">
        <v>8</v>
      </c>
      <c r="C66" s="11" t="s">
        <v>1294</v>
      </c>
      <c r="D66" s="720" t="str">
        <f>'Matriz de riesgos Asist'!T49</f>
        <v>BAJO</v>
      </c>
      <c r="E66" s="720" t="str">
        <f>'Matriz de riesgos Asist'!AJ49</f>
        <v>BAJO</v>
      </c>
      <c r="F66" s="669" t="s">
        <v>1094</v>
      </c>
      <c r="G66" s="853" t="s">
        <v>67</v>
      </c>
      <c r="H66" s="853"/>
      <c r="I66" s="853"/>
      <c r="J66" s="853"/>
      <c r="K66" s="853"/>
      <c r="L66" s="853"/>
      <c r="M66" s="853"/>
      <c r="N66" s="853"/>
      <c r="O66" s="853"/>
      <c r="P66" s="853"/>
      <c r="Q66" s="853"/>
      <c r="R66" s="853" t="s">
        <v>1082</v>
      </c>
      <c r="S66" s="853"/>
      <c r="T66" s="853"/>
      <c r="U66" s="853"/>
      <c r="V66" s="853"/>
      <c r="W66" s="853"/>
      <c r="X66" s="853"/>
      <c r="Y66" s="853"/>
      <c r="Z66" s="853"/>
      <c r="AA66" s="853"/>
      <c r="AB66" s="853"/>
      <c r="AC66" s="668" t="s">
        <v>1276</v>
      </c>
      <c r="AD66" s="774" t="s">
        <v>1418</v>
      </c>
      <c r="BK66" s="774" t="s">
        <v>1624</v>
      </c>
      <c r="BQ66" s="818" t="s">
        <v>1769</v>
      </c>
    </row>
    <row r="67" spans="1:69" s="672" customFormat="1" ht="195.5" customHeight="1" x14ac:dyDescent="0.35">
      <c r="A67" s="716">
        <v>56</v>
      </c>
      <c r="B67" s="671" t="s">
        <v>8</v>
      </c>
      <c r="C67" s="11" t="s">
        <v>1291</v>
      </c>
      <c r="D67" s="736" t="str">
        <f>'Matriz de riesgos Asist'!T50</f>
        <v>MODERADO</v>
      </c>
      <c r="E67" s="720" t="s">
        <v>192</v>
      </c>
      <c r="F67" s="669" t="s">
        <v>1094</v>
      </c>
      <c r="G67" s="853" t="s">
        <v>1168</v>
      </c>
      <c r="H67" s="853"/>
      <c r="I67" s="853"/>
      <c r="J67" s="853"/>
      <c r="K67" s="853"/>
      <c r="L67" s="853"/>
      <c r="M67" s="853"/>
      <c r="N67" s="853"/>
      <c r="O67" s="853"/>
      <c r="P67" s="853"/>
      <c r="Q67" s="853"/>
      <c r="R67" s="853" t="s">
        <v>1169</v>
      </c>
      <c r="S67" s="853"/>
      <c r="T67" s="853"/>
      <c r="U67" s="853"/>
      <c r="V67" s="853"/>
      <c r="W67" s="853"/>
      <c r="X67" s="853"/>
      <c r="Y67" s="853"/>
      <c r="Z67" s="853"/>
      <c r="AA67" s="853"/>
      <c r="AB67" s="853"/>
      <c r="AC67" s="668" t="s">
        <v>1482</v>
      </c>
      <c r="AD67" s="774" t="s">
        <v>1406</v>
      </c>
      <c r="BK67" s="774" t="s">
        <v>1593</v>
      </c>
      <c r="BQ67" s="821" t="s">
        <v>1677</v>
      </c>
    </row>
    <row r="68" spans="1:69" s="672" customFormat="1" ht="196.5" customHeight="1" x14ac:dyDescent="0.35">
      <c r="A68" s="716">
        <v>57</v>
      </c>
      <c r="B68" s="671" t="s">
        <v>8</v>
      </c>
      <c r="C68" s="11" t="s">
        <v>1295</v>
      </c>
      <c r="D68" s="720" t="str">
        <f>'Matriz de riesgos Asist'!T52</f>
        <v>BAJO</v>
      </c>
      <c r="E68" s="720" t="str">
        <f>'Matriz de riesgos Asist'!AJ52</f>
        <v>BAJO</v>
      </c>
      <c r="F68" s="669" t="s">
        <v>1094</v>
      </c>
      <c r="G68" s="853" t="s">
        <v>69</v>
      </c>
      <c r="H68" s="853"/>
      <c r="I68" s="853"/>
      <c r="J68" s="853"/>
      <c r="K68" s="853"/>
      <c r="L68" s="853"/>
      <c r="M68" s="853"/>
      <c r="N68" s="853"/>
      <c r="O68" s="853"/>
      <c r="P68" s="853"/>
      <c r="Q68" s="853"/>
      <c r="R68" s="853" t="s">
        <v>1077</v>
      </c>
      <c r="S68" s="854"/>
      <c r="T68" s="854"/>
      <c r="U68" s="854"/>
      <c r="V68" s="854"/>
      <c r="W68" s="854"/>
      <c r="X68" s="854"/>
      <c r="Y68" s="854"/>
      <c r="Z68" s="854"/>
      <c r="AA68" s="854"/>
      <c r="AB68" s="854"/>
      <c r="AC68" s="668" t="s">
        <v>1258</v>
      </c>
      <c r="AD68" s="774" t="s">
        <v>1408</v>
      </c>
      <c r="BK68" s="774" t="s">
        <v>1594</v>
      </c>
      <c r="BQ68" s="821" t="s">
        <v>1770</v>
      </c>
    </row>
    <row r="69" spans="1:69" s="672" customFormat="1" ht="181.5" customHeight="1" x14ac:dyDescent="0.35">
      <c r="A69" s="716">
        <v>58</v>
      </c>
      <c r="B69" s="671" t="s">
        <v>8</v>
      </c>
      <c r="C69" s="11" t="s">
        <v>1415</v>
      </c>
      <c r="D69" s="720" t="str">
        <f>'Matriz de riesgos Asist'!T53</f>
        <v>MODERADO</v>
      </c>
      <c r="E69" s="720" t="str">
        <f>'Matriz de riesgos Asist'!AJ53</f>
        <v>MODERADO</v>
      </c>
      <c r="F69" s="669" t="s">
        <v>1094</v>
      </c>
      <c r="G69" s="853" t="s">
        <v>1170</v>
      </c>
      <c r="H69" s="854"/>
      <c r="I69" s="854"/>
      <c r="J69" s="854"/>
      <c r="K69" s="854"/>
      <c r="L69" s="854"/>
      <c r="M69" s="854"/>
      <c r="N69" s="854"/>
      <c r="O69" s="854"/>
      <c r="P69" s="854"/>
      <c r="Q69" s="854"/>
      <c r="R69" s="853" t="s">
        <v>1171</v>
      </c>
      <c r="S69" s="853"/>
      <c r="T69" s="853"/>
      <c r="U69" s="853"/>
      <c r="V69" s="853"/>
      <c r="W69" s="853"/>
      <c r="X69" s="853"/>
      <c r="Y69" s="853"/>
      <c r="Z69" s="853"/>
      <c r="AA69" s="853"/>
      <c r="AB69" s="853"/>
      <c r="AC69" s="668" t="s">
        <v>1296</v>
      </c>
      <c r="AD69" s="774" t="s">
        <v>1379</v>
      </c>
      <c r="BK69" s="774" t="s">
        <v>1638</v>
      </c>
      <c r="BQ69" s="818" t="s">
        <v>1672</v>
      </c>
    </row>
    <row r="70" spans="1:69" s="672" customFormat="1" ht="90" customHeight="1" x14ac:dyDescent="0.35">
      <c r="A70" s="716">
        <v>59</v>
      </c>
      <c r="B70" s="671" t="s">
        <v>8</v>
      </c>
      <c r="C70" s="11" t="s">
        <v>1297</v>
      </c>
      <c r="D70" s="720" t="str">
        <f>'Matriz de riesgos Asist'!T56</f>
        <v>BAJO</v>
      </c>
      <c r="E70" s="720" t="str">
        <f>'Matriz de riesgos Asist'!AJ56</f>
        <v>BAJO</v>
      </c>
      <c r="F70" s="669" t="s">
        <v>1094</v>
      </c>
      <c r="G70" s="860" t="s">
        <v>1172</v>
      </c>
      <c r="H70" s="861"/>
      <c r="I70" s="861"/>
      <c r="J70" s="861"/>
      <c r="K70" s="861"/>
      <c r="L70" s="861"/>
      <c r="M70" s="861"/>
      <c r="N70" s="861"/>
      <c r="O70" s="861"/>
      <c r="P70" s="861"/>
      <c r="Q70" s="862"/>
      <c r="R70" s="853" t="s">
        <v>1173</v>
      </c>
      <c r="S70" s="854"/>
      <c r="T70" s="854"/>
      <c r="U70" s="854"/>
      <c r="V70" s="854"/>
      <c r="W70" s="854"/>
      <c r="X70" s="854"/>
      <c r="Y70" s="854"/>
      <c r="Z70" s="854"/>
      <c r="AA70" s="854"/>
      <c r="AB70" s="854"/>
      <c r="AC70" s="668" t="s">
        <v>1298</v>
      </c>
      <c r="AD70" s="774" t="s">
        <v>1488</v>
      </c>
      <c r="BK70" s="799" t="s">
        <v>1595</v>
      </c>
      <c r="BQ70" s="818" t="s">
        <v>1681</v>
      </c>
    </row>
    <row r="71" spans="1:69" s="672" customFormat="1" ht="115.5" customHeight="1" x14ac:dyDescent="0.35">
      <c r="A71" s="716">
        <v>60</v>
      </c>
      <c r="B71" s="671" t="s">
        <v>8</v>
      </c>
      <c r="C71" s="11" t="s">
        <v>1419</v>
      </c>
      <c r="D71" s="720" t="str">
        <f>'Matriz de riesgos Asist'!T58</f>
        <v>BAJO</v>
      </c>
      <c r="E71" s="720" t="str">
        <f>'Matriz de riesgos Asist'!AJ58</f>
        <v>BAJO</v>
      </c>
      <c r="F71" s="669" t="s">
        <v>1094</v>
      </c>
      <c r="G71" s="853" t="s">
        <v>1174</v>
      </c>
      <c r="H71" s="854"/>
      <c r="I71" s="854"/>
      <c r="J71" s="854"/>
      <c r="K71" s="854"/>
      <c r="L71" s="854"/>
      <c r="M71" s="854"/>
      <c r="N71" s="854"/>
      <c r="O71" s="854"/>
      <c r="P71" s="854"/>
      <c r="Q71" s="854"/>
      <c r="R71" s="853" t="s">
        <v>1175</v>
      </c>
      <c r="S71" s="853"/>
      <c r="T71" s="853"/>
      <c r="U71" s="853"/>
      <c r="V71" s="853"/>
      <c r="W71" s="853"/>
      <c r="X71" s="853"/>
      <c r="Y71" s="853"/>
      <c r="Z71" s="853"/>
      <c r="AA71" s="853"/>
      <c r="AB71" s="853"/>
      <c r="AC71" s="668" t="s">
        <v>1299</v>
      </c>
      <c r="AD71" s="776" t="s">
        <v>1487</v>
      </c>
      <c r="BK71" s="776" t="s">
        <v>1596</v>
      </c>
      <c r="BQ71" s="824" t="s">
        <v>1673</v>
      </c>
    </row>
    <row r="72" spans="1:69" s="672" customFormat="1" ht="113" customHeight="1" x14ac:dyDescent="0.35">
      <c r="A72" s="716">
        <v>61</v>
      </c>
      <c r="B72" s="671" t="s">
        <v>1490</v>
      </c>
      <c r="C72" s="11" t="s">
        <v>107</v>
      </c>
      <c r="D72" s="720" t="s">
        <v>264</v>
      </c>
      <c r="E72" s="720" t="s">
        <v>264</v>
      </c>
      <c r="F72" s="669" t="s">
        <v>1094</v>
      </c>
      <c r="G72" s="668" t="s">
        <v>1368</v>
      </c>
      <c r="H72" s="722"/>
      <c r="I72" s="722"/>
      <c r="J72" s="722"/>
      <c r="K72" s="722"/>
      <c r="L72" s="722"/>
      <c r="M72" s="722"/>
      <c r="N72" s="722"/>
      <c r="O72" s="722"/>
      <c r="P72" s="722"/>
      <c r="Q72" s="722"/>
      <c r="R72" s="860" t="s">
        <v>1369</v>
      </c>
      <c r="S72" s="933"/>
      <c r="T72" s="933"/>
      <c r="U72" s="933"/>
      <c r="V72" s="933"/>
      <c r="W72" s="933"/>
      <c r="X72" s="934"/>
      <c r="Y72" s="668"/>
      <c r="Z72" s="668"/>
      <c r="AA72" s="668"/>
      <c r="AB72" s="668"/>
      <c r="AC72" s="11" t="s">
        <v>1370</v>
      </c>
      <c r="AD72" s="11" t="s">
        <v>1489</v>
      </c>
      <c r="BK72" s="11" t="s">
        <v>1597</v>
      </c>
      <c r="BQ72" s="11" t="s">
        <v>1674</v>
      </c>
    </row>
    <row r="73" spans="1:69" s="672" customFormat="1" ht="123" customHeight="1" x14ac:dyDescent="0.35">
      <c r="A73" s="716">
        <v>62</v>
      </c>
      <c r="B73" s="671" t="s">
        <v>1490</v>
      </c>
      <c r="C73" s="11" t="s">
        <v>106</v>
      </c>
      <c r="D73" s="736" t="s">
        <v>264</v>
      </c>
      <c r="E73" s="720" t="s">
        <v>264</v>
      </c>
      <c r="F73" s="669" t="s">
        <v>1094</v>
      </c>
      <c r="G73" s="668" t="s">
        <v>1366</v>
      </c>
      <c r="H73" s="722"/>
      <c r="I73" s="722"/>
      <c r="J73" s="722"/>
      <c r="K73" s="722"/>
      <c r="L73" s="722"/>
      <c r="M73" s="722"/>
      <c r="N73" s="722"/>
      <c r="O73" s="722"/>
      <c r="P73" s="722"/>
      <c r="Q73" s="722"/>
      <c r="R73" s="860" t="s">
        <v>1367</v>
      </c>
      <c r="S73" s="919"/>
      <c r="T73" s="919"/>
      <c r="U73" s="919"/>
      <c r="V73" s="919"/>
      <c r="W73" s="919"/>
      <c r="X73" s="935"/>
      <c r="Y73" s="668"/>
      <c r="Z73" s="668"/>
      <c r="AA73" s="668"/>
      <c r="AB73" s="668"/>
      <c r="AC73" s="11" t="s">
        <v>1381</v>
      </c>
      <c r="AD73" s="11" t="s">
        <v>1491</v>
      </c>
      <c r="BK73" s="11" t="s">
        <v>1598</v>
      </c>
      <c r="BQ73" s="11" t="s">
        <v>1771</v>
      </c>
    </row>
    <row r="74" spans="1:69" s="672" customFormat="1" ht="189" customHeight="1" x14ac:dyDescent="0.35">
      <c r="A74" s="716">
        <v>63</v>
      </c>
      <c r="B74" s="671" t="s">
        <v>72</v>
      </c>
      <c r="C74" s="11" t="s">
        <v>1329</v>
      </c>
      <c r="D74" s="720" t="str">
        <f>'Matriz de riesgos Asist'!T62</f>
        <v>MODERADO</v>
      </c>
      <c r="E74" s="720" t="str">
        <f>'Matriz de riesgos Asist'!AJ62</f>
        <v>BAJO</v>
      </c>
      <c r="F74" s="669" t="s">
        <v>1094</v>
      </c>
      <c r="G74" s="853" t="s">
        <v>1176</v>
      </c>
      <c r="H74" s="853"/>
      <c r="I74" s="853"/>
      <c r="J74" s="853"/>
      <c r="K74" s="853"/>
      <c r="L74" s="853"/>
      <c r="M74" s="853"/>
      <c r="N74" s="853"/>
      <c r="O74" s="853"/>
      <c r="P74" s="853"/>
      <c r="Q74" s="853"/>
      <c r="R74" s="853" t="s">
        <v>1177</v>
      </c>
      <c r="S74" s="854"/>
      <c r="T74" s="854"/>
      <c r="U74" s="854"/>
      <c r="V74" s="854"/>
      <c r="W74" s="854"/>
      <c r="X74" s="854"/>
      <c r="Y74" s="854"/>
      <c r="Z74" s="854"/>
      <c r="AA74" s="854"/>
      <c r="AB74" s="854"/>
      <c r="AC74" s="668" t="s">
        <v>1274</v>
      </c>
      <c r="AD74" s="774" t="s">
        <v>1492</v>
      </c>
      <c r="BK74" s="818" t="s">
        <v>1599</v>
      </c>
      <c r="BQ74" s="818" t="s">
        <v>1655</v>
      </c>
    </row>
    <row r="75" spans="1:69" s="672" customFormat="1" ht="205.5" customHeight="1" x14ac:dyDescent="0.35">
      <c r="A75" s="716">
        <v>64</v>
      </c>
      <c r="B75" s="671" t="s">
        <v>72</v>
      </c>
      <c r="C75" s="11" t="s">
        <v>1330</v>
      </c>
      <c r="D75" s="720" t="str">
        <f>'Matriz de riesgos Asist'!T63</f>
        <v>ALTO</v>
      </c>
      <c r="E75" s="720" t="str">
        <f>'Matriz de riesgos Asist'!AJ65</f>
        <v>MODERADO</v>
      </c>
      <c r="F75" s="669" t="s">
        <v>1094</v>
      </c>
      <c r="G75" s="853" t="s">
        <v>1178</v>
      </c>
      <c r="H75" s="854"/>
      <c r="I75" s="854"/>
      <c r="J75" s="854"/>
      <c r="K75" s="854"/>
      <c r="L75" s="854"/>
      <c r="M75" s="854"/>
      <c r="N75" s="854"/>
      <c r="O75" s="854"/>
      <c r="P75" s="854"/>
      <c r="Q75" s="854"/>
      <c r="R75" s="853" t="s">
        <v>1179</v>
      </c>
      <c r="S75" s="853"/>
      <c r="T75" s="853"/>
      <c r="U75" s="853"/>
      <c r="V75" s="853"/>
      <c r="W75" s="853"/>
      <c r="X75" s="853"/>
      <c r="Y75" s="853"/>
      <c r="Z75" s="853"/>
      <c r="AA75" s="853"/>
      <c r="AB75" s="853"/>
      <c r="AC75" s="668" t="s">
        <v>1493</v>
      </c>
      <c r="AD75" s="774" t="s">
        <v>1421</v>
      </c>
      <c r="BK75" s="774" t="s">
        <v>1639</v>
      </c>
      <c r="BQ75" s="821" t="s">
        <v>1675</v>
      </c>
    </row>
    <row r="76" spans="1:69" s="672" customFormat="1" ht="158.5" customHeight="1" x14ac:dyDescent="0.35">
      <c r="A76" s="716">
        <v>65</v>
      </c>
      <c r="B76" s="671" t="s">
        <v>72</v>
      </c>
      <c r="C76" s="11" t="s">
        <v>1403</v>
      </c>
      <c r="D76" s="720" t="str">
        <f>'Matriz de riesgos Asist'!T69</f>
        <v>MODERADO</v>
      </c>
      <c r="E76" s="720" t="s">
        <v>264</v>
      </c>
      <c r="F76" s="669" t="s">
        <v>1094</v>
      </c>
      <c r="G76" s="853" t="s">
        <v>1180</v>
      </c>
      <c r="H76" s="853"/>
      <c r="I76" s="853"/>
      <c r="J76" s="853"/>
      <c r="K76" s="853"/>
      <c r="L76" s="853"/>
      <c r="M76" s="853"/>
      <c r="N76" s="853"/>
      <c r="O76" s="853"/>
      <c r="P76" s="853"/>
      <c r="Q76" s="853"/>
      <c r="R76" s="853" t="s">
        <v>1334</v>
      </c>
      <c r="S76" s="853"/>
      <c r="T76" s="853"/>
      <c r="U76" s="853"/>
      <c r="V76" s="853"/>
      <c r="W76" s="853"/>
      <c r="X76" s="853"/>
      <c r="Y76" s="853"/>
      <c r="Z76" s="853"/>
      <c r="AA76" s="853"/>
      <c r="AB76" s="853"/>
      <c r="AC76" s="668" t="s">
        <v>1494</v>
      </c>
      <c r="AD76" s="774" t="s">
        <v>1404</v>
      </c>
      <c r="BK76" s="774" t="s">
        <v>1600</v>
      </c>
      <c r="BQ76" s="821" t="s">
        <v>1676</v>
      </c>
    </row>
    <row r="77" spans="1:69" s="672" customFormat="1" ht="301.5" customHeight="1" x14ac:dyDescent="0.35">
      <c r="A77" s="716">
        <v>66</v>
      </c>
      <c r="B77" s="671" t="s">
        <v>72</v>
      </c>
      <c r="C77" s="11" t="s">
        <v>75</v>
      </c>
      <c r="D77" s="720" t="s">
        <v>264</v>
      </c>
      <c r="E77" s="720" t="str">
        <f>'Matriz de riesgos Asist'!AJ70</f>
        <v>BAJO</v>
      </c>
      <c r="F77" s="669" t="s">
        <v>1094</v>
      </c>
      <c r="G77" s="853" t="s">
        <v>1181</v>
      </c>
      <c r="H77" s="853"/>
      <c r="I77" s="853"/>
      <c r="J77" s="853"/>
      <c r="K77" s="853"/>
      <c r="L77" s="853"/>
      <c r="M77" s="853"/>
      <c r="N77" s="853"/>
      <c r="O77" s="853"/>
      <c r="P77" s="853"/>
      <c r="Q77" s="853"/>
      <c r="R77" s="853" t="s">
        <v>1182</v>
      </c>
      <c r="S77" s="853"/>
      <c r="T77" s="853"/>
      <c r="U77" s="853"/>
      <c r="V77" s="853"/>
      <c r="W77" s="853"/>
      <c r="X77" s="853"/>
      <c r="Y77" s="853"/>
      <c r="Z77" s="853"/>
      <c r="AA77" s="853"/>
      <c r="AB77" s="853"/>
      <c r="AC77" s="668" t="s">
        <v>1495</v>
      </c>
      <c r="AD77" s="774" t="s">
        <v>1377</v>
      </c>
      <c r="BK77" s="774" t="s">
        <v>1601</v>
      </c>
      <c r="BQ77" s="821" t="s">
        <v>1685</v>
      </c>
    </row>
    <row r="78" spans="1:69" s="672" customFormat="1" ht="244.5" customHeight="1" x14ac:dyDescent="0.35">
      <c r="A78" s="716">
        <v>67</v>
      </c>
      <c r="B78" s="671" t="s">
        <v>72</v>
      </c>
      <c r="C78" s="11" t="s">
        <v>1405</v>
      </c>
      <c r="D78" s="720" t="s">
        <v>559</v>
      </c>
      <c r="E78" s="720" t="s">
        <v>192</v>
      </c>
      <c r="F78" s="669" t="s">
        <v>1094</v>
      </c>
      <c r="G78" s="853" t="s">
        <v>1183</v>
      </c>
      <c r="H78" s="853"/>
      <c r="I78" s="853"/>
      <c r="J78" s="853"/>
      <c r="K78" s="853"/>
      <c r="L78" s="853"/>
      <c r="M78" s="853"/>
      <c r="N78" s="853"/>
      <c r="O78" s="853"/>
      <c r="P78" s="853"/>
      <c r="Q78" s="853"/>
      <c r="R78" s="853" t="s">
        <v>1082</v>
      </c>
      <c r="S78" s="853"/>
      <c r="T78" s="853"/>
      <c r="U78" s="853"/>
      <c r="V78" s="853"/>
      <c r="W78" s="853"/>
      <c r="X78" s="853"/>
      <c r="Y78" s="853"/>
      <c r="Z78" s="853"/>
      <c r="AA78" s="853"/>
      <c r="AB78" s="853"/>
      <c r="AC78" s="668" t="s">
        <v>1335</v>
      </c>
      <c r="AD78" s="774" t="s">
        <v>1378</v>
      </c>
      <c r="BK78" s="771" t="s">
        <v>1640</v>
      </c>
      <c r="BQ78" s="821" t="s">
        <v>1772</v>
      </c>
    </row>
    <row r="79" spans="1:69" s="672" customFormat="1" ht="198" customHeight="1" x14ac:dyDescent="0.35">
      <c r="A79" s="716">
        <v>68</v>
      </c>
      <c r="B79" s="671" t="s">
        <v>72</v>
      </c>
      <c r="C79" s="11" t="s">
        <v>1331</v>
      </c>
      <c r="D79" s="720" t="str">
        <f>'Matriz de riesgos Asist'!T78</f>
        <v>ALTO</v>
      </c>
      <c r="E79" s="720" t="str">
        <f>'Matriz de riesgos Asist'!AJ78</f>
        <v>MODERADO</v>
      </c>
      <c r="F79" s="669" t="s">
        <v>1094</v>
      </c>
      <c r="G79" s="853" t="s">
        <v>1184</v>
      </c>
      <c r="H79" s="853"/>
      <c r="I79" s="853"/>
      <c r="J79" s="853"/>
      <c r="K79" s="853"/>
      <c r="L79" s="853"/>
      <c r="M79" s="853"/>
      <c r="N79" s="853"/>
      <c r="O79" s="853"/>
      <c r="P79" s="853"/>
      <c r="Q79" s="853"/>
      <c r="R79" s="853" t="s">
        <v>1185</v>
      </c>
      <c r="S79" s="853"/>
      <c r="T79" s="853"/>
      <c r="U79" s="853"/>
      <c r="V79" s="853"/>
      <c r="W79" s="853"/>
      <c r="X79" s="853"/>
      <c r="Y79" s="853"/>
      <c r="Z79" s="853"/>
      <c r="AA79" s="853"/>
      <c r="AB79" s="853"/>
      <c r="AC79" s="668" t="s">
        <v>1496</v>
      </c>
      <c r="AD79" s="774" t="s">
        <v>1406</v>
      </c>
      <c r="BK79" s="774" t="s">
        <v>1641</v>
      </c>
      <c r="BQ79" s="821" t="s">
        <v>1677</v>
      </c>
    </row>
    <row r="80" spans="1:69" s="672" customFormat="1" ht="223" customHeight="1" x14ac:dyDescent="0.35">
      <c r="A80" s="716">
        <v>69</v>
      </c>
      <c r="B80" s="671" t="s">
        <v>72</v>
      </c>
      <c r="C80" s="11" t="s">
        <v>1332</v>
      </c>
      <c r="D80" s="720" t="str">
        <f>'Matriz de riesgos Asist'!T80</f>
        <v>ALTO</v>
      </c>
      <c r="E80" s="720" t="str">
        <f>'Matriz de riesgos Asist'!AJ80</f>
        <v>MODERADO</v>
      </c>
      <c r="F80" s="669" t="s">
        <v>1094</v>
      </c>
      <c r="G80" s="853" t="s">
        <v>1063</v>
      </c>
      <c r="H80" s="853"/>
      <c r="I80" s="853"/>
      <c r="J80" s="853"/>
      <c r="K80" s="853"/>
      <c r="L80" s="853"/>
      <c r="M80" s="853"/>
      <c r="N80" s="853"/>
      <c r="O80" s="853"/>
      <c r="P80" s="853"/>
      <c r="Q80" s="853"/>
      <c r="R80" s="853" t="s">
        <v>1080</v>
      </c>
      <c r="S80" s="853"/>
      <c r="T80" s="853"/>
      <c r="U80" s="853"/>
      <c r="V80" s="853"/>
      <c r="W80" s="853"/>
      <c r="X80" s="853"/>
      <c r="Y80" s="853"/>
      <c r="Z80" s="853"/>
      <c r="AA80" s="853"/>
      <c r="AB80" s="853"/>
      <c r="AC80" s="668" t="s">
        <v>1497</v>
      </c>
      <c r="AD80" s="784" t="s">
        <v>1642</v>
      </c>
      <c r="BK80" s="774" t="s">
        <v>1643</v>
      </c>
      <c r="BQ80" s="832" t="s">
        <v>1773</v>
      </c>
    </row>
    <row r="81" spans="1:113" s="672" customFormat="1" ht="263" customHeight="1" x14ac:dyDescent="0.35">
      <c r="A81" s="716">
        <v>70</v>
      </c>
      <c r="B81" s="671" t="s">
        <v>72</v>
      </c>
      <c r="C81" s="11" t="s">
        <v>1410</v>
      </c>
      <c r="D81" s="720" t="str">
        <f>'Matriz de riesgos Asist'!T81</f>
        <v>ALTO</v>
      </c>
      <c r="E81" s="720" t="str">
        <f>'Matriz de riesgos Asist'!AJ81</f>
        <v>MODERADO</v>
      </c>
      <c r="F81" s="669" t="s">
        <v>1094</v>
      </c>
      <c r="G81" s="853" t="s">
        <v>1186</v>
      </c>
      <c r="H81" s="853"/>
      <c r="I81" s="853"/>
      <c r="J81" s="853"/>
      <c r="K81" s="853"/>
      <c r="L81" s="853"/>
      <c r="M81" s="853"/>
      <c r="N81" s="853"/>
      <c r="O81" s="853"/>
      <c r="P81" s="853"/>
      <c r="Q81" s="853"/>
      <c r="R81" s="853" t="s">
        <v>1187</v>
      </c>
      <c r="S81" s="853"/>
      <c r="T81" s="853"/>
      <c r="U81" s="853"/>
      <c r="V81" s="853"/>
      <c r="W81" s="853"/>
      <c r="X81" s="853"/>
      <c r="Y81" s="853"/>
      <c r="Z81" s="853"/>
      <c r="AA81" s="853"/>
      <c r="AB81" s="853"/>
      <c r="AC81" s="668" t="s">
        <v>1411</v>
      </c>
      <c r="AD81" s="774" t="s">
        <v>1420</v>
      </c>
      <c r="BK81" s="774" t="s">
        <v>1644</v>
      </c>
      <c r="BQ81" s="821" t="s">
        <v>1654</v>
      </c>
    </row>
    <row r="82" spans="1:113" s="672" customFormat="1" ht="217.5" customHeight="1" x14ac:dyDescent="0.35">
      <c r="A82" s="716">
        <v>71</v>
      </c>
      <c r="B82" s="671" t="s">
        <v>72</v>
      </c>
      <c r="C82" s="11" t="s">
        <v>1413</v>
      </c>
      <c r="D82" s="720" t="str">
        <f>'Matriz de riesgos Asist'!T82</f>
        <v>ALTO</v>
      </c>
      <c r="E82" s="720" t="str">
        <f>'Matriz de riesgos Asist'!AJ83</f>
        <v>MODERADO</v>
      </c>
      <c r="F82" s="669" t="s">
        <v>1094</v>
      </c>
      <c r="G82" s="853" t="s">
        <v>1188</v>
      </c>
      <c r="H82" s="853"/>
      <c r="I82" s="853"/>
      <c r="J82" s="853"/>
      <c r="K82" s="853"/>
      <c r="L82" s="853"/>
      <c r="M82" s="853"/>
      <c r="N82" s="853"/>
      <c r="O82" s="853"/>
      <c r="P82" s="853"/>
      <c r="Q82" s="853"/>
      <c r="R82" s="853" t="s">
        <v>1079</v>
      </c>
      <c r="S82" s="854"/>
      <c r="T82" s="854"/>
      <c r="U82" s="854"/>
      <c r="V82" s="854"/>
      <c r="W82" s="854"/>
      <c r="X82" s="854"/>
      <c r="Y82" s="854"/>
      <c r="Z82" s="854"/>
      <c r="AA82" s="854"/>
      <c r="AB82" s="854"/>
      <c r="AC82" s="668" t="s">
        <v>1336</v>
      </c>
      <c r="AD82" s="774" t="s">
        <v>1414</v>
      </c>
      <c r="BK82" s="774" t="s">
        <v>1645</v>
      </c>
      <c r="BQ82" s="821" t="s">
        <v>1678</v>
      </c>
    </row>
    <row r="83" spans="1:113" s="672" customFormat="1" ht="194" customHeight="1" x14ac:dyDescent="0.35">
      <c r="A83" s="716">
        <v>72</v>
      </c>
      <c r="B83" s="671" t="s">
        <v>72</v>
      </c>
      <c r="C83" s="11" t="s">
        <v>1416</v>
      </c>
      <c r="D83" s="720" t="s">
        <v>192</v>
      </c>
      <c r="E83" s="720" t="s">
        <v>264</v>
      </c>
      <c r="F83" s="669" t="s">
        <v>1094</v>
      </c>
      <c r="G83" s="853" t="s">
        <v>1189</v>
      </c>
      <c r="H83" s="854"/>
      <c r="I83" s="854"/>
      <c r="J83" s="854"/>
      <c r="K83" s="854"/>
      <c r="L83" s="854"/>
      <c r="M83" s="854"/>
      <c r="N83" s="854"/>
      <c r="O83" s="854"/>
      <c r="P83" s="854"/>
      <c r="Q83" s="854"/>
      <c r="R83" s="853" t="s">
        <v>1081</v>
      </c>
      <c r="S83" s="853"/>
      <c r="T83" s="853"/>
      <c r="U83" s="853"/>
      <c r="V83" s="853"/>
      <c r="W83" s="853"/>
      <c r="X83" s="853"/>
      <c r="Y83" s="853"/>
      <c r="Z83" s="853"/>
      <c r="AA83" s="853"/>
      <c r="AB83" s="853"/>
      <c r="AC83" s="668" t="s">
        <v>1498</v>
      </c>
      <c r="AD83" s="774" t="s">
        <v>1379</v>
      </c>
      <c r="BK83" s="774" t="s">
        <v>1646</v>
      </c>
      <c r="BQ83" s="819" t="s">
        <v>1774</v>
      </c>
    </row>
    <row r="84" spans="1:113" s="672" customFormat="1" ht="114.5" customHeight="1" x14ac:dyDescent="0.35">
      <c r="A84" s="717">
        <v>73</v>
      </c>
      <c r="B84" s="686" t="s">
        <v>72</v>
      </c>
      <c r="C84" s="830" t="s">
        <v>1337</v>
      </c>
      <c r="D84" s="718" t="str">
        <f>'Matriz de riesgos Asist'!T86</f>
        <v>MODERADO</v>
      </c>
      <c r="E84" s="718" t="s">
        <v>264</v>
      </c>
      <c r="F84" s="719" t="s">
        <v>1094</v>
      </c>
      <c r="G84" s="910" t="s">
        <v>1190</v>
      </c>
      <c r="H84" s="910"/>
      <c r="I84" s="910"/>
      <c r="J84" s="910"/>
      <c r="K84" s="910"/>
      <c r="L84" s="910"/>
      <c r="M84" s="910"/>
      <c r="N84" s="910"/>
      <c r="O84" s="910"/>
      <c r="P84" s="910"/>
      <c r="Q84" s="910"/>
      <c r="R84" s="910" t="s">
        <v>1191</v>
      </c>
      <c r="S84" s="910"/>
      <c r="T84" s="910"/>
      <c r="U84" s="910"/>
      <c r="V84" s="910"/>
      <c r="W84" s="910"/>
      <c r="X84" s="910"/>
      <c r="Y84" s="910"/>
      <c r="Z84" s="910"/>
      <c r="AA84" s="910"/>
      <c r="AB84" s="910"/>
      <c r="AC84" s="687" t="s">
        <v>1371</v>
      </c>
      <c r="AD84" s="778" t="s">
        <v>1380</v>
      </c>
      <c r="BK84" s="772" t="s">
        <v>1602</v>
      </c>
      <c r="BQ84" s="828" t="s">
        <v>1679</v>
      </c>
    </row>
    <row r="85" spans="1:113" s="722" customFormat="1" ht="244" customHeight="1" x14ac:dyDescent="0.35">
      <c r="A85" s="716">
        <v>74</v>
      </c>
      <c r="B85" s="671" t="s">
        <v>72</v>
      </c>
      <c r="C85" s="11" t="s">
        <v>1333</v>
      </c>
      <c r="D85" s="720" t="str">
        <f>'Matriz de riesgos Asist'!T88</f>
        <v>MODERADO</v>
      </c>
      <c r="E85" s="720" t="s">
        <v>264</v>
      </c>
      <c r="F85" s="669" t="s">
        <v>1094</v>
      </c>
      <c r="G85" s="853" t="s">
        <v>1192</v>
      </c>
      <c r="H85" s="853"/>
      <c r="I85" s="853"/>
      <c r="J85" s="853"/>
      <c r="K85" s="853"/>
      <c r="L85" s="853"/>
      <c r="M85" s="853"/>
      <c r="N85" s="853"/>
      <c r="O85" s="853"/>
      <c r="P85" s="853"/>
      <c r="Q85" s="853"/>
      <c r="R85" s="853" t="s">
        <v>1193</v>
      </c>
      <c r="S85" s="853"/>
      <c r="T85" s="853"/>
      <c r="U85" s="853"/>
      <c r="V85" s="853"/>
      <c r="W85" s="853"/>
      <c r="X85" s="853"/>
      <c r="Y85" s="853"/>
      <c r="Z85" s="853"/>
      <c r="AA85" s="853"/>
      <c r="AB85" s="853"/>
      <c r="AC85" s="668" t="s">
        <v>1524</v>
      </c>
      <c r="AD85" s="774" t="s">
        <v>1543</v>
      </c>
      <c r="AE85" s="777"/>
      <c r="AF85" s="777"/>
      <c r="AG85" s="777"/>
      <c r="AH85" s="777"/>
      <c r="AI85" s="777"/>
      <c r="AJ85" s="777"/>
      <c r="AK85" s="777"/>
      <c r="AL85" s="777"/>
      <c r="AM85" s="777"/>
      <c r="AN85" s="777"/>
      <c r="AO85" s="777"/>
      <c r="AP85" s="777"/>
      <c r="AQ85" s="777"/>
      <c r="AR85" s="777"/>
      <c r="AS85" s="777"/>
      <c r="AT85" s="777"/>
      <c r="AU85" s="777"/>
      <c r="AV85" s="777"/>
      <c r="AW85" s="777"/>
      <c r="AX85" s="777"/>
      <c r="AY85" s="777"/>
      <c r="AZ85" s="777"/>
      <c r="BA85" s="777"/>
      <c r="BB85" s="777"/>
      <c r="BC85" s="777"/>
      <c r="BD85" s="777"/>
      <c r="BE85" s="777"/>
      <c r="BF85" s="777"/>
      <c r="BG85" s="777"/>
      <c r="BH85" s="777"/>
      <c r="BI85" s="777"/>
      <c r="BJ85" s="777"/>
      <c r="BK85" s="794" t="s">
        <v>1592</v>
      </c>
      <c r="BL85" s="798"/>
      <c r="BM85" s="798"/>
      <c r="BN85" s="798"/>
      <c r="BO85" s="798"/>
      <c r="BP85" s="798"/>
      <c r="BQ85" s="818" t="s">
        <v>1669</v>
      </c>
      <c r="BR85" s="801"/>
      <c r="BS85" s="801"/>
      <c r="BT85" s="801"/>
      <c r="BU85" s="801"/>
      <c r="BV85" s="801"/>
      <c r="BW85" s="801"/>
      <c r="BX85" s="801"/>
      <c r="BY85" s="801"/>
      <c r="BZ85" s="801"/>
      <c r="CA85" s="801"/>
      <c r="CB85" s="801"/>
      <c r="CC85" s="801"/>
      <c r="CD85" s="801"/>
      <c r="CE85" s="801"/>
      <c r="CF85" s="801"/>
      <c r="CG85" s="801"/>
      <c r="CH85" s="801"/>
      <c r="CI85" s="801"/>
      <c r="CJ85" s="801"/>
      <c r="CK85" s="801"/>
      <c r="CL85" s="801"/>
      <c r="CM85" s="801"/>
      <c r="CN85" s="801"/>
      <c r="CO85" s="801"/>
      <c r="CP85" s="801"/>
      <c r="CQ85" s="801"/>
      <c r="CR85" s="801"/>
      <c r="CS85" s="801"/>
      <c r="CT85" s="801"/>
      <c r="CU85" s="801"/>
      <c r="CV85" s="801"/>
      <c r="CW85" s="801"/>
      <c r="CX85" s="801"/>
      <c r="CY85" s="801"/>
      <c r="CZ85" s="801"/>
      <c r="DA85" s="801"/>
      <c r="DB85" s="801"/>
      <c r="DC85" s="801"/>
      <c r="DD85" s="801"/>
      <c r="DE85" s="801"/>
      <c r="DF85" s="801"/>
      <c r="DG85" s="801"/>
      <c r="DH85" s="801"/>
      <c r="DI85" s="802"/>
    </row>
    <row r="86" spans="1:113" s="672" customFormat="1" ht="92.5" customHeight="1" x14ac:dyDescent="0.35">
      <c r="A86" s="744">
        <v>75</v>
      </c>
      <c r="B86" s="673" t="s">
        <v>86</v>
      </c>
      <c r="C86" s="817" t="s">
        <v>87</v>
      </c>
      <c r="D86" s="676" t="str">
        <f>'Matriz de riesgos Asist'!T90</f>
        <v>BAJO</v>
      </c>
      <c r="E86" s="676" t="str">
        <f>'Matriz de riesgos Asist'!AJ90</f>
        <v>BAJO</v>
      </c>
      <c r="F86" s="675" t="s">
        <v>1094</v>
      </c>
      <c r="G86" s="932" t="s">
        <v>1194</v>
      </c>
      <c r="H86" s="932"/>
      <c r="I86" s="932"/>
      <c r="J86" s="932"/>
      <c r="K86" s="932"/>
      <c r="L86" s="932"/>
      <c r="M86" s="932"/>
      <c r="N86" s="932"/>
      <c r="O86" s="932"/>
      <c r="P86" s="932"/>
      <c r="Q86" s="932"/>
      <c r="R86" s="932" t="s">
        <v>1195</v>
      </c>
      <c r="S86" s="932"/>
      <c r="T86" s="932"/>
      <c r="U86" s="932"/>
      <c r="V86" s="932"/>
      <c r="W86" s="932"/>
      <c r="X86" s="932"/>
      <c r="Y86" s="932"/>
      <c r="Z86" s="932"/>
      <c r="AA86" s="932"/>
      <c r="AB86" s="932"/>
      <c r="AC86" s="678" t="s">
        <v>1499</v>
      </c>
      <c r="AD86" s="779" t="s">
        <v>1422</v>
      </c>
      <c r="BK86" s="780" t="s">
        <v>1603</v>
      </c>
      <c r="BQ86" s="827" t="s">
        <v>1603</v>
      </c>
    </row>
    <row r="87" spans="1:113" s="672" customFormat="1" ht="169" customHeight="1" x14ac:dyDescent="0.35">
      <c r="A87" s="716">
        <v>76</v>
      </c>
      <c r="B87" s="671" t="s">
        <v>86</v>
      </c>
      <c r="C87" s="11" t="s">
        <v>1710</v>
      </c>
      <c r="D87" s="720" t="str">
        <f>'Matriz de riesgos Asist'!T92</f>
        <v>BAJO</v>
      </c>
      <c r="E87" s="720" t="str">
        <f>'Matriz de riesgos Asist'!AJ92</f>
        <v>BAJO</v>
      </c>
      <c r="F87" s="669" t="s">
        <v>1094</v>
      </c>
      <c r="G87" s="853" t="s">
        <v>1196</v>
      </c>
      <c r="H87" s="853"/>
      <c r="I87" s="853"/>
      <c r="J87" s="853"/>
      <c r="K87" s="853"/>
      <c r="L87" s="853"/>
      <c r="M87" s="853"/>
      <c r="N87" s="853"/>
      <c r="O87" s="853"/>
      <c r="P87" s="853"/>
      <c r="Q87" s="853"/>
      <c r="R87" s="853" t="s">
        <v>1197</v>
      </c>
      <c r="S87" s="853"/>
      <c r="T87" s="853"/>
      <c r="U87" s="853"/>
      <c r="V87" s="853"/>
      <c r="W87" s="853"/>
      <c r="X87" s="853"/>
      <c r="Y87" s="853"/>
      <c r="Z87" s="853"/>
      <c r="AA87" s="853"/>
      <c r="AB87" s="853"/>
      <c r="AC87" s="668" t="s">
        <v>1338</v>
      </c>
      <c r="AD87" s="774" t="s">
        <v>1627</v>
      </c>
      <c r="BK87" s="774" t="s">
        <v>1604</v>
      </c>
      <c r="BQ87" s="821" t="s">
        <v>1736</v>
      </c>
    </row>
    <row r="88" spans="1:113" s="672" customFormat="1" ht="109.5" customHeight="1" x14ac:dyDescent="0.35">
      <c r="A88" s="716">
        <v>77</v>
      </c>
      <c r="B88" s="671" t="s">
        <v>86</v>
      </c>
      <c r="C88" s="11" t="s">
        <v>1198</v>
      </c>
      <c r="D88" s="720" t="str">
        <f>'Matriz de riesgos Asist'!T95</f>
        <v>MODERADO</v>
      </c>
      <c r="E88" s="720" t="str">
        <f>'Matriz de riesgos Asist'!AJ95</f>
        <v>BAJO</v>
      </c>
      <c r="F88" s="669" t="s">
        <v>1094</v>
      </c>
      <c r="G88" s="853" t="s">
        <v>1199</v>
      </c>
      <c r="H88" s="853"/>
      <c r="I88" s="853"/>
      <c r="J88" s="853"/>
      <c r="K88" s="853"/>
      <c r="L88" s="853"/>
      <c r="M88" s="853"/>
      <c r="N88" s="853"/>
      <c r="O88" s="853"/>
      <c r="P88" s="853"/>
      <c r="Q88" s="853"/>
      <c r="R88" s="853" t="s">
        <v>1238</v>
      </c>
      <c r="S88" s="853"/>
      <c r="T88" s="853"/>
      <c r="U88" s="853"/>
      <c r="V88" s="853"/>
      <c r="W88" s="853"/>
      <c r="X88" s="853"/>
      <c r="Y88" s="853"/>
      <c r="Z88" s="853"/>
      <c r="AA88" s="853"/>
      <c r="AB88" s="853"/>
      <c r="AC88" s="668" t="s">
        <v>1339</v>
      </c>
      <c r="AD88" s="774" t="s">
        <v>1424</v>
      </c>
      <c r="BK88" s="774" t="s">
        <v>1605</v>
      </c>
      <c r="BQ88" s="821" t="s">
        <v>1737</v>
      </c>
    </row>
    <row r="89" spans="1:113" s="9" customFormat="1" ht="88" customHeight="1" x14ac:dyDescent="0.35">
      <c r="A89" s="727">
        <v>78</v>
      </c>
      <c r="B89" s="17" t="s">
        <v>86</v>
      </c>
      <c r="C89" s="814" t="s">
        <v>1738</v>
      </c>
      <c r="D89" s="8" t="str">
        <f>'Matriz de riesgos Asist'!T96</f>
        <v>MODERADO</v>
      </c>
      <c r="E89" s="8" t="str">
        <f>'Matriz de riesgos Asist'!AJ96</f>
        <v>BAJO</v>
      </c>
      <c r="F89" s="660" t="s">
        <v>1094</v>
      </c>
      <c r="G89" s="858" t="s">
        <v>1200</v>
      </c>
      <c r="H89" s="858"/>
      <c r="I89" s="858"/>
      <c r="J89" s="858"/>
      <c r="K89" s="858"/>
      <c r="L89" s="858"/>
      <c r="M89" s="858"/>
      <c r="N89" s="858"/>
      <c r="O89" s="858"/>
      <c r="P89" s="858"/>
      <c r="Q89" s="858"/>
      <c r="R89" s="858" t="s">
        <v>1201</v>
      </c>
      <c r="S89" s="858"/>
      <c r="T89" s="858"/>
      <c r="U89" s="858"/>
      <c r="V89" s="858"/>
      <c r="W89" s="858"/>
      <c r="X89" s="858"/>
      <c r="Y89" s="858"/>
      <c r="Z89" s="858"/>
      <c r="AA89" s="858"/>
      <c r="AB89" s="858"/>
      <c r="AC89" s="659" t="s">
        <v>1340</v>
      </c>
      <c r="AD89" s="774" t="s">
        <v>1425</v>
      </c>
      <c r="AE89" s="672"/>
      <c r="AF89" s="672"/>
      <c r="AG89" s="672"/>
      <c r="AH89" s="672"/>
      <c r="AI89" s="672"/>
      <c r="AJ89" s="672"/>
      <c r="AK89" s="672"/>
      <c r="AL89" s="672"/>
      <c r="AM89" s="672"/>
      <c r="AN89" s="672"/>
      <c r="AO89" s="672"/>
      <c r="AP89" s="672"/>
      <c r="AQ89" s="672"/>
      <c r="AR89" s="672"/>
      <c r="AS89" s="672"/>
      <c r="AT89" s="672"/>
      <c r="AU89" s="672"/>
      <c r="AV89" s="672"/>
      <c r="AW89" s="672"/>
      <c r="AX89" s="672"/>
      <c r="AY89" s="672"/>
      <c r="AZ89" s="672"/>
      <c r="BA89" s="672"/>
      <c r="BB89" s="672"/>
      <c r="BC89" s="672"/>
      <c r="BD89" s="672"/>
      <c r="BE89" s="672"/>
      <c r="BF89" s="672"/>
      <c r="BG89" s="672"/>
      <c r="BH89" s="672"/>
      <c r="BI89" s="672"/>
      <c r="BJ89" s="672"/>
      <c r="BK89" s="775" t="s">
        <v>1606</v>
      </c>
      <c r="BL89" s="672"/>
      <c r="BM89" s="672"/>
      <c r="BN89" s="672"/>
      <c r="BO89" s="672"/>
      <c r="BP89" s="672"/>
      <c r="BQ89" s="821" t="s">
        <v>1606</v>
      </c>
      <c r="BR89" s="672"/>
      <c r="BS89" s="672"/>
      <c r="BT89" s="672"/>
      <c r="BU89" s="672"/>
      <c r="BV89" s="672"/>
      <c r="BW89" s="672"/>
      <c r="BX89" s="672"/>
      <c r="BY89" s="672"/>
      <c r="BZ89" s="672"/>
      <c r="CA89" s="672"/>
      <c r="CB89" s="672"/>
      <c r="CC89" s="672"/>
      <c r="CD89" s="672"/>
      <c r="CE89" s="672"/>
      <c r="CF89" s="672"/>
      <c r="CG89" s="672"/>
      <c r="CH89" s="672"/>
      <c r="CI89" s="672"/>
      <c r="CJ89" s="672"/>
      <c r="CK89" s="672"/>
      <c r="CL89" s="672"/>
      <c r="CM89" s="672"/>
      <c r="CN89" s="672"/>
      <c r="CO89" s="672"/>
      <c r="CP89" s="672"/>
      <c r="CQ89" s="672"/>
      <c r="CR89" s="672"/>
      <c r="CS89" s="672"/>
      <c r="CT89" s="672"/>
    </row>
    <row r="90" spans="1:113" s="672" customFormat="1" ht="62.5" customHeight="1" x14ac:dyDescent="0.35">
      <c r="A90" s="716">
        <v>79</v>
      </c>
      <c r="B90" s="743" t="s">
        <v>110</v>
      </c>
      <c r="C90" s="11" t="s">
        <v>1202</v>
      </c>
      <c r="D90" s="720" t="str">
        <f>'Matriz de riesgos Asist'!T97</f>
        <v>BAJO</v>
      </c>
      <c r="E90" s="720" t="str">
        <f>'Matriz de riesgos Asist'!AJ97</f>
        <v>BAJO</v>
      </c>
      <c r="F90" s="669" t="s">
        <v>1094</v>
      </c>
      <c r="G90" s="853" t="s">
        <v>1203</v>
      </c>
      <c r="H90" s="853"/>
      <c r="I90" s="853"/>
      <c r="J90" s="853"/>
      <c r="K90" s="853"/>
      <c r="L90" s="853"/>
      <c r="M90" s="853"/>
      <c r="N90" s="853"/>
      <c r="O90" s="853"/>
      <c r="P90" s="853"/>
      <c r="Q90" s="853"/>
      <c r="R90" s="853" t="s">
        <v>1204</v>
      </c>
      <c r="S90" s="853"/>
      <c r="T90" s="853"/>
      <c r="U90" s="853"/>
      <c r="V90" s="853"/>
      <c r="W90" s="853"/>
      <c r="X90" s="853"/>
      <c r="Y90" s="853"/>
      <c r="Z90" s="853"/>
      <c r="AA90" s="853"/>
      <c r="AB90" s="853"/>
      <c r="AC90" s="668" t="s">
        <v>1426</v>
      </c>
      <c r="AD90" s="774" t="s">
        <v>1427</v>
      </c>
      <c r="BK90" s="775" t="s">
        <v>1680</v>
      </c>
      <c r="BQ90" s="821" t="s">
        <v>1739</v>
      </c>
    </row>
    <row r="91" spans="1:113" s="672" customFormat="1" ht="80.5" customHeight="1" x14ac:dyDescent="0.35">
      <c r="A91" s="716">
        <v>80</v>
      </c>
      <c r="B91" s="743" t="s">
        <v>110</v>
      </c>
      <c r="C91" s="11" t="s">
        <v>1205</v>
      </c>
      <c r="D91" s="720" t="str">
        <f>'Matriz de riesgos Asist'!T98</f>
        <v>MODERADO</v>
      </c>
      <c r="E91" s="720" t="s">
        <v>264</v>
      </c>
      <c r="F91" s="669" t="s">
        <v>1094</v>
      </c>
      <c r="G91" s="853" t="s">
        <v>1206</v>
      </c>
      <c r="H91" s="853"/>
      <c r="I91" s="853"/>
      <c r="J91" s="853"/>
      <c r="K91" s="853"/>
      <c r="L91" s="853"/>
      <c r="M91" s="853"/>
      <c r="N91" s="853"/>
      <c r="O91" s="853"/>
      <c r="P91" s="853"/>
      <c r="Q91" s="853"/>
      <c r="R91" s="853" t="s">
        <v>1207</v>
      </c>
      <c r="S91" s="853"/>
      <c r="T91" s="853"/>
      <c r="U91" s="853"/>
      <c r="V91" s="853"/>
      <c r="W91" s="853"/>
      <c r="X91" s="853"/>
      <c r="Y91" s="853"/>
      <c r="Z91" s="853"/>
      <c r="AA91" s="853"/>
      <c r="AB91" s="853"/>
      <c r="AC91" s="745" t="s">
        <v>1500</v>
      </c>
      <c r="AD91" s="774" t="s">
        <v>1374</v>
      </c>
      <c r="BK91" s="821" t="s">
        <v>1653</v>
      </c>
      <c r="BQ91" s="821" t="s">
        <v>1733</v>
      </c>
    </row>
    <row r="92" spans="1:113" s="672" customFormat="1" ht="75.5" customHeight="1" x14ac:dyDescent="0.35">
      <c r="A92" s="716">
        <v>81</v>
      </c>
      <c r="B92" s="743" t="s">
        <v>110</v>
      </c>
      <c r="C92" s="11" t="s">
        <v>112</v>
      </c>
      <c r="D92" s="720" t="str">
        <f>'Matriz de riesgos Asist'!T99</f>
        <v>BAJO</v>
      </c>
      <c r="E92" s="720" t="str">
        <f>'Matriz de riesgos Asist'!AJ99</f>
        <v>BAJO</v>
      </c>
      <c r="F92" s="669" t="s">
        <v>1094</v>
      </c>
      <c r="G92" s="853" t="s">
        <v>1208</v>
      </c>
      <c r="H92" s="853"/>
      <c r="I92" s="853"/>
      <c r="J92" s="853"/>
      <c r="K92" s="853"/>
      <c r="L92" s="853"/>
      <c r="M92" s="853"/>
      <c r="N92" s="853"/>
      <c r="O92" s="853"/>
      <c r="P92" s="853"/>
      <c r="Q92" s="853"/>
      <c r="R92" s="853" t="s">
        <v>1078</v>
      </c>
      <c r="S92" s="853"/>
      <c r="T92" s="853"/>
      <c r="U92" s="853"/>
      <c r="V92" s="853"/>
      <c r="W92" s="853"/>
      <c r="X92" s="853"/>
      <c r="Y92" s="853"/>
      <c r="Z92" s="853"/>
      <c r="AA92" s="853"/>
      <c r="AB92" s="853"/>
      <c r="AC92" s="668" t="s">
        <v>1341</v>
      </c>
      <c r="AD92" s="774" t="s">
        <v>1428</v>
      </c>
      <c r="BK92" s="821" t="s">
        <v>1607</v>
      </c>
      <c r="BQ92" s="821" t="s">
        <v>1734</v>
      </c>
    </row>
    <row r="93" spans="1:113" s="9" customFormat="1" ht="86.5" customHeight="1" x14ac:dyDescent="0.35">
      <c r="A93" s="727">
        <v>82</v>
      </c>
      <c r="B93" s="690" t="s">
        <v>110</v>
      </c>
      <c r="C93" s="814" t="s">
        <v>1209</v>
      </c>
      <c r="D93" s="8" t="str">
        <f>'Matriz de riesgos Asist'!T100</f>
        <v>BAJO</v>
      </c>
      <c r="E93" s="8" t="str">
        <f>'Matriz de riesgos Asist'!AJ100</f>
        <v>BAJO</v>
      </c>
      <c r="F93" s="660" t="s">
        <v>1094</v>
      </c>
      <c r="G93" s="858" t="s">
        <v>1210</v>
      </c>
      <c r="H93" s="858"/>
      <c r="I93" s="858"/>
      <c r="J93" s="858"/>
      <c r="K93" s="858"/>
      <c r="L93" s="858"/>
      <c r="M93" s="858"/>
      <c r="N93" s="858"/>
      <c r="O93" s="858"/>
      <c r="P93" s="858"/>
      <c r="Q93" s="858"/>
      <c r="R93" s="858" t="s">
        <v>1262</v>
      </c>
      <c r="S93" s="858"/>
      <c r="T93" s="858"/>
      <c r="U93" s="858"/>
      <c r="V93" s="858"/>
      <c r="W93" s="858"/>
      <c r="X93" s="858"/>
      <c r="Y93" s="858"/>
      <c r="Z93" s="858"/>
      <c r="AA93" s="858"/>
      <c r="AB93" s="858"/>
      <c r="AC93" s="659" t="s">
        <v>1342</v>
      </c>
      <c r="AD93" s="774" t="s">
        <v>1429</v>
      </c>
      <c r="AE93" s="672"/>
      <c r="AF93" s="672"/>
      <c r="AG93" s="672"/>
      <c r="AH93" s="672"/>
      <c r="AI93" s="672"/>
      <c r="AJ93" s="672"/>
      <c r="AK93" s="672"/>
      <c r="AL93" s="672"/>
      <c r="AM93" s="672"/>
      <c r="AN93" s="672"/>
      <c r="AO93" s="672"/>
      <c r="AP93" s="672"/>
      <c r="AQ93" s="672"/>
      <c r="AR93" s="672"/>
      <c r="AS93" s="672"/>
      <c r="AT93" s="672"/>
      <c r="AU93" s="672"/>
      <c r="AV93" s="672"/>
      <c r="AW93" s="672"/>
      <c r="AX93" s="672"/>
      <c r="AY93" s="672"/>
      <c r="AZ93" s="672"/>
      <c r="BA93" s="672"/>
      <c r="BB93" s="672"/>
      <c r="BC93" s="672"/>
      <c r="BD93" s="672"/>
      <c r="BE93" s="672"/>
      <c r="BF93" s="672"/>
      <c r="BG93" s="672"/>
      <c r="BH93" s="672"/>
      <c r="BI93" s="672"/>
      <c r="BJ93" s="672"/>
      <c r="BK93" s="775" t="s">
        <v>1608</v>
      </c>
      <c r="BL93" s="672"/>
      <c r="BM93" s="672"/>
      <c r="BN93" s="672"/>
      <c r="BO93" s="672"/>
      <c r="BP93" s="672"/>
      <c r="BQ93" s="821" t="s">
        <v>1735</v>
      </c>
      <c r="BR93" s="672"/>
      <c r="BS93" s="672"/>
      <c r="BT93" s="672"/>
      <c r="BU93" s="672"/>
      <c r="BV93" s="672"/>
      <c r="BW93" s="672"/>
      <c r="BX93" s="672"/>
      <c r="BY93" s="672"/>
      <c r="BZ93" s="672"/>
      <c r="CA93" s="672"/>
      <c r="CB93" s="672"/>
      <c r="CC93" s="672"/>
      <c r="CD93" s="672"/>
      <c r="CE93" s="672"/>
      <c r="CF93" s="672"/>
      <c r="CG93" s="672"/>
      <c r="CH93" s="672"/>
      <c r="CI93" s="672"/>
      <c r="CJ93" s="672"/>
      <c r="CK93" s="672"/>
      <c r="CL93" s="672"/>
      <c r="CM93" s="672"/>
      <c r="CN93" s="672"/>
      <c r="CO93" s="672"/>
      <c r="CP93" s="672"/>
      <c r="CQ93" s="672"/>
      <c r="CR93" s="672"/>
      <c r="CS93" s="672"/>
      <c r="CT93" s="672"/>
    </row>
    <row r="94" spans="1:113" s="9" customFormat="1" ht="206" customHeight="1" x14ac:dyDescent="0.35">
      <c r="A94" s="727">
        <v>83</v>
      </c>
      <c r="B94" s="17" t="s">
        <v>1086</v>
      </c>
      <c r="C94" s="11" t="s">
        <v>1211</v>
      </c>
      <c r="D94" s="8" t="s">
        <v>264</v>
      </c>
      <c r="E94" s="8" t="s">
        <v>264</v>
      </c>
      <c r="F94" s="660" t="s">
        <v>1094</v>
      </c>
      <c r="G94" s="867" t="s">
        <v>1212</v>
      </c>
      <c r="H94" s="868"/>
      <c r="I94" s="868"/>
      <c r="J94" s="868"/>
      <c r="K94" s="868"/>
      <c r="L94" s="868"/>
      <c r="M94" s="868"/>
      <c r="N94" s="868"/>
      <c r="O94" s="868"/>
      <c r="P94" s="868"/>
      <c r="Q94" s="869"/>
      <c r="R94" s="867" t="s">
        <v>1085</v>
      </c>
      <c r="S94" s="868"/>
      <c r="T94" s="868"/>
      <c r="U94" s="868"/>
      <c r="V94" s="868"/>
      <c r="W94" s="868"/>
      <c r="X94" s="868"/>
      <c r="Y94" s="868"/>
      <c r="Z94" s="868"/>
      <c r="AA94" s="868"/>
      <c r="AB94" s="869"/>
      <c r="AC94" s="659" t="s">
        <v>1501</v>
      </c>
      <c r="AD94" s="774" t="s">
        <v>1430</v>
      </c>
      <c r="AE94" s="672"/>
      <c r="AF94" s="672"/>
      <c r="AG94" s="672"/>
      <c r="AH94" s="672"/>
      <c r="AI94" s="672"/>
      <c r="AJ94" s="672"/>
      <c r="AK94" s="672"/>
      <c r="AL94" s="672"/>
      <c r="AM94" s="672"/>
      <c r="AN94" s="672"/>
      <c r="AO94" s="672"/>
      <c r="AP94" s="672"/>
      <c r="AQ94" s="672"/>
      <c r="AR94" s="672"/>
      <c r="AS94" s="672"/>
      <c r="AT94" s="672"/>
      <c r="AU94" s="672"/>
      <c r="AV94" s="672"/>
      <c r="AW94" s="672"/>
      <c r="AX94" s="672"/>
      <c r="AY94" s="672"/>
      <c r="AZ94" s="672"/>
      <c r="BA94" s="672"/>
      <c r="BB94" s="672"/>
      <c r="BC94" s="672"/>
      <c r="BD94" s="672"/>
      <c r="BE94" s="672"/>
      <c r="BF94" s="672"/>
      <c r="BG94" s="672"/>
      <c r="BH94" s="672"/>
      <c r="BI94" s="672"/>
      <c r="BJ94" s="672"/>
      <c r="BK94" s="775" t="s">
        <v>1625</v>
      </c>
      <c r="BL94" s="672"/>
      <c r="BM94" s="672"/>
      <c r="BN94" s="672"/>
      <c r="BO94" s="672"/>
      <c r="BP94" s="672"/>
      <c r="BQ94" s="821" t="s">
        <v>1775</v>
      </c>
      <c r="BR94" s="672"/>
      <c r="BS94" s="672"/>
      <c r="BT94" s="672"/>
      <c r="BU94" s="672"/>
      <c r="BV94" s="672"/>
      <c r="BW94" s="672"/>
      <c r="BX94" s="672"/>
      <c r="BY94" s="672"/>
      <c r="BZ94" s="672"/>
      <c r="CA94" s="672"/>
      <c r="CB94" s="672"/>
      <c r="CC94" s="672"/>
      <c r="CD94" s="672"/>
      <c r="CE94" s="672"/>
      <c r="CF94" s="672"/>
      <c r="CG94" s="672"/>
      <c r="CH94" s="672"/>
      <c r="CI94" s="672"/>
      <c r="CJ94" s="672"/>
      <c r="CK94" s="672"/>
      <c r="CL94" s="672"/>
      <c r="CM94" s="672"/>
      <c r="CN94" s="672"/>
      <c r="CO94" s="672"/>
      <c r="CP94" s="672"/>
      <c r="CQ94" s="672"/>
      <c r="CR94" s="672"/>
      <c r="CS94" s="672"/>
      <c r="CT94" s="672"/>
    </row>
    <row r="95" spans="1:113" s="672" customFormat="1" ht="120" customHeight="1" x14ac:dyDescent="0.35">
      <c r="A95" s="716">
        <v>84</v>
      </c>
      <c r="B95" s="671" t="s">
        <v>1086</v>
      </c>
      <c r="C95" s="11" t="s">
        <v>1087</v>
      </c>
      <c r="D95" s="720" t="s">
        <v>192</v>
      </c>
      <c r="E95" s="720" t="s">
        <v>264</v>
      </c>
      <c r="F95" s="669" t="s">
        <v>1094</v>
      </c>
      <c r="G95" s="864" t="s">
        <v>1212</v>
      </c>
      <c r="H95" s="865"/>
      <c r="I95" s="865"/>
      <c r="J95" s="865"/>
      <c r="K95" s="865"/>
      <c r="L95" s="865"/>
      <c r="M95" s="865"/>
      <c r="N95" s="865"/>
      <c r="O95" s="865"/>
      <c r="P95" s="865"/>
      <c r="Q95" s="866"/>
      <c r="R95" s="864" t="s">
        <v>1213</v>
      </c>
      <c r="S95" s="865"/>
      <c r="T95" s="865"/>
      <c r="U95" s="865"/>
      <c r="V95" s="865"/>
      <c r="W95" s="865"/>
      <c r="X95" s="865"/>
      <c r="Y95" s="865"/>
      <c r="Z95" s="865"/>
      <c r="AA95" s="865"/>
      <c r="AB95" s="866"/>
      <c r="AC95" s="668" t="s">
        <v>1502</v>
      </c>
      <c r="AD95" s="774" t="s">
        <v>1431</v>
      </c>
      <c r="BK95" s="775" t="s">
        <v>1609</v>
      </c>
      <c r="BQ95" s="821" t="s">
        <v>1661</v>
      </c>
    </row>
    <row r="96" spans="1:113" s="672" customFormat="1" ht="126.5" customHeight="1" x14ac:dyDescent="0.35">
      <c r="A96" s="716">
        <v>85</v>
      </c>
      <c r="B96" s="671" t="s">
        <v>1086</v>
      </c>
      <c r="C96" s="11" t="s">
        <v>1264</v>
      </c>
      <c r="D96" s="720" t="s">
        <v>192</v>
      </c>
      <c r="E96" s="720" t="s">
        <v>192</v>
      </c>
      <c r="F96" s="669" t="s">
        <v>1094</v>
      </c>
      <c r="G96" s="864" t="s">
        <v>1212</v>
      </c>
      <c r="H96" s="865"/>
      <c r="I96" s="865"/>
      <c r="J96" s="865"/>
      <c r="K96" s="865"/>
      <c r="L96" s="865"/>
      <c r="M96" s="865"/>
      <c r="N96" s="865"/>
      <c r="O96" s="865"/>
      <c r="P96" s="865"/>
      <c r="Q96" s="866"/>
      <c r="R96" s="864" t="s">
        <v>1088</v>
      </c>
      <c r="S96" s="865"/>
      <c r="T96" s="865"/>
      <c r="U96" s="865"/>
      <c r="V96" s="865"/>
      <c r="W96" s="865"/>
      <c r="X96" s="865"/>
      <c r="Y96" s="865"/>
      <c r="Z96" s="865"/>
      <c r="AA96" s="865"/>
      <c r="AB96" s="866"/>
      <c r="AC96" s="668" t="s">
        <v>1343</v>
      </c>
      <c r="AD96" s="774" t="s">
        <v>1432</v>
      </c>
      <c r="BK96" s="775" t="s">
        <v>1556</v>
      </c>
      <c r="BQ96" s="821" t="s">
        <v>1725</v>
      </c>
    </row>
    <row r="97" spans="1:98" s="672" customFormat="1" ht="178.5" customHeight="1" x14ac:dyDescent="0.35">
      <c r="A97" s="716">
        <v>86</v>
      </c>
      <c r="B97" s="671" t="s">
        <v>1086</v>
      </c>
      <c r="C97" s="11" t="s">
        <v>1723</v>
      </c>
      <c r="D97" s="720" t="s">
        <v>192</v>
      </c>
      <c r="E97" s="720" t="s">
        <v>264</v>
      </c>
      <c r="F97" s="669" t="s">
        <v>1094</v>
      </c>
      <c r="G97" s="864" t="s">
        <v>1212</v>
      </c>
      <c r="H97" s="865"/>
      <c r="I97" s="865"/>
      <c r="J97" s="865"/>
      <c r="K97" s="865"/>
      <c r="L97" s="865"/>
      <c r="M97" s="865"/>
      <c r="N97" s="865"/>
      <c r="O97" s="865"/>
      <c r="P97" s="865"/>
      <c r="Q97" s="866"/>
      <c r="R97" s="864" t="s">
        <v>1214</v>
      </c>
      <c r="S97" s="865"/>
      <c r="T97" s="865"/>
      <c r="U97" s="865"/>
      <c r="V97" s="865"/>
      <c r="W97" s="865"/>
      <c r="X97" s="865"/>
      <c r="Y97" s="865"/>
      <c r="Z97" s="865"/>
      <c r="AA97" s="865"/>
      <c r="AB97" s="866"/>
      <c r="AC97" s="668" t="s">
        <v>1503</v>
      </c>
      <c r="AD97" s="774" t="s">
        <v>1433</v>
      </c>
      <c r="BK97" s="775" t="s">
        <v>1610</v>
      </c>
      <c r="BQ97" s="821" t="s">
        <v>1746</v>
      </c>
    </row>
    <row r="98" spans="1:98" s="672" customFormat="1" ht="166.5" customHeight="1" x14ac:dyDescent="0.35">
      <c r="A98" s="716">
        <v>87</v>
      </c>
      <c r="B98" s="671" t="s">
        <v>1086</v>
      </c>
      <c r="C98" s="831" t="s">
        <v>1089</v>
      </c>
      <c r="D98" s="720" t="s">
        <v>192</v>
      </c>
      <c r="E98" s="720" t="s">
        <v>264</v>
      </c>
      <c r="F98" s="669" t="s">
        <v>1094</v>
      </c>
      <c r="G98" s="864" t="s">
        <v>1212</v>
      </c>
      <c r="H98" s="865"/>
      <c r="I98" s="865"/>
      <c r="J98" s="865"/>
      <c r="K98" s="865"/>
      <c r="L98" s="865"/>
      <c r="M98" s="865"/>
      <c r="N98" s="865"/>
      <c r="O98" s="865"/>
      <c r="P98" s="865"/>
      <c r="Q98" s="866"/>
      <c r="R98" s="864" t="s">
        <v>1215</v>
      </c>
      <c r="S98" s="865"/>
      <c r="T98" s="865"/>
      <c r="U98" s="865"/>
      <c r="V98" s="865"/>
      <c r="W98" s="865"/>
      <c r="X98" s="865"/>
      <c r="Y98" s="865"/>
      <c r="Z98" s="865"/>
      <c r="AA98" s="865"/>
      <c r="AB98" s="866"/>
      <c r="AC98" s="668" t="s">
        <v>1504</v>
      </c>
      <c r="AD98" s="774" t="s">
        <v>1434</v>
      </c>
      <c r="BK98" s="775" t="s">
        <v>1647</v>
      </c>
      <c r="BQ98" s="821" t="s">
        <v>1724</v>
      </c>
    </row>
    <row r="99" spans="1:98" s="672" customFormat="1" ht="130.5" customHeight="1" x14ac:dyDescent="0.35">
      <c r="A99" s="716">
        <v>88</v>
      </c>
      <c r="B99" s="671" t="s">
        <v>1086</v>
      </c>
      <c r="C99" s="11" t="s">
        <v>1090</v>
      </c>
      <c r="D99" s="720" t="s">
        <v>192</v>
      </c>
      <c r="E99" s="720" t="s">
        <v>192</v>
      </c>
      <c r="F99" s="669" t="s">
        <v>1094</v>
      </c>
      <c r="G99" s="706" t="s">
        <v>1212</v>
      </c>
      <c r="H99" s="721"/>
      <c r="I99" s="721"/>
      <c r="J99" s="721"/>
      <c r="K99" s="721"/>
      <c r="L99" s="721"/>
      <c r="M99" s="721"/>
      <c r="N99" s="721"/>
      <c r="O99" s="721"/>
      <c r="P99" s="721"/>
      <c r="Q99" s="721"/>
      <c r="R99" s="864" t="s">
        <v>1216</v>
      </c>
      <c r="S99" s="865"/>
      <c r="T99" s="865"/>
      <c r="U99" s="865"/>
      <c r="V99" s="865"/>
      <c r="W99" s="865"/>
      <c r="X99" s="865"/>
      <c r="Y99" s="865"/>
      <c r="Z99" s="865"/>
      <c r="AA99" s="865"/>
      <c r="AB99" s="866"/>
      <c r="AC99" s="668" t="s">
        <v>1505</v>
      </c>
      <c r="AD99" s="774" t="s">
        <v>1435</v>
      </c>
      <c r="BK99" s="775" t="s">
        <v>1559</v>
      </c>
      <c r="BQ99" s="821" t="s">
        <v>1776</v>
      </c>
    </row>
    <row r="100" spans="1:98" s="672" customFormat="1" ht="123.5" customHeight="1" x14ac:dyDescent="0.35">
      <c r="A100" s="716">
        <v>89</v>
      </c>
      <c r="B100" s="671" t="s">
        <v>1086</v>
      </c>
      <c r="C100" s="11" t="s">
        <v>1091</v>
      </c>
      <c r="D100" s="720" t="s">
        <v>192</v>
      </c>
      <c r="E100" s="720" t="s">
        <v>192</v>
      </c>
      <c r="F100" s="669" t="s">
        <v>1094</v>
      </c>
      <c r="G100" s="864" t="s">
        <v>1212</v>
      </c>
      <c r="H100" s="865"/>
      <c r="I100" s="865"/>
      <c r="J100" s="865"/>
      <c r="K100" s="865"/>
      <c r="L100" s="865"/>
      <c r="M100" s="865"/>
      <c r="N100" s="865"/>
      <c r="O100" s="865"/>
      <c r="P100" s="865"/>
      <c r="Q100" s="866"/>
      <c r="R100" s="864" t="s">
        <v>1217</v>
      </c>
      <c r="S100" s="865"/>
      <c r="T100" s="865"/>
      <c r="U100" s="865"/>
      <c r="V100" s="865"/>
      <c r="W100" s="865"/>
      <c r="X100" s="865"/>
      <c r="Y100" s="865"/>
      <c r="Z100" s="865"/>
      <c r="AA100" s="865"/>
      <c r="AB100" s="866"/>
      <c r="AC100" s="668" t="s">
        <v>1506</v>
      </c>
      <c r="AD100" s="774" t="s">
        <v>1436</v>
      </c>
      <c r="BK100" s="775" t="s">
        <v>1560</v>
      </c>
      <c r="BQ100" s="821" t="s">
        <v>1742</v>
      </c>
    </row>
    <row r="101" spans="1:98" s="9" customFormat="1" ht="141" customHeight="1" x14ac:dyDescent="0.35">
      <c r="A101" s="727">
        <v>90</v>
      </c>
      <c r="B101" s="17" t="s">
        <v>95</v>
      </c>
      <c r="C101" s="11" t="s">
        <v>1344</v>
      </c>
      <c r="D101" s="8" t="str">
        <f>'Matriz de riesgos Inst'!T65</f>
        <v>MODERADO</v>
      </c>
      <c r="E101" s="8" t="str">
        <f>'Matriz de riesgos Inst'!AJ65</f>
        <v>BAJO</v>
      </c>
      <c r="F101" s="660" t="s">
        <v>1094</v>
      </c>
      <c r="G101" s="858" t="s">
        <v>1218</v>
      </c>
      <c r="H101" s="858"/>
      <c r="I101" s="858"/>
      <c r="J101" s="858"/>
      <c r="K101" s="858"/>
      <c r="L101" s="858"/>
      <c r="M101" s="858"/>
      <c r="N101" s="858"/>
      <c r="O101" s="858"/>
      <c r="P101" s="858"/>
      <c r="Q101" s="858"/>
      <c r="R101" s="858" t="s">
        <v>1219</v>
      </c>
      <c r="S101" s="858"/>
      <c r="T101" s="858"/>
      <c r="U101" s="858"/>
      <c r="V101" s="858"/>
      <c r="W101" s="858"/>
      <c r="X101" s="858"/>
      <c r="Y101" s="858"/>
      <c r="Z101" s="858"/>
      <c r="AA101" s="858"/>
      <c r="AB101" s="858"/>
      <c r="AC101" s="659" t="s">
        <v>1375</v>
      </c>
      <c r="AD101" s="774" t="s">
        <v>1437</v>
      </c>
      <c r="AE101" s="672"/>
      <c r="AF101" s="672"/>
      <c r="AG101" s="672"/>
      <c r="AH101" s="672"/>
      <c r="AI101" s="672"/>
      <c r="AJ101" s="672"/>
      <c r="AK101" s="672"/>
      <c r="AL101" s="672"/>
      <c r="AM101" s="672"/>
      <c r="AN101" s="672"/>
      <c r="AO101" s="672"/>
      <c r="AP101" s="672"/>
      <c r="AQ101" s="672"/>
      <c r="AR101" s="672"/>
      <c r="AS101" s="672"/>
      <c r="AT101" s="672"/>
      <c r="AU101" s="672"/>
      <c r="AV101" s="672"/>
      <c r="AW101" s="672"/>
      <c r="AX101" s="672"/>
      <c r="AY101" s="672"/>
      <c r="AZ101" s="672"/>
      <c r="BA101" s="672"/>
      <c r="BB101" s="672"/>
      <c r="BC101" s="672"/>
      <c r="BD101" s="672"/>
      <c r="BE101" s="672"/>
      <c r="BF101" s="672"/>
      <c r="BG101" s="672"/>
      <c r="BH101" s="672"/>
      <c r="BI101" s="672"/>
      <c r="BJ101" s="672"/>
      <c r="BK101" s="821" t="s">
        <v>1650</v>
      </c>
      <c r="BL101" s="672"/>
      <c r="BM101" s="672"/>
      <c r="BN101" s="672"/>
      <c r="BO101" s="672"/>
      <c r="BP101" s="672"/>
      <c r="BQ101" s="821" t="s">
        <v>1726</v>
      </c>
      <c r="BR101" s="672"/>
      <c r="BS101" s="672"/>
      <c r="BT101" s="672"/>
      <c r="BU101" s="672"/>
      <c r="BV101" s="672"/>
      <c r="BW101" s="672"/>
      <c r="BX101" s="672"/>
      <c r="BY101" s="672"/>
      <c r="BZ101" s="672"/>
      <c r="CA101" s="672"/>
      <c r="CB101" s="672"/>
      <c r="CC101" s="672"/>
      <c r="CD101" s="672"/>
      <c r="CE101" s="672"/>
      <c r="CF101" s="672"/>
      <c r="CG101" s="672"/>
      <c r="CH101" s="672"/>
      <c r="CI101" s="672"/>
      <c r="CJ101" s="672"/>
      <c r="CK101" s="672"/>
      <c r="CL101" s="672"/>
      <c r="CM101" s="672"/>
      <c r="CN101" s="672"/>
      <c r="CO101" s="672"/>
      <c r="CP101" s="672"/>
      <c r="CQ101" s="672"/>
      <c r="CR101" s="672"/>
      <c r="CS101" s="672"/>
      <c r="CT101" s="672"/>
    </row>
    <row r="102" spans="1:98" s="672" customFormat="1" ht="183.5" customHeight="1" x14ac:dyDescent="0.35">
      <c r="A102" s="716">
        <v>91</v>
      </c>
      <c r="B102" s="671" t="s">
        <v>95</v>
      </c>
      <c r="C102" s="11" t="s">
        <v>1508</v>
      </c>
      <c r="D102" s="720" t="str">
        <f>'Matriz de riesgos Inst'!T70</f>
        <v>ALTO</v>
      </c>
      <c r="E102" s="720" t="s">
        <v>192</v>
      </c>
      <c r="F102" s="669" t="s">
        <v>1094</v>
      </c>
      <c r="G102" s="853" t="s">
        <v>1220</v>
      </c>
      <c r="H102" s="853"/>
      <c r="I102" s="853"/>
      <c r="J102" s="853"/>
      <c r="K102" s="853"/>
      <c r="L102" s="853"/>
      <c r="M102" s="853"/>
      <c r="N102" s="853"/>
      <c r="O102" s="853"/>
      <c r="P102" s="853"/>
      <c r="Q102" s="853"/>
      <c r="R102" s="853" t="s">
        <v>1221</v>
      </c>
      <c r="S102" s="853"/>
      <c r="T102" s="853"/>
      <c r="U102" s="853"/>
      <c r="V102" s="853"/>
      <c r="W102" s="853"/>
      <c r="X102" s="853"/>
      <c r="Y102" s="853"/>
      <c r="Z102" s="853"/>
      <c r="AA102" s="853"/>
      <c r="AB102" s="853"/>
      <c r="AC102" s="668" t="s">
        <v>1507</v>
      </c>
      <c r="AD102" s="774" t="s">
        <v>1438</v>
      </c>
      <c r="BK102" s="820" t="s">
        <v>1727</v>
      </c>
      <c r="BQ102" s="821" t="s">
        <v>1728</v>
      </c>
    </row>
    <row r="103" spans="1:98" s="672" customFormat="1" ht="236" customHeight="1" x14ac:dyDescent="0.35">
      <c r="A103" s="716">
        <v>92</v>
      </c>
      <c r="B103" s="671" t="s">
        <v>95</v>
      </c>
      <c r="C103" s="11" t="s">
        <v>1557</v>
      </c>
      <c r="D103" s="720" t="str">
        <f>'Matriz de riesgos Inst'!T76</f>
        <v>ALTO</v>
      </c>
      <c r="E103" s="720" t="str">
        <f>'Matriz de riesgos Inst'!AJ76</f>
        <v>MODERADO</v>
      </c>
      <c r="F103" s="669" t="s">
        <v>1094</v>
      </c>
      <c r="G103" s="853" t="s">
        <v>1222</v>
      </c>
      <c r="H103" s="853"/>
      <c r="I103" s="853"/>
      <c r="J103" s="853"/>
      <c r="K103" s="853"/>
      <c r="L103" s="853"/>
      <c r="M103" s="853"/>
      <c r="N103" s="853"/>
      <c r="O103" s="853"/>
      <c r="P103" s="853"/>
      <c r="Q103" s="853"/>
      <c r="R103" s="853" t="s">
        <v>1223</v>
      </c>
      <c r="S103" s="853"/>
      <c r="T103" s="853"/>
      <c r="U103" s="853"/>
      <c r="V103" s="853"/>
      <c r="W103" s="853"/>
      <c r="X103" s="853"/>
      <c r="Y103" s="853"/>
      <c r="Z103" s="853"/>
      <c r="AA103" s="853"/>
      <c r="AB103" s="853"/>
      <c r="AC103" s="668" t="s">
        <v>1509</v>
      </c>
      <c r="AD103" s="774" t="s">
        <v>1510</v>
      </c>
      <c r="BK103" s="821" t="s">
        <v>1730</v>
      </c>
      <c r="BQ103" s="821" t="s">
        <v>1729</v>
      </c>
    </row>
    <row r="104" spans="1:98" s="9" customFormat="1" ht="174.5" customHeight="1" x14ac:dyDescent="0.35">
      <c r="A104" s="727">
        <v>93</v>
      </c>
      <c r="B104" s="679" t="s">
        <v>1277</v>
      </c>
      <c r="C104" s="815" t="s">
        <v>1558</v>
      </c>
      <c r="D104" s="680" t="s">
        <v>192</v>
      </c>
      <c r="E104" s="670" t="s">
        <v>264</v>
      </c>
      <c r="F104" s="681" t="s">
        <v>1225</v>
      </c>
      <c r="G104" s="909" t="s">
        <v>1224</v>
      </c>
      <c r="H104" s="909"/>
      <c r="I104" s="909"/>
      <c r="J104" s="909"/>
      <c r="K104" s="909"/>
      <c r="L104" s="909"/>
      <c r="M104" s="909"/>
      <c r="N104" s="909"/>
      <c r="O104" s="909"/>
      <c r="P104" s="909"/>
      <c r="Q104" s="909"/>
      <c r="R104" s="909" t="s">
        <v>1265</v>
      </c>
      <c r="S104" s="909"/>
      <c r="T104" s="909"/>
      <c r="U104" s="909"/>
      <c r="V104" s="909"/>
      <c r="W104" s="909"/>
      <c r="X104" s="909"/>
      <c r="Y104" s="909"/>
      <c r="Z104" s="909"/>
      <c r="AA104" s="909"/>
      <c r="AB104" s="909"/>
      <c r="AC104" s="660" t="s">
        <v>1511</v>
      </c>
      <c r="AD104" s="776" t="s">
        <v>1376</v>
      </c>
      <c r="AE104" s="672"/>
      <c r="AF104" s="672"/>
      <c r="AG104" s="672"/>
      <c r="AH104" s="672"/>
      <c r="AI104" s="672"/>
      <c r="AJ104" s="672"/>
      <c r="AK104" s="672"/>
      <c r="AL104" s="672"/>
      <c r="AM104" s="672"/>
      <c r="AN104" s="672"/>
      <c r="AO104" s="672"/>
      <c r="AP104" s="672"/>
      <c r="AQ104" s="672"/>
      <c r="AR104" s="672"/>
      <c r="AS104" s="672"/>
      <c r="AT104" s="672"/>
      <c r="AU104" s="672"/>
      <c r="AV104" s="672"/>
      <c r="AW104" s="672"/>
      <c r="AX104" s="672"/>
      <c r="AY104" s="672"/>
      <c r="AZ104" s="672"/>
      <c r="BA104" s="672"/>
      <c r="BB104" s="672"/>
      <c r="BC104" s="672"/>
      <c r="BD104" s="672"/>
      <c r="BE104" s="672"/>
      <c r="BF104" s="672"/>
      <c r="BG104" s="672"/>
      <c r="BH104" s="672"/>
      <c r="BI104" s="672"/>
      <c r="BJ104" s="672"/>
      <c r="BK104" s="820" t="s">
        <v>1651</v>
      </c>
      <c r="BL104" s="672"/>
      <c r="BM104" s="672"/>
      <c r="BN104" s="672"/>
      <c r="BO104" s="672"/>
      <c r="BP104" s="672"/>
      <c r="BQ104" s="824" t="s">
        <v>1651</v>
      </c>
      <c r="BR104" s="672"/>
      <c r="BS104" s="672"/>
      <c r="BT104" s="672"/>
      <c r="BU104" s="672"/>
      <c r="BV104" s="672"/>
      <c r="BW104" s="672"/>
      <c r="BX104" s="672"/>
      <c r="BY104" s="672"/>
      <c r="BZ104" s="672"/>
      <c r="CA104" s="672"/>
      <c r="CB104" s="672"/>
      <c r="CC104" s="672"/>
      <c r="CD104" s="672"/>
      <c r="CE104" s="672"/>
      <c r="CF104" s="672"/>
      <c r="CG104" s="672"/>
      <c r="CH104" s="672"/>
      <c r="CI104" s="672"/>
      <c r="CJ104" s="672"/>
      <c r="CK104" s="672"/>
      <c r="CL104" s="672"/>
      <c r="CM104" s="672"/>
      <c r="CN104" s="672"/>
      <c r="CO104" s="672"/>
      <c r="CP104" s="672"/>
      <c r="CQ104" s="672"/>
      <c r="CR104" s="672"/>
      <c r="CS104" s="672"/>
      <c r="CT104" s="672"/>
    </row>
    <row r="105" spans="1:98" s="672" customFormat="1" ht="146.5" customHeight="1" x14ac:dyDescent="0.35">
      <c r="A105" s="730">
        <v>94</v>
      </c>
      <c r="B105" s="673" t="s">
        <v>1555</v>
      </c>
      <c r="C105" s="817" t="s">
        <v>1278</v>
      </c>
      <c r="D105" s="676" t="s">
        <v>559</v>
      </c>
      <c r="E105" s="701" t="s">
        <v>559</v>
      </c>
      <c r="F105" s="675" t="s">
        <v>1280</v>
      </c>
      <c r="G105" s="864" t="s">
        <v>1281</v>
      </c>
      <c r="H105" s="907"/>
      <c r="I105" s="907"/>
      <c r="J105" s="907"/>
      <c r="K105" s="907"/>
      <c r="L105" s="907"/>
      <c r="M105" s="907"/>
      <c r="N105" s="907"/>
      <c r="O105" s="907"/>
      <c r="P105" s="907"/>
      <c r="Q105" s="866"/>
      <c r="R105" s="864" t="s">
        <v>1279</v>
      </c>
      <c r="S105" s="865"/>
      <c r="T105" s="865"/>
      <c r="U105" s="865"/>
      <c r="V105" s="865"/>
      <c r="W105" s="865"/>
      <c r="X105" s="865"/>
      <c r="Y105" s="865"/>
      <c r="Z105" s="865"/>
      <c r="AA105" s="865"/>
      <c r="AB105" s="866"/>
      <c r="AC105" s="669" t="s">
        <v>1365</v>
      </c>
      <c r="AD105" s="776" t="s">
        <v>1446</v>
      </c>
      <c r="BK105" s="781" t="s">
        <v>1648</v>
      </c>
      <c r="BQ105" s="824" t="s">
        <v>1741</v>
      </c>
    </row>
    <row r="106" spans="1:98" s="9" customFormat="1" ht="186.5" customHeight="1" x14ac:dyDescent="0.35">
      <c r="A106" s="727">
        <v>95</v>
      </c>
      <c r="B106" s="17" t="s">
        <v>98</v>
      </c>
      <c r="C106" s="814" t="s">
        <v>1284</v>
      </c>
      <c r="D106" s="702" t="s">
        <v>192</v>
      </c>
      <c r="E106" s="702" t="s">
        <v>264</v>
      </c>
      <c r="F106" s="660" t="s">
        <v>1225</v>
      </c>
      <c r="G106" s="858" t="s">
        <v>1226</v>
      </c>
      <c r="H106" s="858"/>
      <c r="I106" s="858"/>
      <c r="J106" s="858"/>
      <c r="K106" s="858"/>
      <c r="L106" s="858"/>
      <c r="M106" s="858"/>
      <c r="N106" s="858"/>
      <c r="O106" s="858"/>
      <c r="P106" s="858"/>
      <c r="Q106" s="858"/>
      <c r="R106" s="858" t="s">
        <v>1237</v>
      </c>
      <c r="S106" s="858"/>
      <c r="T106" s="858"/>
      <c r="U106" s="858"/>
      <c r="V106" s="858"/>
      <c r="W106" s="858"/>
      <c r="X106" s="858"/>
      <c r="Y106" s="858"/>
      <c r="Z106" s="858"/>
      <c r="AA106" s="858"/>
      <c r="AB106" s="858"/>
      <c r="AC106" s="659" t="s">
        <v>1385</v>
      </c>
      <c r="AD106" s="774" t="s">
        <v>1439</v>
      </c>
      <c r="AE106" s="672"/>
      <c r="AF106" s="672"/>
      <c r="AG106" s="672"/>
      <c r="AH106" s="672"/>
      <c r="AI106" s="672"/>
      <c r="AJ106" s="672"/>
      <c r="AK106" s="672"/>
      <c r="AL106" s="672"/>
      <c r="AM106" s="672"/>
      <c r="AN106" s="672"/>
      <c r="AO106" s="672"/>
      <c r="AP106" s="672"/>
      <c r="AQ106" s="672"/>
      <c r="AR106" s="672"/>
      <c r="AS106" s="672"/>
      <c r="AT106" s="672"/>
      <c r="AU106" s="672"/>
      <c r="AV106" s="672"/>
      <c r="AW106" s="672"/>
      <c r="AX106" s="672"/>
      <c r="AY106" s="672"/>
      <c r="AZ106" s="672"/>
      <c r="BA106" s="672"/>
      <c r="BB106" s="672"/>
      <c r="BC106" s="672"/>
      <c r="BD106" s="672"/>
      <c r="BE106" s="672"/>
      <c r="BF106" s="672"/>
      <c r="BG106" s="672"/>
      <c r="BH106" s="672"/>
      <c r="BI106" s="672"/>
      <c r="BJ106" s="672"/>
      <c r="BK106" s="821" t="s">
        <v>1732</v>
      </c>
      <c r="BL106" s="672"/>
      <c r="BM106" s="672"/>
      <c r="BN106" s="672"/>
      <c r="BO106" s="672"/>
      <c r="BP106" s="672"/>
      <c r="BQ106" s="818" t="s">
        <v>1732</v>
      </c>
      <c r="BR106" s="672"/>
      <c r="BS106" s="672"/>
      <c r="BT106" s="672"/>
      <c r="BU106" s="672"/>
      <c r="BV106" s="672"/>
      <c r="BW106" s="672"/>
      <c r="BX106" s="672"/>
      <c r="BY106" s="672"/>
      <c r="BZ106" s="672"/>
      <c r="CA106" s="672"/>
      <c r="CB106" s="672"/>
      <c r="CC106" s="672"/>
      <c r="CD106" s="672"/>
      <c r="CE106" s="672"/>
      <c r="CF106" s="672"/>
      <c r="CG106" s="672"/>
      <c r="CH106" s="672"/>
      <c r="CI106" s="672"/>
      <c r="CJ106" s="672"/>
      <c r="CK106" s="672"/>
      <c r="CL106" s="672"/>
      <c r="CM106" s="672"/>
      <c r="CN106" s="672"/>
      <c r="CO106" s="672"/>
      <c r="CP106" s="672"/>
      <c r="CQ106" s="672"/>
      <c r="CR106" s="672"/>
      <c r="CS106" s="672"/>
      <c r="CT106" s="672"/>
    </row>
    <row r="107" spans="1:98" s="672" customFormat="1" ht="105.5" customHeight="1" x14ac:dyDescent="0.35">
      <c r="A107" s="716">
        <v>96</v>
      </c>
      <c r="B107" s="689" t="s">
        <v>98</v>
      </c>
      <c r="C107" s="11" t="s">
        <v>100</v>
      </c>
      <c r="D107" s="720" t="str">
        <f>'Matriz de riesgos Inst'!T87</f>
        <v>MODERADO</v>
      </c>
      <c r="E107" s="720" t="str">
        <f>'Matriz de riesgos Inst'!AJ87</f>
        <v>MODERADO</v>
      </c>
      <c r="F107" s="669" t="s">
        <v>1094</v>
      </c>
      <c r="G107" s="853" t="s">
        <v>1227</v>
      </c>
      <c r="H107" s="853"/>
      <c r="I107" s="853"/>
      <c r="J107" s="853"/>
      <c r="K107" s="853"/>
      <c r="L107" s="853"/>
      <c r="M107" s="853"/>
      <c r="N107" s="853"/>
      <c r="O107" s="853"/>
      <c r="P107" s="853"/>
      <c r="Q107" s="853"/>
      <c r="R107" s="853" t="s">
        <v>1228</v>
      </c>
      <c r="S107" s="853"/>
      <c r="T107" s="853"/>
      <c r="U107" s="853"/>
      <c r="V107" s="853"/>
      <c r="W107" s="853"/>
      <c r="X107" s="853"/>
      <c r="Y107" s="853"/>
      <c r="Z107" s="853"/>
      <c r="AA107" s="853"/>
      <c r="AB107" s="853"/>
      <c r="AC107" s="668" t="s">
        <v>1512</v>
      </c>
      <c r="AD107" s="774" t="s">
        <v>1513</v>
      </c>
      <c r="BK107" s="775" t="s">
        <v>1611</v>
      </c>
      <c r="BQ107" s="821" t="s">
        <v>1611</v>
      </c>
    </row>
    <row r="108" spans="1:98" s="9" customFormat="1" ht="117" customHeight="1" x14ac:dyDescent="0.35">
      <c r="A108" s="727">
        <v>97</v>
      </c>
      <c r="B108" s="679" t="s">
        <v>98</v>
      </c>
      <c r="C108" s="814" t="s">
        <v>1440</v>
      </c>
      <c r="D108" s="8" t="str">
        <f>'Matriz de riesgos Inst'!T88</f>
        <v>MODERADO</v>
      </c>
      <c r="E108" s="8" t="str">
        <f>'Matriz de riesgos Inst'!AJ88</f>
        <v>BAJO</v>
      </c>
      <c r="F108" s="660" t="s">
        <v>1094</v>
      </c>
      <c r="G108" s="858" t="s">
        <v>1229</v>
      </c>
      <c r="H108" s="858"/>
      <c r="I108" s="858"/>
      <c r="J108" s="858"/>
      <c r="K108" s="858"/>
      <c r="L108" s="858"/>
      <c r="M108" s="858"/>
      <c r="N108" s="858"/>
      <c r="O108" s="858"/>
      <c r="P108" s="858"/>
      <c r="Q108" s="858"/>
      <c r="R108" s="858" t="s">
        <v>1230</v>
      </c>
      <c r="S108" s="858"/>
      <c r="T108" s="858"/>
      <c r="U108" s="858"/>
      <c r="V108" s="858"/>
      <c r="W108" s="858"/>
      <c r="X108" s="858"/>
      <c r="Y108" s="858"/>
      <c r="Z108" s="858"/>
      <c r="AA108" s="858"/>
      <c r="AB108" s="858"/>
      <c r="AC108" s="659" t="s">
        <v>1345</v>
      </c>
      <c r="AD108" s="774" t="s">
        <v>1441</v>
      </c>
      <c r="AE108" s="672"/>
      <c r="AF108" s="672"/>
      <c r="AG108" s="672"/>
      <c r="AH108" s="672"/>
      <c r="AI108" s="672"/>
      <c r="AJ108" s="672"/>
      <c r="AK108" s="672"/>
      <c r="AL108" s="672"/>
      <c r="AM108" s="672"/>
      <c r="AN108" s="672"/>
      <c r="AO108" s="672"/>
      <c r="AP108" s="672"/>
      <c r="AQ108" s="672"/>
      <c r="AR108" s="672"/>
      <c r="AS108" s="672"/>
      <c r="AT108" s="672"/>
      <c r="AU108" s="672"/>
      <c r="AV108" s="672"/>
      <c r="AW108" s="672"/>
      <c r="AX108" s="672"/>
      <c r="AY108" s="672"/>
      <c r="AZ108" s="672"/>
      <c r="BA108" s="672"/>
      <c r="BB108" s="672"/>
      <c r="BC108" s="672"/>
      <c r="BD108" s="672"/>
      <c r="BE108" s="672"/>
      <c r="BF108" s="672"/>
      <c r="BG108" s="672"/>
      <c r="BH108" s="672"/>
      <c r="BI108" s="672"/>
      <c r="BJ108" s="672"/>
      <c r="BK108" s="775" t="s">
        <v>1551</v>
      </c>
      <c r="BL108" s="672"/>
      <c r="BM108" s="672"/>
      <c r="BN108" s="672"/>
      <c r="BO108" s="672"/>
      <c r="BP108" s="672"/>
      <c r="BQ108" s="821" t="s">
        <v>1691</v>
      </c>
      <c r="BR108" s="672"/>
      <c r="BS108" s="672"/>
      <c r="BT108" s="672"/>
      <c r="BU108" s="672"/>
      <c r="BV108" s="672"/>
      <c r="BW108" s="672"/>
      <c r="BX108" s="672"/>
      <c r="BY108" s="672"/>
      <c r="BZ108" s="672"/>
      <c r="CA108" s="672"/>
      <c r="CB108" s="672"/>
      <c r="CC108" s="672"/>
      <c r="CD108" s="672"/>
      <c r="CE108" s="672"/>
      <c r="CF108" s="672"/>
      <c r="CG108" s="672"/>
      <c r="CH108" s="672"/>
      <c r="CI108" s="672"/>
      <c r="CJ108" s="672"/>
      <c r="CK108" s="672"/>
      <c r="CL108" s="672"/>
      <c r="CM108" s="672"/>
      <c r="CN108" s="672"/>
      <c r="CO108" s="672"/>
      <c r="CP108" s="672"/>
      <c r="CQ108" s="672"/>
      <c r="CR108" s="672"/>
      <c r="CS108" s="672"/>
      <c r="CT108" s="672"/>
    </row>
    <row r="109" spans="1:98" s="672" customFormat="1" ht="173.5" customHeight="1" x14ac:dyDescent="0.35">
      <c r="A109" s="716">
        <v>98</v>
      </c>
      <c r="B109" s="671" t="s">
        <v>98</v>
      </c>
      <c r="C109" s="11" t="s">
        <v>1231</v>
      </c>
      <c r="D109" s="720" t="str">
        <f>'Matriz de riesgos Inst'!T91</f>
        <v>MODERADO</v>
      </c>
      <c r="E109" s="720" t="str">
        <f>'Matriz de riesgos Inst'!AJ91</f>
        <v>BAJO</v>
      </c>
      <c r="F109" s="669" t="s">
        <v>1094</v>
      </c>
      <c r="G109" s="853" t="s">
        <v>1232</v>
      </c>
      <c r="H109" s="854"/>
      <c r="I109" s="854"/>
      <c r="J109" s="854"/>
      <c r="K109" s="854"/>
      <c r="L109" s="854"/>
      <c r="M109" s="854"/>
      <c r="N109" s="854"/>
      <c r="O109" s="854"/>
      <c r="P109" s="854"/>
      <c r="Q109" s="854"/>
      <c r="R109" s="853" t="s">
        <v>1233</v>
      </c>
      <c r="S109" s="853"/>
      <c r="T109" s="853"/>
      <c r="U109" s="853"/>
      <c r="V109" s="853"/>
      <c r="W109" s="853"/>
      <c r="X109" s="853"/>
      <c r="Y109" s="853"/>
      <c r="Z109" s="853"/>
      <c r="AA109" s="853"/>
      <c r="AB109" s="853"/>
      <c r="AC109" s="668" t="s">
        <v>1386</v>
      </c>
      <c r="AD109" s="774" t="s">
        <v>1386</v>
      </c>
      <c r="BK109" s="774" t="s">
        <v>1612</v>
      </c>
      <c r="BQ109" s="821" t="s">
        <v>1692</v>
      </c>
    </row>
    <row r="110" spans="1:98" s="9" customFormat="1" ht="72.5" customHeight="1" x14ac:dyDescent="0.35">
      <c r="A110" s="727">
        <v>99</v>
      </c>
      <c r="B110" s="17" t="s">
        <v>98</v>
      </c>
      <c r="C110" s="11" t="s">
        <v>1355</v>
      </c>
      <c r="D110" s="8" t="s">
        <v>192</v>
      </c>
      <c r="E110" s="8" t="s">
        <v>264</v>
      </c>
      <c r="F110" s="660" t="s">
        <v>1358</v>
      </c>
      <c r="G110" s="659" t="s">
        <v>1357</v>
      </c>
      <c r="H110" s="666"/>
      <c r="I110" s="666"/>
      <c r="J110" s="666"/>
      <c r="K110" s="666"/>
      <c r="L110" s="666"/>
      <c r="M110" s="666"/>
      <c r="N110" s="666"/>
      <c r="O110" s="666"/>
      <c r="P110" s="666"/>
      <c r="Q110" s="666"/>
      <c r="R110" s="873" t="s">
        <v>1356</v>
      </c>
      <c r="S110" s="928"/>
      <c r="T110" s="928"/>
      <c r="U110" s="928"/>
      <c r="V110" s="928"/>
      <c r="W110" s="928"/>
      <c r="X110" s="929"/>
      <c r="Y110" s="659"/>
      <c r="Z110" s="659"/>
      <c r="AA110" s="659"/>
      <c r="AB110" s="659"/>
      <c r="AC110" s="659" t="s">
        <v>1359</v>
      </c>
      <c r="AD110" s="774" t="s">
        <v>1387</v>
      </c>
      <c r="AE110" s="672"/>
      <c r="AF110" s="672"/>
      <c r="AG110" s="672"/>
      <c r="AH110" s="672"/>
      <c r="AI110" s="672"/>
      <c r="AJ110" s="672"/>
      <c r="AK110" s="672"/>
      <c r="AL110" s="672"/>
      <c r="AM110" s="672"/>
      <c r="AN110" s="672"/>
      <c r="AO110" s="672"/>
      <c r="AP110" s="672"/>
      <c r="AQ110" s="672"/>
      <c r="AR110" s="672"/>
      <c r="AS110" s="672"/>
      <c r="AT110" s="672"/>
      <c r="AU110" s="672"/>
      <c r="AV110" s="672"/>
      <c r="AW110" s="672"/>
      <c r="AX110" s="672"/>
      <c r="AY110" s="672"/>
      <c r="AZ110" s="672"/>
      <c r="BA110" s="672"/>
      <c r="BB110" s="672"/>
      <c r="BC110" s="672"/>
      <c r="BD110" s="672"/>
      <c r="BE110" s="672"/>
      <c r="BF110" s="672"/>
      <c r="BG110" s="672"/>
      <c r="BH110" s="672"/>
      <c r="BI110" s="672"/>
      <c r="BJ110" s="672"/>
      <c r="BK110" s="775" t="s">
        <v>1552</v>
      </c>
      <c r="BL110" s="672"/>
      <c r="BM110" s="672"/>
      <c r="BN110" s="672"/>
      <c r="BO110" s="672"/>
      <c r="BP110" s="672"/>
      <c r="BQ110" s="821" t="s">
        <v>1552</v>
      </c>
      <c r="BR110" s="672"/>
      <c r="BS110" s="672"/>
      <c r="BT110" s="672"/>
      <c r="BU110" s="672"/>
      <c r="BV110" s="672"/>
      <c r="BW110" s="672"/>
      <c r="BX110" s="672"/>
      <c r="BY110" s="672"/>
      <c r="BZ110" s="672"/>
      <c r="CA110" s="672"/>
      <c r="CB110" s="672"/>
      <c r="CC110" s="672"/>
      <c r="CD110" s="672"/>
      <c r="CE110" s="672"/>
      <c r="CF110" s="672"/>
      <c r="CG110" s="672"/>
      <c r="CH110" s="672"/>
      <c r="CI110" s="672"/>
      <c r="CJ110" s="672"/>
      <c r="CK110" s="672"/>
      <c r="CL110" s="672"/>
      <c r="CM110" s="672"/>
      <c r="CN110" s="672"/>
      <c r="CO110" s="672"/>
      <c r="CP110" s="672"/>
      <c r="CQ110" s="672"/>
      <c r="CR110" s="672"/>
      <c r="CS110" s="672"/>
      <c r="CT110" s="672"/>
    </row>
    <row r="111" spans="1:98" s="672" customFormat="1" ht="192" customHeight="1" x14ac:dyDescent="0.35">
      <c r="A111" s="716">
        <v>100</v>
      </c>
      <c r="B111" s="671" t="s">
        <v>1519</v>
      </c>
      <c r="C111" s="11" t="s">
        <v>1361</v>
      </c>
      <c r="D111" s="720" t="str">
        <f>'Matriz de riesgos Inst'!T77</f>
        <v>MODERADO</v>
      </c>
      <c r="E111" s="720" t="str">
        <f>'Matriz de riesgos Inst'!AJ77</f>
        <v>BAJO</v>
      </c>
      <c r="F111" s="669" t="s">
        <v>1094</v>
      </c>
      <c r="G111" s="853" t="s">
        <v>1234</v>
      </c>
      <c r="H111" s="853"/>
      <c r="I111" s="853"/>
      <c r="J111" s="853"/>
      <c r="K111" s="853"/>
      <c r="L111" s="853"/>
      <c r="M111" s="853"/>
      <c r="N111" s="853"/>
      <c r="O111" s="853"/>
      <c r="P111" s="853"/>
      <c r="Q111" s="853"/>
      <c r="R111" s="853" t="s">
        <v>1235</v>
      </c>
      <c r="S111" s="853"/>
      <c r="T111" s="853"/>
      <c r="U111" s="853"/>
      <c r="V111" s="853"/>
      <c r="W111" s="853"/>
      <c r="X111" s="853"/>
      <c r="Y111" s="853"/>
      <c r="Z111" s="853"/>
      <c r="AA111" s="853"/>
      <c r="AB111" s="853"/>
      <c r="AC111" s="753" t="s">
        <v>1388</v>
      </c>
      <c r="AD111" s="774" t="s">
        <v>1442</v>
      </c>
      <c r="BK111" s="775" t="s">
        <v>1613</v>
      </c>
      <c r="BQ111" s="821" t="s">
        <v>1777</v>
      </c>
    </row>
    <row r="112" spans="1:98" s="9" customFormat="1" ht="71" customHeight="1" x14ac:dyDescent="0.35">
      <c r="A112" s="727">
        <v>101</v>
      </c>
      <c r="B112" s="17" t="s">
        <v>1519</v>
      </c>
      <c r="C112" s="814" t="s">
        <v>1373</v>
      </c>
      <c r="D112" s="8" t="s">
        <v>264</v>
      </c>
      <c r="E112" s="8" t="s">
        <v>264</v>
      </c>
      <c r="F112" s="660" t="s">
        <v>1094</v>
      </c>
      <c r="G112" s="858" t="s">
        <v>1285</v>
      </c>
      <c r="H112" s="858"/>
      <c r="I112" s="858"/>
      <c r="J112" s="858"/>
      <c r="K112" s="858"/>
      <c r="L112" s="858"/>
      <c r="M112" s="858"/>
      <c r="N112" s="858"/>
      <c r="O112" s="858"/>
      <c r="P112" s="858"/>
      <c r="Q112" s="858"/>
      <c r="R112" s="858" t="s">
        <v>1286</v>
      </c>
      <c r="S112" s="858"/>
      <c r="T112" s="858"/>
      <c r="U112" s="858"/>
      <c r="V112" s="858"/>
      <c r="W112" s="858"/>
      <c r="X112" s="858"/>
      <c r="Y112" s="858"/>
      <c r="Z112" s="858"/>
      <c r="AA112" s="858"/>
      <c r="AB112" s="858"/>
      <c r="AC112" s="659" t="s">
        <v>1515</v>
      </c>
      <c r="AD112" s="774" t="s">
        <v>1514</v>
      </c>
      <c r="AE112" s="672"/>
      <c r="AF112" s="672"/>
      <c r="AG112" s="672"/>
      <c r="AH112" s="672"/>
      <c r="AI112" s="672"/>
      <c r="AJ112" s="672"/>
      <c r="AK112" s="672"/>
      <c r="AL112" s="672"/>
      <c r="AM112" s="672"/>
      <c r="AN112" s="672"/>
      <c r="AO112" s="672"/>
      <c r="AP112" s="672"/>
      <c r="AQ112" s="672"/>
      <c r="AR112" s="672"/>
      <c r="AS112" s="672"/>
      <c r="AT112" s="672"/>
      <c r="AU112" s="672"/>
      <c r="AV112" s="672"/>
      <c r="AW112" s="672"/>
      <c r="AX112" s="672"/>
      <c r="AY112" s="672"/>
      <c r="AZ112" s="672"/>
      <c r="BA112" s="672"/>
      <c r="BB112" s="672"/>
      <c r="BC112" s="672"/>
      <c r="BD112" s="672"/>
      <c r="BE112" s="672"/>
      <c r="BF112" s="672"/>
      <c r="BG112" s="672"/>
      <c r="BH112" s="672"/>
      <c r="BI112" s="672"/>
      <c r="BJ112" s="672"/>
      <c r="BK112" s="774" t="s">
        <v>1614</v>
      </c>
      <c r="BL112" s="672"/>
      <c r="BM112" s="672"/>
      <c r="BN112" s="672"/>
      <c r="BO112" s="672"/>
      <c r="BP112" s="672"/>
      <c r="BQ112" s="821" t="s">
        <v>1693</v>
      </c>
      <c r="BR112" s="672"/>
      <c r="BS112" s="672"/>
      <c r="BT112" s="672"/>
      <c r="BU112" s="672"/>
      <c r="BV112" s="672"/>
      <c r="BW112" s="672"/>
      <c r="BX112" s="672"/>
      <c r="BY112" s="672"/>
      <c r="BZ112" s="672"/>
      <c r="CA112" s="672"/>
      <c r="CB112" s="672"/>
      <c r="CC112" s="672"/>
      <c r="CD112" s="672"/>
      <c r="CE112" s="672"/>
      <c r="CF112" s="672"/>
      <c r="CG112" s="672"/>
      <c r="CH112" s="672"/>
      <c r="CI112" s="672"/>
      <c r="CJ112" s="672"/>
      <c r="CK112" s="672"/>
      <c r="CL112" s="672"/>
      <c r="CM112" s="672"/>
      <c r="CN112" s="672"/>
      <c r="CO112" s="672"/>
      <c r="CP112" s="672"/>
      <c r="CQ112" s="672"/>
      <c r="CR112" s="672"/>
      <c r="CS112" s="672"/>
      <c r="CT112" s="672"/>
    </row>
    <row r="113" spans="1:245" s="672" customFormat="1" ht="234.5" customHeight="1" x14ac:dyDescent="0.35">
      <c r="A113" s="716">
        <v>103</v>
      </c>
      <c r="B113" s="686" t="s">
        <v>104</v>
      </c>
      <c r="C113" s="830" t="s">
        <v>1360</v>
      </c>
      <c r="D113" s="718" t="str">
        <f>'Matriz de riesgos Inst'!T83</f>
        <v>MODERADO</v>
      </c>
      <c r="E113" s="718" t="str">
        <f>'Matriz de riesgos Inst'!AJ83</f>
        <v>BAJO</v>
      </c>
      <c r="F113" s="719" t="s">
        <v>1094</v>
      </c>
      <c r="G113" s="910" t="s">
        <v>1236</v>
      </c>
      <c r="H113" s="910"/>
      <c r="I113" s="910"/>
      <c r="J113" s="910"/>
      <c r="K113" s="910"/>
      <c r="L113" s="910"/>
      <c r="M113" s="910"/>
      <c r="N113" s="910"/>
      <c r="O113" s="910"/>
      <c r="P113" s="910"/>
      <c r="Q113" s="910"/>
      <c r="R113" s="910" t="s">
        <v>1084</v>
      </c>
      <c r="S113" s="910"/>
      <c r="T113" s="910"/>
      <c r="U113" s="910"/>
      <c r="V113" s="910"/>
      <c r="W113" s="910"/>
      <c r="X113" s="910"/>
      <c r="Y113" s="910"/>
      <c r="Z113" s="910"/>
      <c r="AA113" s="910"/>
      <c r="AB113" s="910"/>
      <c r="AC113" s="668" t="s">
        <v>1346</v>
      </c>
      <c r="AD113" s="774" t="s">
        <v>1516</v>
      </c>
      <c r="BK113" s="775" t="s">
        <v>1615</v>
      </c>
      <c r="BQ113" s="821" t="s">
        <v>1731</v>
      </c>
    </row>
    <row r="114" spans="1:245" s="9" customFormat="1" ht="116" customHeight="1" x14ac:dyDescent="0.35">
      <c r="A114" s="727">
        <v>104</v>
      </c>
      <c r="B114" s="662" t="s">
        <v>104</v>
      </c>
      <c r="C114" s="816" t="s">
        <v>1711</v>
      </c>
      <c r="D114" s="663" t="s">
        <v>264</v>
      </c>
      <c r="E114" s="663" t="s">
        <v>264</v>
      </c>
      <c r="F114" s="664" t="s">
        <v>1347</v>
      </c>
      <c r="G114" s="684" t="s">
        <v>1287</v>
      </c>
      <c r="H114" s="691"/>
      <c r="I114" s="691"/>
      <c r="J114" s="691"/>
      <c r="K114" s="691"/>
      <c r="L114" s="691"/>
      <c r="M114" s="691"/>
      <c r="N114" s="691"/>
      <c r="O114" s="691"/>
      <c r="P114" s="691"/>
      <c r="Q114" s="692"/>
      <c r="R114" s="930" t="s">
        <v>1348</v>
      </c>
      <c r="S114" s="931"/>
      <c r="T114" s="931"/>
      <c r="U114" s="931"/>
      <c r="V114" s="931"/>
      <c r="W114" s="931"/>
      <c r="X114" s="931"/>
      <c r="Y114" s="691"/>
      <c r="Z114" s="691"/>
      <c r="AA114" s="691"/>
      <c r="AB114" s="692"/>
      <c r="AC114" s="659" t="s">
        <v>1349</v>
      </c>
      <c r="AD114" s="774" t="s">
        <v>1443</v>
      </c>
      <c r="AE114" s="672"/>
      <c r="AF114" s="672"/>
      <c r="AG114" s="672"/>
      <c r="AH114" s="672"/>
      <c r="AI114" s="672"/>
      <c r="AJ114" s="672"/>
      <c r="AK114" s="672"/>
      <c r="AL114" s="672"/>
      <c r="AM114" s="672"/>
      <c r="AN114" s="672"/>
      <c r="AO114" s="672"/>
      <c r="AP114" s="672"/>
      <c r="AQ114" s="672"/>
      <c r="AR114" s="672"/>
      <c r="AS114" s="672"/>
      <c r="AT114" s="672"/>
      <c r="AU114" s="672"/>
      <c r="AV114" s="672"/>
      <c r="AW114" s="672"/>
      <c r="AX114" s="672"/>
      <c r="AY114" s="672"/>
      <c r="AZ114" s="672"/>
      <c r="BA114" s="672"/>
      <c r="BB114" s="672"/>
      <c r="BC114" s="672"/>
      <c r="BD114" s="672"/>
      <c r="BE114" s="672"/>
      <c r="BF114" s="672"/>
      <c r="BG114" s="672"/>
      <c r="BH114" s="672"/>
      <c r="BI114" s="672"/>
      <c r="BJ114" s="672"/>
      <c r="BK114" s="775" t="s">
        <v>1616</v>
      </c>
      <c r="BL114" s="672"/>
      <c r="BM114" s="672"/>
      <c r="BN114" s="672"/>
      <c r="BO114" s="672"/>
      <c r="BP114" s="672"/>
      <c r="BQ114" s="848" t="s">
        <v>1778</v>
      </c>
      <c r="BR114" s="672"/>
      <c r="BS114" s="672"/>
      <c r="BT114" s="672"/>
      <c r="BU114" s="672"/>
      <c r="BV114" s="672"/>
      <c r="BW114" s="672"/>
      <c r="BX114" s="672"/>
      <c r="BY114" s="672"/>
      <c r="BZ114" s="672"/>
      <c r="CA114" s="672"/>
      <c r="CB114" s="672"/>
      <c r="CC114" s="672"/>
      <c r="CD114" s="672"/>
      <c r="CE114" s="672"/>
      <c r="CF114" s="672"/>
      <c r="CG114" s="672"/>
      <c r="CH114" s="672"/>
      <c r="CI114" s="672"/>
      <c r="CJ114" s="672"/>
      <c r="CK114" s="672"/>
      <c r="CL114" s="672"/>
      <c r="CM114" s="672"/>
      <c r="CN114" s="672"/>
      <c r="CO114" s="672"/>
      <c r="CP114" s="672"/>
      <c r="CQ114" s="672"/>
      <c r="CR114" s="672"/>
      <c r="CS114" s="672"/>
      <c r="CT114" s="672"/>
    </row>
    <row r="115" spans="1:245" s="666" customFormat="1" ht="245.5" customHeight="1" x14ac:dyDescent="0.35">
      <c r="A115" s="727" t="s">
        <v>1384</v>
      </c>
      <c r="B115" s="17" t="s">
        <v>1025</v>
      </c>
      <c r="C115" s="821" t="s">
        <v>1241</v>
      </c>
      <c r="D115" s="695" t="s">
        <v>264</v>
      </c>
      <c r="E115" s="695" t="s">
        <v>264</v>
      </c>
      <c r="F115" s="659" t="s">
        <v>1094</v>
      </c>
      <c r="G115" s="867" t="s">
        <v>1239</v>
      </c>
      <c r="H115" s="926"/>
      <c r="I115" s="926"/>
      <c r="J115" s="926"/>
      <c r="K115" s="926"/>
      <c r="L115" s="926"/>
      <c r="M115" s="926"/>
      <c r="N115" s="926"/>
      <c r="O115" s="926"/>
      <c r="P115" s="926"/>
      <c r="Q115" s="927"/>
      <c r="R115" s="867" t="s">
        <v>1240</v>
      </c>
      <c r="S115" s="926"/>
      <c r="T115" s="926"/>
      <c r="U115" s="926"/>
      <c r="V115" s="926"/>
      <c r="W115" s="926"/>
      <c r="X115" s="926"/>
      <c r="Y115" s="926"/>
      <c r="Z115" s="926"/>
      <c r="AA115" s="926"/>
      <c r="AB115" s="927"/>
      <c r="AC115" s="659" t="s">
        <v>1517</v>
      </c>
      <c r="AD115" s="774" t="s">
        <v>1517</v>
      </c>
      <c r="AE115" s="855"/>
      <c r="AF115" s="856"/>
      <c r="AG115" s="856"/>
      <c r="AH115" s="856"/>
      <c r="AI115" s="856"/>
      <c r="AJ115" s="856"/>
      <c r="AK115" s="856"/>
      <c r="AL115" s="856"/>
      <c r="AM115" s="856"/>
      <c r="AN115" s="856"/>
      <c r="AO115" s="856"/>
      <c r="AP115" s="856"/>
      <c r="AQ115" s="856"/>
      <c r="AR115" s="856"/>
      <c r="AS115" s="856"/>
      <c r="AT115" s="856"/>
      <c r="AU115" s="856"/>
      <c r="AV115" s="856"/>
      <c r="AW115" s="856"/>
      <c r="AX115" s="856"/>
      <c r="AY115" s="856"/>
      <c r="AZ115" s="856"/>
      <c r="BA115" s="856"/>
      <c r="BB115" s="856"/>
      <c r="BC115" s="856"/>
      <c r="BD115" s="856"/>
      <c r="BE115" s="856"/>
      <c r="BF115" s="857"/>
      <c r="BG115" s="777"/>
      <c r="BH115" s="777"/>
      <c r="BI115" s="777"/>
      <c r="BJ115" s="777"/>
      <c r="BK115" s="775" t="s">
        <v>1626</v>
      </c>
      <c r="BL115" s="777"/>
      <c r="BM115" s="777"/>
      <c r="BN115" s="777"/>
      <c r="BO115" s="777"/>
      <c r="BP115" s="777"/>
      <c r="BQ115" s="821" t="s">
        <v>1779</v>
      </c>
      <c r="BR115" s="855"/>
      <c r="BS115" s="856"/>
      <c r="BT115" s="856"/>
      <c r="BU115" s="856"/>
      <c r="BV115" s="856"/>
      <c r="BW115" s="856"/>
      <c r="BX115" s="856"/>
      <c r="BY115" s="856"/>
      <c r="BZ115" s="856"/>
      <c r="CA115" s="856"/>
      <c r="CB115" s="856"/>
      <c r="CC115" s="856"/>
      <c r="CD115" s="856"/>
      <c r="CE115" s="856"/>
      <c r="CF115" s="856"/>
      <c r="CG115" s="856"/>
      <c r="CH115" s="856"/>
      <c r="CI115" s="856"/>
      <c r="CJ115" s="856"/>
      <c r="CK115" s="856"/>
      <c r="CL115" s="856"/>
      <c r="CM115" s="856"/>
      <c r="CN115" s="856"/>
      <c r="CO115" s="856"/>
      <c r="CP115" s="856"/>
      <c r="CQ115" s="856"/>
      <c r="CR115" s="856"/>
      <c r="CS115" s="857"/>
      <c r="CT115" s="755"/>
    </row>
    <row r="116" spans="1:245" s="750" customFormat="1" ht="232" customHeight="1" x14ac:dyDescent="0.35">
      <c r="A116" s="747">
        <v>106</v>
      </c>
      <c r="B116" s="671" t="s">
        <v>1025</v>
      </c>
      <c r="C116" s="818" t="s">
        <v>1242</v>
      </c>
      <c r="D116" s="748" t="s">
        <v>192</v>
      </c>
      <c r="E116" s="749" t="s">
        <v>264</v>
      </c>
      <c r="F116" s="669" t="s">
        <v>1094</v>
      </c>
      <c r="G116" s="860" t="s">
        <v>1243</v>
      </c>
      <c r="H116" s="880"/>
      <c r="I116" s="880"/>
      <c r="J116" s="880"/>
      <c r="K116" s="880"/>
      <c r="L116" s="880"/>
      <c r="M116" s="880"/>
      <c r="N116" s="880"/>
      <c r="O116" s="880"/>
      <c r="P116" s="880"/>
      <c r="Q116" s="881"/>
      <c r="R116" s="864" t="s">
        <v>1244</v>
      </c>
      <c r="S116" s="924"/>
      <c r="T116" s="924"/>
      <c r="U116" s="924"/>
      <c r="V116" s="924"/>
      <c r="W116" s="924"/>
      <c r="X116" s="924"/>
      <c r="Y116" s="924"/>
      <c r="Z116" s="924"/>
      <c r="AA116" s="924"/>
      <c r="AB116" s="925"/>
      <c r="AC116" s="668" t="s">
        <v>1350</v>
      </c>
      <c r="AD116" s="774" t="s">
        <v>1550</v>
      </c>
      <c r="AE116" s="754"/>
      <c r="AF116" s="754"/>
      <c r="AG116" s="754"/>
      <c r="AH116" s="754"/>
      <c r="AI116" s="754"/>
      <c r="AJ116" s="754"/>
      <c r="AK116" s="754"/>
      <c r="AL116" s="754"/>
      <c r="AM116" s="754"/>
      <c r="AN116" s="754"/>
      <c r="AO116" s="754"/>
      <c r="AP116" s="754"/>
      <c r="AQ116" s="754"/>
      <c r="AR116" s="754"/>
      <c r="AS116" s="754"/>
      <c r="AT116" s="754"/>
      <c r="AU116" s="754"/>
      <c r="AV116" s="754"/>
      <c r="AW116" s="754"/>
      <c r="AX116" s="754"/>
      <c r="AY116" s="754"/>
      <c r="AZ116" s="754"/>
      <c r="BA116" s="754"/>
      <c r="BB116" s="754"/>
      <c r="BC116" s="754"/>
      <c r="BD116" s="754"/>
      <c r="BE116" s="754"/>
      <c r="BF116" s="754"/>
      <c r="BG116" s="754"/>
      <c r="BH116" s="754"/>
      <c r="BI116" s="754"/>
      <c r="BJ116" s="754"/>
      <c r="BK116" s="791" t="s">
        <v>1617</v>
      </c>
      <c r="BL116" s="754"/>
      <c r="BM116" s="754"/>
      <c r="BN116" s="754"/>
      <c r="BO116" s="754"/>
      <c r="BP116" s="754"/>
      <c r="BQ116" s="821" t="s">
        <v>1749</v>
      </c>
      <c r="BR116" s="803"/>
      <c r="BS116" s="803"/>
      <c r="BT116" s="803"/>
      <c r="BU116" s="803"/>
      <c r="BV116" s="803"/>
      <c r="BW116" s="803"/>
      <c r="BX116" s="803"/>
      <c r="BY116" s="803"/>
      <c r="BZ116" s="803"/>
      <c r="CA116" s="803"/>
      <c r="CB116" s="803"/>
      <c r="CC116" s="803"/>
      <c r="CD116" s="803"/>
      <c r="CE116" s="803"/>
      <c r="CF116" s="803"/>
      <c r="CG116" s="803"/>
      <c r="CH116" s="803"/>
      <c r="CI116" s="803"/>
      <c r="CJ116" s="803"/>
      <c r="CK116" s="803"/>
      <c r="CL116" s="803"/>
      <c r="CM116" s="803"/>
      <c r="CN116" s="803"/>
      <c r="CO116" s="803"/>
      <c r="CP116" s="803"/>
      <c r="CQ116" s="803"/>
      <c r="CR116" s="803"/>
      <c r="CS116" s="803"/>
      <c r="CT116" s="803"/>
      <c r="CU116" s="803"/>
      <c r="CV116" s="803"/>
      <c r="CW116" s="803"/>
      <c r="CX116" s="803"/>
      <c r="CY116" s="803"/>
      <c r="CZ116" s="803"/>
      <c r="DA116" s="803"/>
      <c r="DB116" s="803"/>
      <c r="DC116" s="804"/>
    </row>
    <row r="117" spans="1:245" s="665" customFormat="1" ht="118" customHeight="1" x14ac:dyDescent="0.35">
      <c r="A117" s="713">
        <v>107</v>
      </c>
      <c r="B117" s="17" t="s">
        <v>1025</v>
      </c>
      <c r="C117" s="820" t="s">
        <v>1245</v>
      </c>
      <c r="D117" s="746" t="s">
        <v>264</v>
      </c>
      <c r="E117" s="746" t="s">
        <v>264</v>
      </c>
      <c r="F117" s="660" t="s">
        <v>1094</v>
      </c>
      <c r="G117" s="867" t="s">
        <v>1246</v>
      </c>
      <c r="H117" s="868"/>
      <c r="I117" s="868"/>
      <c r="J117" s="868"/>
      <c r="K117" s="868"/>
      <c r="L117" s="868"/>
      <c r="M117" s="868"/>
      <c r="N117" s="868"/>
      <c r="O117" s="868"/>
      <c r="P117" s="868"/>
      <c r="Q117" s="869"/>
      <c r="R117" s="867" t="s">
        <v>1247</v>
      </c>
      <c r="S117" s="926"/>
      <c r="T117" s="926"/>
      <c r="U117" s="926"/>
      <c r="V117" s="926"/>
      <c r="W117" s="926"/>
      <c r="X117" s="926"/>
      <c r="Y117" s="926"/>
      <c r="Z117" s="926"/>
      <c r="AA117" s="926"/>
      <c r="AB117" s="927"/>
      <c r="AC117" s="659" t="s">
        <v>1444</v>
      </c>
      <c r="AD117" s="776" t="s">
        <v>1444</v>
      </c>
      <c r="AE117" s="754"/>
      <c r="AF117" s="754"/>
      <c r="AG117" s="754"/>
      <c r="AH117" s="754"/>
      <c r="AI117" s="754"/>
      <c r="AJ117" s="754"/>
      <c r="AK117" s="754"/>
      <c r="AL117" s="754"/>
      <c r="AM117" s="754"/>
      <c r="AN117" s="754"/>
      <c r="AO117" s="754"/>
      <c r="AP117" s="754"/>
      <c r="AQ117" s="754"/>
      <c r="AR117" s="754"/>
      <c r="AS117" s="754"/>
      <c r="AT117" s="754"/>
      <c r="AU117" s="754"/>
      <c r="AV117" s="754"/>
      <c r="AW117" s="754"/>
      <c r="AX117" s="754"/>
      <c r="AY117" s="754"/>
      <c r="AZ117" s="754"/>
      <c r="BA117" s="754"/>
      <c r="BB117" s="754"/>
      <c r="BC117" s="754"/>
      <c r="BD117" s="754"/>
      <c r="BE117" s="754"/>
      <c r="BF117" s="754"/>
      <c r="BG117" s="754"/>
      <c r="BH117" s="864" t="s">
        <v>1548</v>
      </c>
      <c r="BI117" s="865"/>
      <c r="BJ117" s="865"/>
      <c r="BK117" s="865"/>
      <c r="BL117" s="754"/>
      <c r="BM117" s="754"/>
      <c r="BN117" s="754"/>
      <c r="BO117" s="754"/>
      <c r="BP117" s="754"/>
      <c r="BQ117" s="11" t="s">
        <v>1750</v>
      </c>
      <c r="BR117" s="790"/>
      <c r="BS117" s="790"/>
      <c r="BT117" s="790"/>
      <c r="BU117" s="790"/>
      <c r="BV117" s="790"/>
      <c r="BW117" s="790"/>
      <c r="BX117" s="790"/>
      <c r="BY117" s="790"/>
      <c r="BZ117" s="790"/>
      <c r="CA117" s="790"/>
      <c r="CB117" s="790"/>
      <c r="CC117" s="790"/>
      <c r="CD117" s="790"/>
      <c r="CE117" s="790"/>
      <c r="CF117" s="790"/>
      <c r="CG117" s="790"/>
      <c r="CH117" s="790"/>
      <c r="CI117" s="790"/>
      <c r="CJ117" s="790"/>
      <c r="CK117" s="790"/>
      <c r="CL117" s="790"/>
      <c r="CM117" s="790"/>
      <c r="CN117" s="790"/>
      <c r="CO117" s="790"/>
      <c r="CP117" s="790"/>
      <c r="CQ117" s="790"/>
      <c r="CR117" s="790"/>
      <c r="CS117" s="835"/>
      <c r="CT117" s="835"/>
      <c r="CU117" s="835"/>
      <c r="CV117" s="835"/>
      <c r="CW117" s="835"/>
      <c r="CX117" s="835"/>
      <c r="CY117" s="835"/>
      <c r="CZ117" s="835"/>
      <c r="DA117" s="835"/>
      <c r="DB117" s="835"/>
      <c r="DC117" s="835"/>
      <c r="DD117" s="835"/>
      <c r="DE117" s="835"/>
      <c r="DF117" s="836"/>
      <c r="DG117" s="837"/>
      <c r="DH117" s="837"/>
      <c r="DI117" s="837"/>
      <c r="DJ117" s="837"/>
      <c r="DK117" s="837"/>
      <c r="DL117" s="837"/>
    </row>
    <row r="118" spans="1:245" s="666" customFormat="1" ht="142" customHeight="1" x14ac:dyDescent="0.35">
      <c r="A118" s="727">
        <v>108</v>
      </c>
      <c r="B118" s="17" t="s">
        <v>1025</v>
      </c>
      <c r="C118" s="821" t="s">
        <v>1248</v>
      </c>
      <c r="D118" s="695" t="s">
        <v>264</v>
      </c>
      <c r="E118" s="695" t="s">
        <v>264</v>
      </c>
      <c r="F118" s="660" t="s">
        <v>1094</v>
      </c>
      <c r="G118" s="867" t="s">
        <v>1249</v>
      </c>
      <c r="H118" s="868"/>
      <c r="I118" s="868"/>
      <c r="J118" s="868"/>
      <c r="K118" s="868"/>
      <c r="L118" s="868"/>
      <c r="M118" s="868"/>
      <c r="N118" s="868"/>
      <c r="O118" s="868"/>
      <c r="P118" s="868"/>
      <c r="Q118" s="869"/>
      <c r="R118" s="867" t="s">
        <v>1250</v>
      </c>
      <c r="S118" s="868"/>
      <c r="T118" s="868"/>
      <c r="U118" s="868"/>
      <c r="V118" s="868"/>
      <c r="W118" s="868"/>
      <c r="X118" s="868"/>
      <c r="Y118" s="868"/>
      <c r="Z118" s="868"/>
      <c r="AA118" s="868"/>
      <c r="AB118" s="869"/>
      <c r="AC118" s="659" t="s">
        <v>1445</v>
      </c>
      <c r="AD118" s="853" t="s">
        <v>1445</v>
      </c>
      <c r="AE118" s="853"/>
      <c r="AF118" s="853"/>
      <c r="AG118" s="853"/>
      <c r="AH118" s="853"/>
      <c r="AI118" s="853"/>
      <c r="AJ118" s="853"/>
      <c r="AK118" s="853"/>
      <c r="AL118" s="853"/>
      <c r="AM118" s="853"/>
      <c r="AN118" s="853"/>
      <c r="AO118" s="853"/>
      <c r="AP118" s="853"/>
      <c r="AQ118" s="853"/>
      <c r="AR118" s="853"/>
      <c r="AS118" s="853"/>
      <c r="AT118" s="853"/>
      <c r="AU118" s="853"/>
      <c r="AV118" s="853"/>
      <c r="AW118" s="853"/>
      <c r="AX118" s="853"/>
      <c r="AY118" s="853"/>
      <c r="AZ118" s="853"/>
      <c r="BA118" s="853"/>
      <c r="BB118" s="853"/>
      <c r="BC118" s="853"/>
      <c r="BD118" s="853"/>
      <c r="BE118" s="879" t="s">
        <v>1549</v>
      </c>
      <c r="BF118" s="879"/>
      <c r="BG118" s="879"/>
      <c r="BH118" s="879"/>
      <c r="BI118" s="879"/>
      <c r="BJ118" s="879"/>
      <c r="BK118" s="879"/>
      <c r="BL118" s="777"/>
      <c r="BM118" s="777"/>
      <c r="BN118" s="777"/>
      <c r="BO118" s="777"/>
      <c r="BP118" s="777"/>
      <c r="BQ118" s="818" t="s">
        <v>1751</v>
      </c>
      <c r="BR118" s="787"/>
      <c r="BS118" s="787"/>
      <c r="BT118" s="787"/>
      <c r="BU118" s="787"/>
      <c r="BV118" s="787"/>
      <c r="BW118" s="787"/>
      <c r="BX118" s="787"/>
      <c r="BY118" s="787"/>
      <c r="BZ118" s="787"/>
      <c r="CA118" s="787"/>
      <c r="CB118" s="787"/>
      <c r="CC118" s="787"/>
      <c r="CD118" s="787"/>
      <c r="CE118" s="787"/>
      <c r="CF118" s="787"/>
      <c r="CG118" s="787"/>
      <c r="CH118" s="787"/>
      <c r="CI118" s="787"/>
      <c r="CJ118" s="787"/>
      <c r="CK118" s="787"/>
      <c r="CL118" s="787"/>
      <c r="CM118" s="787"/>
      <c r="CN118" s="787"/>
      <c r="CO118" s="787"/>
      <c r="CP118" s="787"/>
      <c r="CQ118" s="787"/>
      <c r="CR118" s="822"/>
      <c r="CS118" s="839"/>
      <c r="CT118" s="839"/>
      <c r="CU118" s="839"/>
      <c r="CV118" s="839"/>
      <c r="CW118" s="839"/>
      <c r="CX118" s="839"/>
      <c r="CY118" s="839"/>
      <c r="CZ118" s="839"/>
      <c r="DA118" s="839"/>
      <c r="DB118" s="839"/>
      <c r="DC118" s="839"/>
      <c r="DD118" s="839"/>
      <c r="DE118" s="839"/>
      <c r="DF118" s="839"/>
      <c r="DG118" s="839"/>
      <c r="DH118" s="840"/>
      <c r="DI118" s="840"/>
      <c r="DJ118" s="840"/>
      <c r="DK118" s="840"/>
      <c r="DL118" s="840"/>
      <c r="DM118" s="834"/>
      <c r="DN118" s="821"/>
      <c r="DO118" s="821"/>
      <c r="DP118" s="821"/>
      <c r="DQ118" s="821"/>
      <c r="DR118" s="821"/>
      <c r="DS118" s="821"/>
      <c r="DT118" s="821"/>
      <c r="DU118" s="821"/>
      <c r="DV118" s="821"/>
      <c r="DW118" s="821"/>
      <c r="DX118" s="821"/>
      <c r="DY118" s="821"/>
      <c r="DZ118" s="821"/>
      <c r="EA118" s="821"/>
      <c r="EB118" s="821"/>
      <c r="EC118" s="821"/>
      <c r="ED118" s="821"/>
      <c r="EE118" s="821"/>
      <c r="EF118" s="821"/>
      <c r="EG118" s="821"/>
      <c r="EH118" s="821"/>
      <c r="EI118" s="821"/>
      <c r="EJ118" s="821"/>
      <c r="EK118" s="821"/>
      <c r="EL118" s="821"/>
      <c r="EM118" s="821"/>
      <c r="EN118" s="821"/>
      <c r="EO118" s="821"/>
      <c r="EP118" s="821"/>
      <c r="EQ118" s="821"/>
      <c r="ER118" s="821"/>
      <c r="ES118" s="821"/>
      <c r="ET118" s="821"/>
      <c r="EU118" s="821"/>
      <c r="EV118" s="821"/>
      <c r="EW118" s="821"/>
      <c r="EX118" s="821"/>
      <c r="EY118" s="821"/>
      <c r="EZ118" s="821"/>
      <c r="FA118" s="821"/>
      <c r="FB118" s="821"/>
      <c r="FC118" s="821"/>
      <c r="FD118" s="821"/>
      <c r="FE118" s="821"/>
      <c r="FF118" s="821"/>
      <c r="FG118" s="821"/>
      <c r="FH118" s="821"/>
      <c r="FI118" s="821"/>
      <c r="FJ118" s="821"/>
      <c r="FK118" s="821"/>
      <c r="FL118" s="821"/>
      <c r="FM118" s="821"/>
      <c r="FN118" s="821"/>
      <c r="FO118" s="821"/>
      <c r="FP118" s="821"/>
      <c r="FQ118" s="821"/>
      <c r="FR118" s="821"/>
      <c r="FS118" s="821"/>
      <c r="FT118" s="821"/>
      <c r="FU118" s="821"/>
      <c r="FV118" s="821"/>
      <c r="FW118" s="821"/>
      <c r="FX118" s="821"/>
      <c r="FY118" s="821"/>
      <c r="FZ118" s="821"/>
      <c r="GA118" s="821"/>
      <c r="GB118" s="821"/>
      <c r="GC118" s="821"/>
      <c r="GD118" s="821"/>
      <c r="GE118" s="821"/>
      <c r="GF118" s="821"/>
      <c r="GG118" s="821"/>
      <c r="GH118" s="821"/>
      <c r="GI118" s="821"/>
      <c r="GJ118" s="821"/>
      <c r="GK118" s="821"/>
      <c r="GL118" s="821"/>
      <c r="GM118" s="821"/>
      <c r="GN118" s="821"/>
      <c r="GO118" s="821"/>
      <c r="GP118" s="821"/>
      <c r="GQ118" s="821"/>
      <c r="GR118" s="821"/>
      <c r="GS118" s="821"/>
      <c r="GT118" s="821"/>
      <c r="GU118" s="821"/>
      <c r="GV118" s="821"/>
      <c r="GW118" s="821"/>
      <c r="GX118" s="821"/>
      <c r="GY118" s="821"/>
      <c r="GZ118" s="821"/>
      <c r="HA118" s="821"/>
      <c r="HB118" s="821"/>
      <c r="HC118" s="821"/>
      <c r="HD118" s="821"/>
      <c r="HE118" s="821"/>
      <c r="HF118" s="821"/>
      <c r="HG118" s="821"/>
      <c r="HH118" s="821"/>
      <c r="HI118" s="821"/>
      <c r="HJ118" s="821"/>
      <c r="HK118" s="821"/>
      <c r="HL118" s="821"/>
      <c r="HM118" s="821"/>
      <c r="HN118" s="821"/>
      <c r="HO118" s="821"/>
    </row>
    <row r="119" spans="1:245" s="722" customFormat="1" ht="149" customHeight="1" x14ac:dyDescent="0.35">
      <c r="A119" s="716">
        <v>109</v>
      </c>
      <c r="B119" s="671" t="s">
        <v>1025</v>
      </c>
      <c r="C119" s="818" t="s">
        <v>1251</v>
      </c>
      <c r="D119" s="752" t="s">
        <v>192</v>
      </c>
      <c r="E119" s="752" t="s">
        <v>1372</v>
      </c>
      <c r="F119" s="668" t="s">
        <v>1094</v>
      </c>
      <c r="G119" s="860" t="s">
        <v>1252</v>
      </c>
      <c r="H119" s="861"/>
      <c r="I119" s="861"/>
      <c r="J119" s="861"/>
      <c r="K119" s="861"/>
      <c r="L119" s="861"/>
      <c r="M119" s="861"/>
      <c r="N119" s="861"/>
      <c r="O119" s="861"/>
      <c r="P119" s="861"/>
      <c r="Q119" s="862"/>
      <c r="R119" s="864" t="s">
        <v>1253</v>
      </c>
      <c r="S119" s="924"/>
      <c r="T119" s="924"/>
      <c r="U119" s="924"/>
      <c r="V119" s="924"/>
      <c r="W119" s="924"/>
      <c r="X119" s="924"/>
      <c r="Y119" s="924"/>
      <c r="Z119" s="924"/>
      <c r="AA119" s="924"/>
      <c r="AB119" s="925"/>
      <c r="AC119" s="668" t="s">
        <v>1518</v>
      </c>
      <c r="AD119" s="860" t="s">
        <v>1554</v>
      </c>
      <c r="AE119" s="861"/>
      <c r="AF119" s="861"/>
      <c r="AG119" s="861"/>
      <c r="AH119" s="861"/>
      <c r="AI119" s="861"/>
      <c r="AJ119" s="861"/>
      <c r="AK119" s="861"/>
      <c r="AL119" s="861"/>
      <c r="AM119" s="861"/>
      <c r="AN119" s="861"/>
      <c r="AO119" s="861"/>
      <c r="AP119" s="861"/>
      <c r="AQ119" s="861"/>
      <c r="AR119" s="861"/>
      <c r="AS119" s="861"/>
      <c r="AT119" s="861"/>
      <c r="AU119" s="861"/>
      <c r="AV119" s="861"/>
      <c r="AW119" s="861"/>
      <c r="AX119" s="861"/>
      <c r="AY119" s="861"/>
      <c r="AZ119" s="861"/>
      <c r="BA119" s="861"/>
      <c r="BB119" s="861"/>
      <c r="BC119" s="861"/>
      <c r="BD119" s="861"/>
      <c r="BE119" s="861"/>
      <c r="BF119" s="861"/>
      <c r="BG119" s="861"/>
      <c r="BH119" s="861"/>
      <c r="BI119" s="861"/>
      <c r="BJ119" s="862"/>
      <c r="BK119" s="792" t="s">
        <v>1553</v>
      </c>
      <c r="BL119" s="761"/>
      <c r="BM119" s="795"/>
      <c r="BN119" s="795"/>
      <c r="BO119" s="795"/>
      <c r="BP119" s="795"/>
      <c r="BQ119" s="818" t="s">
        <v>1752</v>
      </c>
      <c r="BR119" s="788"/>
      <c r="BS119" s="788"/>
      <c r="BT119" s="788"/>
      <c r="BU119" s="788"/>
      <c r="BV119" s="788"/>
      <c r="BW119" s="788"/>
      <c r="BX119" s="788"/>
      <c r="BY119" s="788"/>
      <c r="BZ119" s="788"/>
      <c r="CA119" s="788"/>
      <c r="CB119" s="788"/>
      <c r="CC119" s="788"/>
      <c r="CD119" s="788"/>
      <c r="CE119" s="788"/>
      <c r="CF119" s="788"/>
      <c r="CG119" s="788"/>
      <c r="CH119" s="788"/>
      <c r="CI119" s="788"/>
      <c r="CJ119" s="788"/>
      <c r="CK119" s="788"/>
      <c r="CL119" s="788"/>
      <c r="CM119" s="788"/>
      <c r="CN119" s="788"/>
      <c r="CO119" s="788"/>
      <c r="CP119" s="788"/>
      <c r="CQ119" s="788"/>
      <c r="CR119" s="788"/>
      <c r="CS119" s="825"/>
      <c r="CT119" s="825"/>
      <c r="CU119" s="825"/>
      <c r="CV119" s="825"/>
      <c r="CW119" s="825"/>
      <c r="CX119" s="825"/>
      <c r="CY119" s="825"/>
      <c r="CZ119" s="825"/>
      <c r="DA119" s="825"/>
      <c r="DB119" s="825"/>
      <c r="DC119" s="826"/>
      <c r="DD119" s="838"/>
      <c r="DE119" s="838"/>
      <c r="DF119" s="838"/>
      <c r="DG119" s="838"/>
      <c r="DH119" s="838"/>
      <c r="DI119" s="838"/>
      <c r="DJ119" s="838"/>
      <c r="DK119" s="838"/>
      <c r="DL119" s="838"/>
    </row>
    <row r="120" spans="1:245" s="666" customFormat="1" ht="102" customHeight="1" x14ac:dyDescent="0.35">
      <c r="A120" s="727">
        <v>110</v>
      </c>
      <c r="B120" s="17" t="s">
        <v>1025</v>
      </c>
      <c r="C120" s="821" t="s">
        <v>1254</v>
      </c>
      <c r="D120" s="751" t="s">
        <v>192</v>
      </c>
      <c r="E120" s="695" t="s">
        <v>264</v>
      </c>
      <c r="F120" s="660" t="s">
        <v>1094</v>
      </c>
      <c r="G120" s="867" t="s">
        <v>1255</v>
      </c>
      <c r="H120" s="868"/>
      <c r="I120" s="868"/>
      <c r="J120" s="868"/>
      <c r="K120" s="868"/>
      <c r="L120" s="868"/>
      <c r="M120" s="868"/>
      <c r="N120" s="868"/>
      <c r="O120" s="868"/>
      <c r="P120" s="868"/>
      <c r="Q120" s="869"/>
      <c r="R120" s="867" t="s">
        <v>1256</v>
      </c>
      <c r="S120" s="868"/>
      <c r="T120" s="868"/>
      <c r="U120" s="868"/>
      <c r="V120" s="868"/>
      <c r="W120" s="868"/>
      <c r="X120" s="868"/>
      <c r="Y120" s="868"/>
      <c r="Z120" s="868"/>
      <c r="AA120" s="868"/>
      <c r="AB120" s="869"/>
      <c r="AC120" s="659" t="s">
        <v>1351</v>
      </c>
      <c r="AD120" s="860" t="s">
        <v>1351</v>
      </c>
      <c r="AE120" s="933"/>
      <c r="AF120" s="933"/>
      <c r="AG120" s="933"/>
      <c r="AH120" s="933"/>
      <c r="AI120" s="933"/>
      <c r="AJ120" s="933"/>
      <c r="AK120" s="933"/>
      <c r="AL120" s="933"/>
      <c r="AM120" s="933"/>
      <c r="AN120" s="933"/>
      <c r="AO120" s="933"/>
      <c r="AP120" s="933"/>
      <c r="AQ120" s="933"/>
      <c r="AR120" s="933"/>
      <c r="AS120" s="933"/>
      <c r="AT120" s="933"/>
      <c r="AU120" s="933"/>
      <c r="AV120" s="933"/>
      <c r="AW120" s="933"/>
      <c r="AX120" s="933"/>
      <c r="AY120" s="933"/>
      <c r="AZ120" s="933"/>
      <c r="BA120" s="933"/>
      <c r="BB120" s="933"/>
      <c r="BC120" s="933"/>
      <c r="BD120" s="933"/>
      <c r="BE120" s="933"/>
      <c r="BF120" s="933"/>
      <c r="BG120" s="933"/>
      <c r="BH120" s="933"/>
      <c r="BI120" s="933"/>
      <c r="BJ120" s="934"/>
      <c r="BK120" s="791" t="s">
        <v>1618</v>
      </c>
      <c r="BL120" s="785"/>
      <c r="BM120" s="786"/>
      <c r="BN120" s="786"/>
      <c r="BO120" s="786"/>
      <c r="BP120" s="786"/>
      <c r="BQ120" s="821" t="s">
        <v>1753</v>
      </c>
      <c r="BR120" s="805"/>
      <c r="BS120" s="805"/>
      <c r="BT120" s="805"/>
      <c r="BU120" s="805"/>
      <c r="BV120" s="805"/>
      <c r="BW120" s="805"/>
      <c r="BX120" s="805"/>
      <c r="BY120" s="805"/>
      <c r="BZ120" s="805"/>
      <c r="CA120" s="805"/>
      <c r="CB120" s="805"/>
      <c r="CC120" s="805"/>
      <c r="CD120" s="805"/>
      <c r="CE120" s="805"/>
      <c r="CF120" s="805"/>
      <c r="CG120" s="805"/>
      <c r="CH120" s="805"/>
      <c r="CI120" s="805"/>
      <c r="CJ120" s="805"/>
      <c r="CK120" s="805"/>
      <c r="CL120" s="805"/>
      <c r="CM120" s="805"/>
      <c r="CN120" s="805"/>
      <c r="CO120" s="805"/>
      <c r="CP120" s="805"/>
      <c r="CQ120" s="805"/>
      <c r="CR120" s="805"/>
      <c r="CS120" s="805"/>
      <c r="CT120" s="805"/>
      <c r="CU120" s="850"/>
      <c r="CV120" s="851"/>
      <c r="CW120" s="851"/>
      <c r="CX120" s="851"/>
      <c r="CY120" s="851"/>
      <c r="CZ120" s="851"/>
      <c r="DA120" s="851"/>
      <c r="DB120" s="851"/>
      <c r="DC120" s="851"/>
      <c r="DD120" s="851"/>
      <c r="DE120" s="851"/>
      <c r="DF120" s="851"/>
      <c r="DG120" s="851"/>
      <c r="DH120" s="851"/>
      <c r="DI120" s="851"/>
      <c r="DJ120" s="851"/>
      <c r="DK120" s="851"/>
      <c r="DL120" s="851"/>
      <c r="DM120" s="851"/>
      <c r="DN120" s="851"/>
      <c r="DO120" s="851"/>
      <c r="DP120" s="851"/>
      <c r="DQ120" s="851"/>
      <c r="DR120" s="851"/>
      <c r="DS120" s="851"/>
      <c r="DT120" s="851"/>
      <c r="DU120" s="851"/>
      <c r="DV120" s="851"/>
      <c r="DW120" s="851"/>
      <c r="DX120" s="851"/>
      <c r="DY120" s="851"/>
      <c r="DZ120" s="851"/>
      <c r="EA120" s="851"/>
      <c r="EB120" s="851"/>
      <c r="EC120" s="851"/>
      <c r="ED120" s="851"/>
      <c r="EE120" s="851"/>
      <c r="EF120" s="851"/>
      <c r="EG120" s="851"/>
      <c r="EH120" s="851"/>
      <c r="EI120" s="851"/>
      <c r="EJ120" s="851"/>
      <c r="EK120" s="851"/>
      <c r="EL120" s="851"/>
      <c r="EM120" s="851"/>
      <c r="EN120" s="851"/>
      <c r="EO120" s="851"/>
      <c r="EP120" s="851"/>
      <c r="EQ120" s="851"/>
      <c r="ER120" s="851"/>
      <c r="ES120" s="851"/>
      <c r="ET120" s="851"/>
      <c r="EU120" s="851"/>
      <c r="EV120" s="851"/>
      <c r="EW120" s="851"/>
      <c r="EX120" s="851"/>
      <c r="EY120" s="851"/>
      <c r="EZ120" s="851"/>
      <c r="FA120" s="851"/>
      <c r="FB120" s="851"/>
      <c r="FC120" s="851"/>
      <c r="FD120" s="851"/>
      <c r="FE120" s="851"/>
      <c r="FF120" s="851"/>
      <c r="FG120" s="851"/>
      <c r="FH120" s="851"/>
      <c r="FI120" s="851"/>
      <c r="FJ120" s="851"/>
      <c r="FK120" s="851"/>
      <c r="FL120" s="851"/>
      <c r="FM120" s="851"/>
      <c r="FN120" s="851"/>
      <c r="FO120" s="851"/>
      <c r="FP120" s="851"/>
      <c r="FQ120" s="851"/>
      <c r="FR120" s="851"/>
      <c r="FS120" s="851"/>
      <c r="FT120" s="851"/>
      <c r="FU120" s="851"/>
      <c r="FV120" s="851"/>
      <c r="FW120" s="851"/>
      <c r="FX120" s="851"/>
      <c r="FY120" s="851"/>
      <c r="FZ120" s="851"/>
      <c r="GA120" s="851"/>
      <c r="GB120" s="851"/>
      <c r="GC120" s="851"/>
      <c r="GD120" s="851"/>
      <c r="GE120" s="851"/>
      <c r="GF120" s="851"/>
      <c r="GG120" s="851"/>
      <c r="GH120" s="851"/>
      <c r="GI120" s="851"/>
      <c r="GJ120" s="851"/>
      <c r="GK120" s="851"/>
      <c r="GL120" s="851"/>
      <c r="GM120" s="851"/>
      <c r="GN120" s="851"/>
      <c r="GO120" s="851"/>
      <c r="GP120" s="851"/>
      <c r="GQ120" s="851"/>
      <c r="GR120" s="851"/>
      <c r="GS120" s="851"/>
      <c r="GT120" s="851"/>
      <c r="GU120" s="851"/>
      <c r="GV120" s="851"/>
      <c r="GW120" s="851"/>
      <c r="GX120" s="851"/>
      <c r="GY120" s="851"/>
      <c r="GZ120" s="851"/>
      <c r="HA120" s="851"/>
      <c r="HB120" s="851"/>
      <c r="HC120" s="851"/>
      <c r="HD120" s="851"/>
      <c r="HE120" s="851"/>
      <c r="HF120" s="851"/>
      <c r="HG120" s="851"/>
      <c r="HH120" s="851"/>
      <c r="HI120" s="851"/>
      <c r="HJ120" s="851"/>
      <c r="HK120" s="851"/>
      <c r="HL120" s="851"/>
      <c r="HM120" s="851"/>
      <c r="HN120" s="851"/>
      <c r="HO120" s="851"/>
      <c r="HP120" s="851"/>
      <c r="HQ120" s="851"/>
      <c r="HR120" s="851"/>
      <c r="HS120" s="851"/>
      <c r="HT120" s="851"/>
      <c r="HU120" s="851"/>
      <c r="HV120" s="851"/>
      <c r="HW120" s="851"/>
      <c r="HX120" s="851"/>
      <c r="HY120" s="851"/>
      <c r="HZ120" s="851"/>
      <c r="IA120" s="851"/>
      <c r="IB120" s="851"/>
      <c r="IC120" s="851"/>
      <c r="ID120" s="851"/>
      <c r="IE120" s="851"/>
      <c r="IF120" s="851"/>
      <c r="IG120" s="851"/>
      <c r="IH120" s="851"/>
      <c r="II120" s="851"/>
      <c r="IJ120" s="851"/>
      <c r="IK120" s="852"/>
    </row>
    <row r="121" spans="1:245" s="9" customFormat="1" ht="1.5" hidden="1" customHeight="1" x14ac:dyDescent="0.35">
      <c r="A121" s="682"/>
      <c r="B121" s="693"/>
      <c r="C121" s="661"/>
      <c r="D121" s="696"/>
      <c r="E121" s="696"/>
      <c r="F121" s="694"/>
      <c r="H121" s="10"/>
      <c r="I121" s="10"/>
      <c r="J121" s="10"/>
      <c r="K121" s="10"/>
      <c r="L121" s="10"/>
      <c r="M121" s="10"/>
      <c r="O121" s="10"/>
      <c r="P121" s="10"/>
      <c r="Q121" s="10"/>
      <c r="R121" s="661"/>
      <c r="S121" s="697"/>
      <c r="T121" s="697"/>
      <c r="U121" s="697"/>
      <c r="V121" s="697"/>
      <c r="W121" s="697"/>
      <c r="X121" s="697"/>
      <c r="Y121" s="10"/>
      <c r="Z121" s="10"/>
      <c r="AA121" s="10"/>
      <c r="AB121" s="10"/>
      <c r="AC121" s="698"/>
      <c r="AD121" s="661"/>
      <c r="AE121" s="699"/>
      <c r="AF121" s="699"/>
      <c r="AG121" s="699"/>
      <c r="AH121" s="699"/>
      <c r="AI121" s="699"/>
      <c r="AJ121" s="699"/>
      <c r="AK121" s="699"/>
      <c r="AL121" s="699"/>
      <c r="AM121" s="699"/>
      <c r="AN121" s="699"/>
      <c r="AO121" s="699"/>
      <c r="AP121" s="699"/>
      <c r="AQ121" s="699"/>
      <c r="AR121" s="699"/>
      <c r="AS121" s="699"/>
      <c r="AT121" s="699"/>
      <c r="AU121" s="699"/>
      <c r="AV121" s="699"/>
      <c r="AW121" s="699"/>
      <c r="AX121" s="699"/>
      <c r="AY121" s="699"/>
      <c r="AZ121" s="699"/>
      <c r="BA121" s="699"/>
      <c r="BB121" s="699"/>
      <c r="BC121" s="699"/>
      <c r="BD121" s="699"/>
      <c r="BE121" s="699"/>
      <c r="BF121" s="699"/>
      <c r="BG121" s="699"/>
      <c r="BH121" s="699"/>
      <c r="BI121" s="699"/>
      <c r="BJ121" s="699"/>
      <c r="BK121" s="661"/>
    </row>
    <row r="122" spans="1:245" ht="77.25" customHeight="1" x14ac:dyDescent="0.35"/>
  </sheetData>
  <autoFilter ref="B11:Q120"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232">
    <mergeCell ref="R78:AB78"/>
    <mergeCell ref="R79:AB79"/>
    <mergeCell ref="R80:AB80"/>
    <mergeCell ref="R98:AB98"/>
    <mergeCell ref="R99:AB99"/>
    <mergeCell ref="R100:AB100"/>
    <mergeCell ref="DH14:EM14"/>
    <mergeCell ref="CX16:DR16"/>
    <mergeCell ref="R64:AB64"/>
    <mergeCell ref="R41:AB41"/>
    <mergeCell ref="AD29:BG29"/>
    <mergeCell ref="BL14:BO14"/>
    <mergeCell ref="AE14:BK14"/>
    <mergeCell ref="BH29:BK29"/>
    <mergeCell ref="R21:X21"/>
    <mergeCell ref="R48:AB48"/>
    <mergeCell ref="R43:AB43"/>
    <mergeCell ref="R45:X45"/>
    <mergeCell ref="R46:X46"/>
    <mergeCell ref="R54:AB54"/>
    <mergeCell ref="R55:AB55"/>
    <mergeCell ref="R59:AB59"/>
    <mergeCell ref="R60:AB60"/>
    <mergeCell ref="R81:AB81"/>
    <mergeCell ref="R82:AB82"/>
    <mergeCell ref="R83:AB83"/>
    <mergeCell ref="R84:AB84"/>
    <mergeCell ref="R85:AB85"/>
    <mergeCell ref="AD119:BJ119"/>
    <mergeCell ref="AD120:BJ120"/>
    <mergeCell ref="BH117:BK117"/>
    <mergeCell ref="BE118:BK118"/>
    <mergeCell ref="AE115:BF115"/>
    <mergeCell ref="AD118:BD118"/>
    <mergeCell ref="R117:AB117"/>
    <mergeCell ref="R76:AB76"/>
    <mergeCell ref="R77:AB77"/>
    <mergeCell ref="R71:AB71"/>
    <mergeCell ref="R72:X72"/>
    <mergeCell ref="R73:X73"/>
    <mergeCell ref="R42:AB42"/>
    <mergeCell ref="R69:AB69"/>
    <mergeCell ref="R70:AB70"/>
    <mergeCell ref="R74:AB74"/>
    <mergeCell ref="R75:AB75"/>
    <mergeCell ref="R65:AB65"/>
    <mergeCell ref="R66:AB66"/>
    <mergeCell ref="R67:AB67"/>
    <mergeCell ref="R68:AB68"/>
    <mergeCell ref="R61:AB61"/>
    <mergeCell ref="R62:AB62"/>
    <mergeCell ref="R63:AB63"/>
    <mergeCell ref="R56:AB56"/>
    <mergeCell ref="R57:AB57"/>
    <mergeCell ref="R58:AB58"/>
    <mergeCell ref="R49:AB49"/>
    <mergeCell ref="R50:AB50"/>
    <mergeCell ref="R51:AB51"/>
    <mergeCell ref="R52:AB52"/>
    <mergeCell ref="G117:Q117"/>
    <mergeCell ref="R114:X114"/>
    <mergeCell ref="R90:AB90"/>
    <mergeCell ref="R91:AB91"/>
    <mergeCell ref="R92:AB92"/>
    <mergeCell ref="R93:AB93"/>
    <mergeCell ref="R101:AB101"/>
    <mergeCell ref="R86:AB86"/>
    <mergeCell ref="R87:AB87"/>
    <mergeCell ref="R88:AB88"/>
    <mergeCell ref="R89:AB89"/>
    <mergeCell ref="R95:AB95"/>
    <mergeCell ref="R94:AB94"/>
    <mergeCell ref="R96:AB96"/>
    <mergeCell ref="R97:AB97"/>
    <mergeCell ref="G87:Q87"/>
    <mergeCell ref="G88:Q88"/>
    <mergeCell ref="G89:Q89"/>
    <mergeCell ref="G90:Q90"/>
    <mergeCell ref="G86:Q86"/>
    <mergeCell ref="G118:Q118"/>
    <mergeCell ref="R118:AB118"/>
    <mergeCell ref="G119:Q119"/>
    <mergeCell ref="R119:AB119"/>
    <mergeCell ref="G120:Q120"/>
    <mergeCell ref="R120:AB120"/>
    <mergeCell ref="R102:AB102"/>
    <mergeCell ref="R103:AB103"/>
    <mergeCell ref="R106:AB106"/>
    <mergeCell ref="R107:AB107"/>
    <mergeCell ref="R108:AB108"/>
    <mergeCell ref="R105:AB105"/>
    <mergeCell ref="R116:AB116"/>
    <mergeCell ref="G116:Q116"/>
    <mergeCell ref="G105:Q105"/>
    <mergeCell ref="G104:Q104"/>
    <mergeCell ref="R104:AB104"/>
    <mergeCell ref="R109:AB109"/>
    <mergeCell ref="R111:AB111"/>
    <mergeCell ref="R112:AB112"/>
    <mergeCell ref="G115:Q115"/>
    <mergeCell ref="R115:AB115"/>
    <mergeCell ref="R113:AB113"/>
    <mergeCell ref="R110:X110"/>
    <mergeCell ref="R53:AB53"/>
    <mergeCell ref="R36:AB36"/>
    <mergeCell ref="R37:AB37"/>
    <mergeCell ref="R38:AB38"/>
    <mergeCell ref="R39:AB39"/>
    <mergeCell ref="R44:X44"/>
    <mergeCell ref="R31:AB31"/>
    <mergeCell ref="R32:AB32"/>
    <mergeCell ref="R33:AB33"/>
    <mergeCell ref="R35:AB35"/>
    <mergeCell ref="R40:AB40"/>
    <mergeCell ref="R34:X34"/>
    <mergeCell ref="R27:AB27"/>
    <mergeCell ref="R28:AB28"/>
    <mergeCell ref="R29:AB29"/>
    <mergeCell ref="R30:AB30"/>
    <mergeCell ref="R22:AB22"/>
    <mergeCell ref="R23:AB23"/>
    <mergeCell ref="R24:AB24"/>
    <mergeCell ref="R25:AB25"/>
    <mergeCell ref="R26:AB26"/>
    <mergeCell ref="R15:AB15"/>
    <mergeCell ref="R16:AB16"/>
    <mergeCell ref="R17:AB17"/>
    <mergeCell ref="R18:AB18"/>
    <mergeCell ref="R20:AB20"/>
    <mergeCell ref="R11:AB11"/>
    <mergeCell ref="R12:AB12"/>
    <mergeCell ref="R13:AB13"/>
    <mergeCell ref="R14:AB14"/>
    <mergeCell ref="R19:X19"/>
    <mergeCell ref="G77:Q77"/>
    <mergeCell ref="G78:Q78"/>
    <mergeCell ref="G79:Q79"/>
    <mergeCell ref="G80:Q80"/>
    <mergeCell ref="G81:Q81"/>
    <mergeCell ref="G82:Q82"/>
    <mergeCell ref="G83:Q83"/>
    <mergeCell ref="G84:Q84"/>
    <mergeCell ref="G85:Q85"/>
    <mergeCell ref="G75:Q75"/>
    <mergeCell ref="G76:Q76"/>
    <mergeCell ref="G65:Q65"/>
    <mergeCell ref="G66:Q66"/>
    <mergeCell ref="G67:Q67"/>
    <mergeCell ref="G113:Q113"/>
    <mergeCell ref="G91:Q91"/>
    <mergeCell ref="G92:Q92"/>
    <mergeCell ref="G108:Q108"/>
    <mergeCell ref="G109:Q109"/>
    <mergeCell ref="G111:Q111"/>
    <mergeCell ref="G112:Q112"/>
    <mergeCell ref="G101:Q101"/>
    <mergeCell ref="G102:Q102"/>
    <mergeCell ref="G103:Q103"/>
    <mergeCell ref="G106:Q106"/>
    <mergeCell ref="G107:Q107"/>
    <mergeCell ref="G93:Q93"/>
    <mergeCell ref="G100:Q100"/>
    <mergeCell ref="G98:Q98"/>
    <mergeCell ref="G97:Q97"/>
    <mergeCell ref="G96:Q96"/>
    <mergeCell ref="G95:Q95"/>
    <mergeCell ref="G94:Q94"/>
    <mergeCell ref="B2:B8"/>
    <mergeCell ref="G31:Q31"/>
    <mergeCell ref="G18:Q18"/>
    <mergeCell ref="G28:Q28"/>
    <mergeCell ref="G29:Q29"/>
    <mergeCell ref="G30:Q30"/>
    <mergeCell ref="G12:Q12"/>
    <mergeCell ref="G13:Q13"/>
    <mergeCell ref="G14:Q14"/>
    <mergeCell ref="G15:Q15"/>
    <mergeCell ref="G17:Q17"/>
    <mergeCell ref="B10:B11"/>
    <mergeCell ref="M3:N3"/>
    <mergeCell ref="Q2:Q7"/>
    <mergeCell ref="M7:N7"/>
    <mergeCell ref="C2:H8"/>
    <mergeCell ref="D10:Q10"/>
    <mergeCell ref="C10:C11"/>
    <mergeCell ref="G11:Q11"/>
    <mergeCell ref="G19:Q19"/>
    <mergeCell ref="G16:Q16"/>
    <mergeCell ref="G20:Q20"/>
    <mergeCell ref="G22:Q22"/>
    <mergeCell ref="G23:Q23"/>
    <mergeCell ref="G74:Q74"/>
    <mergeCell ref="M5:N5"/>
    <mergeCell ref="G51:Q51"/>
    <mergeCell ref="G39:Q39"/>
    <mergeCell ref="G40:Q40"/>
    <mergeCell ref="G32:Q32"/>
    <mergeCell ref="G33:Q33"/>
    <mergeCell ref="G35:Q35"/>
    <mergeCell ref="G36:Q36"/>
    <mergeCell ref="G24:Q24"/>
    <mergeCell ref="G25:Q25"/>
    <mergeCell ref="G26:Q26"/>
    <mergeCell ref="G27:Q27"/>
    <mergeCell ref="G37:Q37"/>
    <mergeCell ref="G38:Q38"/>
    <mergeCell ref="N21:Q21"/>
    <mergeCell ref="N43:Q43"/>
    <mergeCell ref="CU120:IK120"/>
    <mergeCell ref="G68:Q68"/>
    <mergeCell ref="G69:Q69"/>
    <mergeCell ref="BR115:CS115"/>
    <mergeCell ref="G52:Q52"/>
    <mergeCell ref="G53:Q53"/>
    <mergeCell ref="G54:Q54"/>
    <mergeCell ref="G41:Q41"/>
    <mergeCell ref="G42:Q42"/>
    <mergeCell ref="G48:Q48"/>
    <mergeCell ref="G49:Q49"/>
    <mergeCell ref="G50:Q50"/>
    <mergeCell ref="G61:Q61"/>
    <mergeCell ref="G62:Q62"/>
    <mergeCell ref="G63:Q63"/>
    <mergeCell ref="G64:Q64"/>
    <mergeCell ref="G55:Q55"/>
    <mergeCell ref="G56:Q56"/>
    <mergeCell ref="G57:Q57"/>
    <mergeCell ref="G58:Q58"/>
    <mergeCell ref="G59:Q59"/>
    <mergeCell ref="G60:Q60"/>
    <mergeCell ref="G70:Q70"/>
    <mergeCell ref="G71:Q71"/>
  </mergeCells>
  <phoneticPr fontId="71" type="noConversion"/>
  <conditionalFormatting sqref="D12 D101:D105 D36:D90">
    <cfRule type="cellIs" dxfId="257" priority="10" operator="equal">
      <formula>"ALTO"</formula>
    </cfRule>
  </conditionalFormatting>
  <conditionalFormatting sqref="D12:D21 D22:E114">
    <cfRule type="cellIs" dxfId="256" priority="63" operator="equal">
      <formula>"MODERADO"</formula>
    </cfRule>
  </conditionalFormatting>
  <conditionalFormatting sqref="D14">
    <cfRule type="cellIs" dxfId="255" priority="9" operator="equal">
      <formula>"ALTO"</formula>
    </cfRule>
  </conditionalFormatting>
  <conditionalFormatting sqref="D16">
    <cfRule type="cellIs" dxfId="254" priority="8" operator="equal">
      <formula>"ALTO"</formula>
    </cfRule>
  </conditionalFormatting>
  <conditionalFormatting sqref="D12:E114">
    <cfRule type="cellIs" dxfId="253" priority="3" operator="equal">
      <formula>"BAJO"</formula>
    </cfRule>
  </conditionalFormatting>
  <conditionalFormatting sqref="E12:E16">
    <cfRule type="cellIs" dxfId="252" priority="5" operator="equal">
      <formula>"MODERADO"</formula>
    </cfRule>
  </conditionalFormatting>
  <conditionalFormatting sqref="E17:E21">
    <cfRule type="cellIs" dxfId="251" priority="2" operator="equal">
      <formula>"MODERADO"</formula>
    </cfRule>
  </conditionalFormatting>
  <conditionalFormatting sqref="E82">
    <cfRule type="cellIs" dxfId="250" priority="1" operator="equal">
      <formula>"ALTO"</formula>
    </cfRule>
  </conditionalFormatting>
  <conditionalFormatting sqref="E102">
    <cfRule type="cellIs" dxfId="249" priority="4" operator="equal">
      <formula>"ALTO"</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82"/>
  <sheetViews>
    <sheetView topLeftCell="L87" zoomScale="106" zoomScaleNormal="106" workbookViewId="0">
      <selection activeCell="O95" sqref="O95"/>
    </sheetView>
  </sheetViews>
  <sheetFormatPr baseColWidth="10" defaultRowHeight="14.5" x14ac:dyDescent="0.35"/>
  <cols>
    <col min="1" max="1" width="58.453125" customWidth="1"/>
    <col min="2" max="2" width="18.54296875" customWidth="1"/>
    <col min="3" max="3" width="24" customWidth="1"/>
    <col min="4" max="4" width="15.36328125" customWidth="1"/>
    <col min="5" max="5" width="16.453125" customWidth="1"/>
    <col min="6" max="6" width="12.54296875" customWidth="1"/>
    <col min="7" max="7" width="11.6328125" customWidth="1"/>
    <col min="8" max="8" width="38.54296875" bestFit="1" customWidth="1"/>
    <col min="9" max="9" width="21.453125" customWidth="1"/>
    <col min="10" max="10" width="11.6328125" customWidth="1"/>
    <col min="11" max="11" width="24.54296875" customWidth="1"/>
    <col min="12" max="12" width="30.6328125" bestFit="1" customWidth="1"/>
    <col min="13" max="13" width="11.6328125" customWidth="1"/>
    <col min="14" max="14" width="33.90625" bestFit="1" customWidth="1"/>
    <col min="15" max="15" width="31.90625" bestFit="1" customWidth="1"/>
    <col min="16" max="16" width="11.6328125" bestFit="1" customWidth="1"/>
    <col min="17" max="17" width="22.6328125" bestFit="1" customWidth="1"/>
    <col min="18" max="18" width="6" customWidth="1"/>
    <col min="19" max="19" width="11.6328125" bestFit="1" customWidth="1"/>
    <col min="20" max="20" width="25.90625" bestFit="1" customWidth="1"/>
    <col min="21" max="21" width="21.54296875" bestFit="1" customWidth="1"/>
    <col min="22" max="22" width="24.6328125" bestFit="1" customWidth="1"/>
    <col min="23" max="23" width="29" bestFit="1" customWidth="1"/>
    <col min="24" max="24" width="11.6328125" bestFit="1" customWidth="1"/>
    <col min="25" max="25" width="32.08984375" bestFit="1" customWidth="1"/>
    <col min="26" max="26" width="19.6328125" bestFit="1" customWidth="1"/>
    <col min="27" max="27" width="6" customWidth="1"/>
    <col min="28" max="28" width="11.6328125" bestFit="1" customWidth="1"/>
    <col min="29" max="29" width="22.90625" bestFit="1" customWidth="1"/>
    <col min="30" max="30" width="39.36328125" bestFit="1" customWidth="1"/>
    <col min="31" max="31" width="11.6328125" bestFit="1" customWidth="1"/>
    <col min="32" max="32" width="42.453125" bestFit="1" customWidth="1"/>
    <col min="33" max="33" width="32.54296875" bestFit="1" customWidth="1"/>
    <col min="34" max="34" width="11.6328125" bestFit="1" customWidth="1"/>
    <col min="35" max="35" width="35.6328125" bestFit="1" customWidth="1"/>
    <col min="36" max="36" width="7.08984375" customWidth="1"/>
    <col min="37" max="37" width="11.6328125" bestFit="1" customWidth="1"/>
    <col min="38" max="38" width="10.08984375" customWidth="1"/>
    <col min="39" max="39" width="13.54296875" bestFit="1" customWidth="1"/>
    <col min="40" max="40" width="6" customWidth="1"/>
    <col min="41" max="41" width="11.6328125" bestFit="1" customWidth="1"/>
    <col min="42" max="42" width="16.6328125" bestFit="1" customWidth="1"/>
    <col min="43" max="43" width="12.453125" bestFit="1" customWidth="1"/>
  </cols>
  <sheetData>
    <row r="3" spans="1:17" ht="56" x14ac:dyDescent="0.35">
      <c r="A3" s="536" t="s">
        <v>132</v>
      </c>
      <c r="B3" s="13" t="s">
        <v>876</v>
      </c>
      <c r="C3" s="539" t="s">
        <v>881</v>
      </c>
      <c r="P3" t="s">
        <v>132</v>
      </c>
      <c r="Q3" t="s">
        <v>881</v>
      </c>
    </row>
    <row r="4" spans="1:17" x14ac:dyDescent="0.35">
      <c r="A4" s="537" t="s">
        <v>8</v>
      </c>
      <c r="B4" s="540">
        <v>8</v>
      </c>
      <c r="C4" s="543">
        <f>GETPIVOTDATA("RIESGO IDENTIFICADO",$A$3,"PROCESO","CONSULTA EXTERNA")/GETPIVOTDATA("RIESGO IDENTIFICADO",$A$3)</f>
        <v>8.8888888888888892E-2</v>
      </c>
      <c r="P4" t="s">
        <v>8</v>
      </c>
      <c r="Q4" s="544">
        <v>8.8888888888888892E-2</v>
      </c>
    </row>
    <row r="5" spans="1:17" x14ac:dyDescent="0.35">
      <c r="A5" s="537" t="s">
        <v>20</v>
      </c>
      <c r="B5" s="540">
        <v>8</v>
      </c>
      <c r="C5" s="543">
        <f>GETPIVOTDATA("RIESGO IDENTIFICADO",$A$3,"PROCESO","DIRECCIONAMIENTO ESTRATEGICO")/GETPIVOTDATA("RIESGO IDENTIFICADO",$A$3)</f>
        <v>8.8888888888888892E-2</v>
      </c>
      <c r="P5" t="s">
        <v>20</v>
      </c>
      <c r="Q5" s="544">
        <v>8.8888888888888892E-2</v>
      </c>
    </row>
    <row r="6" spans="1:17" x14ac:dyDescent="0.35">
      <c r="A6" s="537" t="s">
        <v>47</v>
      </c>
      <c r="B6" s="540">
        <v>4</v>
      </c>
      <c r="C6" s="543">
        <f>GETPIVOTDATA("RIESGO IDENTIFICADO",$A$3,"PROCESO","DOCENCIA SERVICIO")/GETPIVOTDATA("RIESGO IDENTIFICADO",$A$3)</f>
        <v>4.4444444444444446E-2</v>
      </c>
      <c r="P6" t="s">
        <v>47</v>
      </c>
      <c r="Q6" s="544">
        <v>4.4444444444444446E-2</v>
      </c>
    </row>
    <row r="7" spans="1:17" x14ac:dyDescent="0.35">
      <c r="A7" s="537" t="s">
        <v>95</v>
      </c>
      <c r="B7" s="540">
        <v>3</v>
      </c>
      <c r="C7" s="543">
        <f>GETPIVOTDATA("RIESGO IDENTIFICADO",$A$3,"PROCESO","GESTION DE LA INFORMACION")/GETPIVOTDATA("RIESGO IDENTIFICADO",$A$3)</f>
        <v>3.3333333333333333E-2</v>
      </c>
      <c r="P7" t="s">
        <v>95</v>
      </c>
      <c r="Q7" s="544">
        <v>3.3333333333333333E-2</v>
      </c>
    </row>
    <row r="8" spans="1:17" x14ac:dyDescent="0.35">
      <c r="A8" s="537" t="s">
        <v>104</v>
      </c>
      <c r="B8" s="540">
        <v>5</v>
      </c>
      <c r="C8" s="543">
        <f>GETPIVOTDATA("RIESGO IDENTIFICADO",$A$3,"PROCESO","GESTIÓN DEL AMBIENTE FISICO")/GETPIVOTDATA("RIESGO IDENTIFICADO",$A$3)</f>
        <v>5.5555555555555552E-2</v>
      </c>
      <c r="P8" t="s">
        <v>104</v>
      </c>
      <c r="Q8" s="544">
        <v>5.5555555555555552E-2</v>
      </c>
    </row>
    <row r="9" spans="1:17" x14ac:dyDescent="0.35">
      <c r="A9" s="537" t="s">
        <v>35</v>
      </c>
      <c r="B9" s="540">
        <v>10</v>
      </c>
      <c r="C9" s="543">
        <f>GETPIVOTDATA("RIESGO IDENTIFICADO",$A$3,"PROCESO","GESTION FINANCIERA")/GETPIVOTDATA("RIESGO IDENTIFICADO",$A$3)</f>
        <v>0.1111111111111111</v>
      </c>
      <c r="P9" t="s">
        <v>35</v>
      </c>
      <c r="Q9" s="544">
        <v>0.1111111111111111</v>
      </c>
    </row>
    <row r="10" spans="1:17" x14ac:dyDescent="0.35">
      <c r="A10" s="537" t="s">
        <v>98</v>
      </c>
      <c r="B10" s="540">
        <v>5</v>
      </c>
      <c r="C10" s="543">
        <f>GETPIVOTDATA("RIESGO IDENTIFICADO",$A$3,"PROCESO","GESTIÓN LOGISTICA")/GETPIVOTDATA("RIESGO IDENTIFICADO",$A$3)</f>
        <v>5.5555555555555552E-2</v>
      </c>
      <c r="P10" t="s">
        <v>98</v>
      </c>
      <c r="Q10" s="544">
        <v>5.5555555555555552E-2</v>
      </c>
    </row>
    <row r="11" spans="1:17" x14ac:dyDescent="0.35">
      <c r="A11" s="537" t="s">
        <v>21</v>
      </c>
      <c r="B11" s="540">
        <v>11</v>
      </c>
      <c r="C11" s="543">
        <f>GETPIVOTDATA("RIESGO IDENTIFICADO",$A$3,"PROCESO","GESTION TALENTO HUMANO")/GETPIVOTDATA("RIESGO IDENTIFICADO",$A$3)</f>
        <v>0.12222222222222222</v>
      </c>
      <c r="P11" t="s">
        <v>21</v>
      </c>
      <c r="Q11" s="544">
        <v>0.12222222222222222</v>
      </c>
    </row>
    <row r="12" spans="1:17" x14ac:dyDescent="0.35">
      <c r="A12" s="537" t="s">
        <v>72</v>
      </c>
      <c r="B12" s="540">
        <v>12</v>
      </c>
      <c r="C12" s="543">
        <f>GETPIVOTDATA("RIESGO IDENTIFICADO",$A$3,"PROCESO","HOSPITALIZACION")/GETPIVOTDATA("RIESGO IDENTIFICADO",$A$3)</f>
        <v>0.13333333333333333</v>
      </c>
      <c r="P12" t="s">
        <v>72</v>
      </c>
      <c r="Q12" s="544">
        <v>0.13333333333333333</v>
      </c>
    </row>
    <row r="13" spans="1:17" x14ac:dyDescent="0.35">
      <c r="A13" s="537" t="s">
        <v>86</v>
      </c>
      <c r="B13" s="540">
        <v>6</v>
      </c>
      <c r="C13" s="543">
        <f>GETPIVOTDATA("RIESGO IDENTIFICADO",$A$3,"PROCESO","INTERVENCION SOCIAL Y COMUNITARIA")/GETPIVOTDATA("RIESGO IDENTIFICADO",$A$3)</f>
        <v>6.6666666666666666E-2</v>
      </c>
      <c r="P13" t="s">
        <v>86</v>
      </c>
      <c r="Q13" s="544">
        <v>6.6666666666666666E-2</v>
      </c>
    </row>
    <row r="14" spans="1:17" x14ac:dyDescent="0.35">
      <c r="A14" s="537" t="s">
        <v>10</v>
      </c>
      <c r="B14" s="540">
        <v>3</v>
      </c>
      <c r="C14" s="543">
        <f>GETPIVOTDATA("RIESGO IDENTIFICADO",$A$3,"PROCESO","MERCADEO Y COMUNICACIONES")/GETPIVOTDATA("RIESGO IDENTIFICADO",$A$3)</f>
        <v>3.3333333333333333E-2</v>
      </c>
      <c r="P14" s="545" t="s">
        <v>10</v>
      </c>
      <c r="Q14" s="546">
        <v>3.3333333333333333E-2</v>
      </c>
    </row>
    <row r="15" spans="1:17" x14ac:dyDescent="0.35">
      <c r="A15" s="537" t="s">
        <v>110</v>
      </c>
      <c r="B15" s="540">
        <v>3</v>
      </c>
      <c r="C15" s="543">
        <f>GETPIVOTDATA("RIESGO IDENTIFICADO",$A$3,"PROCESO","SIAU")/GETPIVOTDATA("RIESGO IDENTIFICADO",$A$3)</f>
        <v>3.3333333333333333E-2</v>
      </c>
      <c r="P15" s="545" t="s">
        <v>110</v>
      </c>
      <c r="Q15" s="546">
        <v>3.3333333333333333E-2</v>
      </c>
    </row>
    <row r="16" spans="1:17" x14ac:dyDescent="0.35">
      <c r="A16" s="537" t="s">
        <v>9</v>
      </c>
      <c r="B16" s="540">
        <v>12</v>
      </c>
      <c r="C16" s="543">
        <f>GETPIVOTDATA("RIESGO IDENTIFICADO",$A$3,"PROCESO","URGENCIAS")/GETPIVOTDATA("RIESGO IDENTIFICADO",$A$3)</f>
        <v>0.13333333333333333</v>
      </c>
      <c r="P16" s="545" t="s">
        <v>9</v>
      </c>
      <c r="Q16" s="546">
        <v>0.13333333333333333</v>
      </c>
    </row>
    <row r="17" spans="1:5" x14ac:dyDescent="0.35">
      <c r="A17" s="537" t="s">
        <v>875</v>
      </c>
      <c r="B17" s="538">
        <v>90</v>
      </c>
    </row>
    <row r="19" spans="1:5" x14ac:dyDescent="0.35">
      <c r="B19" s="950" t="s">
        <v>879</v>
      </c>
      <c r="C19" s="951"/>
      <c r="D19" s="951"/>
      <c r="E19" s="952"/>
    </row>
    <row r="20" spans="1:5" hidden="1" x14ac:dyDescent="0.35">
      <c r="A20" s="542" t="s">
        <v>877</v>
      </c>
      <c r="B20" s="542" t="s">
        <v>879</v>
      </c>
      <c r="C20" s="538"/>
      <c r="D20" s="538"/>
      <c r="E20" s="538"/>
    </row>
    <row r="21" spans="1:5" x14ac:dyDescent="0.35">
      <c r="A21" s="536" t="s">
        <v>132</v>
      </c>
      <c r="B21" s="540" t="s">
        <v>559</v>
      </c>
      <c r="C21" s="540" t="s">
        <v>264</v>
      </c>
      <c r="D21" s="540" t="s">
        <v>192</v>
      </c>
      <c r="E21" s="538" t="s">
        <v>875</v>
      </c>
    </row>
    <row r="22" spans="1:5" x14ac:dyDescent="0.35">
      <c r="A22" s="537" t="s">
        <v>8</v>
      </c>
      <c r="B22" s="540"/>
      <c r="C22" s="540">
        <v>4</v>
      </c>
      <c r="D22" s="540">
        <v>4</v>
      </c>
      <c r="E22" s="540">
        <v>8</v>
      </c>
    </row>
    <row r="23" spans="1:5" x14ac:dyDescent="0.35">
      <c r="A23" s="537" t="s">
        <v>20</v>
      </c>
      <c r="B23" s="540">
        <v>3</v>
      </c>
      <c r="C23" s="540">
        <v>3</v>
      </c>
      <c r="D23" s="540">
        <v>2</v>
      </c>
      <c r="E23" s="540">
        <v>8</v>
      </c>
    </row>
    <row r="24" spans="1:5" x14ac:dyDescent="0.35">
      <c r="A24" s="537" t="s">
        <v>47</v>
      </c>
      <c r="B24" s="540"/>
      <c r="C24" s="540">
        <v>1</v>
      </c>
      <c r="D24" s="540">
        <v>3</v>
      </c>
      <c r="E24" s="540">
        <v>4</v>
      </c>
    </row>
    <row r="25" spans="1:5" x14ac:dyDescent="0.35">
      <c r="A25" s="537" t="s">
        <v>95</v>
      </c>
      <c r="B25" s="540">
        <v>2</v>
      </c>
      <c r="C25" s="540"/>
      <c r="D25" s="540">
        <v>1</v>
      </c>
      <c r="E25" s="540">
        <v>3</v>
      </c>
    </row>
    <row r="26" spans="1:5" x14ac:dyDescent="0.35">
      <c r="A26" s="537" t="s">
        <v>104</v>
      </c>
      <c r="B26" s="540"/>
      <c r="C26" s="540">
        <v>2</v>
      </c>
      <c r="D26" s="540">
        <v>3</v>
      </c>
      <c r="E26" s="540">
        <v>5</v>
      </c>
    </row>
    <row r="27" spans="1:5" x14ac:dyDescent="0.35">
      <c r="A27" s="537" t="s">
        <v>35</v>
      </c>
      <c r="B27" s="540">
        <v>5</v>
      </c>
      <c r="C27" s="540">
        <v>2</v>
      </c>
      <c r="D27" s="540">
        <v>3</v>
      </c>
      <c r="E27" s="540">
        <v>10</v>
      </c>
    </row>
    <row r="28" spans="1:5" x14ac:dyDescent="0.35">
      <c r="A28" s="537" t="s">
        <v>98</v>
      </c>
      <c r="B28" s="540"/>
      <c r="C28" s="540"/>
      <c r="D28" s="540">
        <v>5</v>
      </c>
      <c r="E28" s="540">
        <v>5</v>
      </c>
    </row>
    <row r="29" spans="1:5" x14ac:dyDescent="0.35">
      <c r="A29" s="537" t="s">
        <v>21</v>
      </c>
      <c r="B29" s="540"/>
      <c r="C29" s="540">
        <v>9</v>
      </c>
      <c r="D29" s="540">
        <v>2</v>
      </c>
      <c r="E29" s="540">
        <v>11</v>
      </c>
    </row>
    <row r="30" spans="1:5" x14ac:dyDescent="0.35">
      <c r="A30" s="537" t="s">
        <v>72</v>
      </c>
      <c r="B30" s="540">
        <v>6</v>
      </c>
      <c r="C30" s="540">
        <v>2</v>
      </c>
      <c r="D30" s="540">
        <v>4</v>
      </c>
      <c r="E30" s="540">
        <v>12</v>
      </c>
    </row>
    <row r="31" spans="1:5" x14ac:dyDescent="0.35">
      <c r="A31" s="537" t="s">
        <v>86</v>
      </c>
      <c r="B31" s="540"/>
      <c r="C31" s="540">
        <v>4</v>
      </c>
      <c r="D31" s="540">
        <v>2</v>
      </c>
      <c r="E31" s="540">
        <v>6</v>
      </c>
    </row>
    <row r="32" spans="1:5" x14ac:dyDescent="0.35">
      <c r="A32" s="537" t="s">
        <v>10</v>
      </c>
      <c r="B32" s="540"/>
      <c r="C32" s="540">
        <v>1</v>
      </c>
      <c r="D32" s="540">
        <v>2</v>
      </c>
      <c r="E32" s="540">
        <v>3</v>
      </c>
    </row>
    <row r="33" spans="1:5" x14ac:dyDescent="0.35">
      <c r="A33" s="537" t="s">
        <v>110</v>
      </c>
      <c r="B33" s="540"/>
      <c r="C33" s="540">
        <v>2</v>
      </c>
      <c r="D33" s="540">
        <v>1</v>
      </c>
      <c r="E33" s="540">
        <v>3</v>
      </c>
    </row>
    <row r="34" spans="1:5" x14ac:dyDescent="0.35">
      <c r="A34" s="537" t="s">
        <v>9</v>
      </c>
      <c r="B34" s="540">
        <v>1</v>
      </c>
      <c r="C34" s="540">
        <v>2</v>
      </c>
      <c r="D34" s="540">
        <v>9</v>
      </c>
      <c r="E34" s="540">
        <v>12</v>
      </c>
    </row>
    <row r="35" spans="1:5" x14ac:dyDescent="0.35">
      <c r="A35" s="537" t="s">
        <v>875</v>
      </c>
      <c r="B35" s="538">
        <v>17</v>
      </c>
      <c r="C35" s="538">
        <v>32</v>
      </c>
      <c r="D35" s="538">
        <v>41</v>
      </c>
      <c r="E35" s="538">
        <v>90</v>
      </c>
    </row>
    <row r="36" spans="1:5" x14ac:dyDescent="0.35">
      <c r="A36" s="537"/>
      <c r="B36" s="538"/>
      <c r="C36" s="538"/>
      <c r="D36" s="538"/>
      <c r="E36" s="538"/>
    </row>
    <row r="37" spans="1:5" x14ac:dyDescent="0.35">
      <c r="A37" s="537"/>
      <c r="B37" s="538"/>
      <c r="C37" s="538"/>
      <c r="D37" s="538"/>
      <c r="E37" s="538"/>
    </row>
    <row r="40" spans="1:5" x14ac:dyDescent="0.35">
      <c r="B40" s="946" t="s">
        <v>882</v>
      </c>
      <c r="C40" s="946"/>
      <c r="D40" s="946"/>
      <c r="E40" s="946"/>
    </row>
    <row r="41" spans="1:5" hidden="1" x14ac:dyDescent="0.35">
      <c r="A41" s="548" t="s">
        <v>880</v>
      </c>
      <c r="B41" s="548" t="s">
        <v>878</v>
      </c>
    </row>
    <row r="42" spans="1:5" x14ac:dyDescent="0.35">
      <c r="A42" s="549" t="s">
        <v>132</v>
      </c>
      <c r="B42" s="540" t="s">
        <v>559</v>
      </c>
      <c r="C42" s="540" t="s">
        <v>264</v>
      </c>
      <c r="D42" s="540" t="s">
        <v>192</v>
      </c>
      <c r="E42" s="540" t="s">
        <v>875</v>
      </c>
    </row>
    <row r="43" spans="1:5" x14ac:dyDescent="0.35">
      <c r="A43" s="550" t="s">
        <v>8</v>
      </c>
      <c r="B43" s="540"/>
      <c r="C43" s="540">
        <v>7</v>
      </c>
      <c r="D43" s="540">
        <v>1</v>
      </c>
      <c r="E43" s="540">
        <v>8</v>
      </c>
    </row>
    <row r="44" spans="1:5" x14ac:dyDescent="0.35">
      <c r="A44" s="550" t="s">
        <v>20</v>
      </c>
      <c r="B44" s="540"/>
      <c r="C44" s="540">
        <v>3</v>
      </c>
      <c r="D44" s="540">
        <v>5</v>
      </c>
      <c r="E44" s="540">
        <v>8</v>
      </c>
    </row>
    <row r="45" spans="1:5" x14ac:dyDescent="0.35">
      <c r="A45" s="550" t="s">
        <v>47</v>
      </c>
      <c r="B45" s="540"/>
      <c r="C45" s="540">
        <v>4</v>
      </c>
      <c r="D45" s="540"/>
      <c r="E45" s="540">
        <v>4</v>
      </c>
    </row>
    <row r="46" spans="1:5" x14ac:dyDescent="0.35">
      <c r="A46" s="550" t="s">
        <v>95</v>
      </c>
      <c r="B46" s="540">
        <v>1</v>
      </c>
      <c r="C46" s="540">
        <v>1</v>
      </c>
      <c r="D46" s="540">
        <v>1</v>
      </c>
      <c r="E46" s="540">
        <v>3</v>
      </c>
    </row>
    <row r="47" spans="1:5" x14ac:dyDescent="0.35">
      <c r="A47" s="550" t="s">
        <v>104</v>
      </c>
      <c r="B47" s="540"/>
      <c r="C47" s="540">
        <v>4</v>
      </c>
      <c r="D47" s="540">
        <v>1</v>
      </c>
      <c r="E47" s="540">
        <v>5</v>
      </c>
    </row>
    <row r="48" spans="1:5" x14ac:dyDescent="0.35">
      <c r="A48" s="550" t="s">
        <v>35</v>
      </c>
      <c r="B48" s="540"/>
      <c r="C48" s="540">
        <v>2</v>
      </c>
      <c r="D48" s="540">
        <v>8</v>
      </c>
      <c r="E48" s="540">
        <v>10</v>
      </c>
    </row>
    <row r="49" spans="1:5" x14ac:dyDescent="0.35">
      <c r="A49" s="550" t="s">
        <v>98</v>
      </c>
      <c r="B49" s="540"/>
      <c r="C49" s="540">
        <v>4</v>
      </c>
      <c r="D49" s="540">
        <v>1</v>
      </c>
      <c r="E49" s="540">
        <v>5</v>
      </c>
    </row>
    <row r="50" spans="1:5" x14ac:dyDescent="0.35">
      <c r="A50" s="550" t="s">
        <v>21</v>
      </c>
      <c r="B50" s="540"/>
      <c r="C50" s="540">
        <v>10</v>
      </c>
      <c r="D50" s="540">
        <v>1</v>
      </c>
      <c r="E50" s="540">
        <v>11</v>
      </c>
    </row>
    <row r="51" spans="1:5" x14ac:dyDescent="0.35">
      <c r="A51" s="550" t="s">
        <v>72</v>
      </c>
      <c r="B51" s="540"/>
      <c r="C51" s="540">
        <v>4</v>
      </c>
      <c r="D51" s="540">
        <v>8</v>
      </c>
      <c r="E51" s="540">
        <v>12</v>
      </c>
    </row>
    <row r="52" spans="1:5" x14ac:dyDescent="0.35">
      <c r="A52" s="550" t="s">
        <v>86</v>
      </c>
      <c r="B52" s="540"/>
      <c r="C52" s="540">
        <v>6</v>
      </c>
      <c r="D52" s="540"/>
      <c r="E52" s="540">
        <v>6</v>
      </c>
    </row>
    <row r="53" spans="1:5" x14ac:dyDescent="0.35">
      <c r="A53" s="550" t="s">
        <v>10</v>
      </c>
      <c r="B53" s="540"/>
      <c r="C53" s="540">
        <v>2</v>
      </c>
      <c r="D53" s="540">
        <v>1</v>
      </c>
      <c r="E53" s="540">
        <v>3</v>
      </c>
    </row>
    <row r="54" spans="1:5" x14ac:dyDescent="0.35">
      <c r="A54" s="550" t="s">
        <v>110</v>
      </c>
      <c r="B54" s="540"/>
      <c r="C54" s="540">
        <v>2</v>
      </c>
      <c r="D54" s="540">
        <v>1</v>
      </c>
      <c r="E54" s="540">
        <v>3</v>
      </c>
    </row>
    <row r="55" spans="1:5" x14ac:dyDescent="0.35">
      <c r="A55" s="550" t="s">
        <v>9</v>
      </c>
      <c r="B55" s="540"/>
      <c r="C55" s="540">
        <v>9</v>
      </c>
      <c r="D55" s="540">
        <v>3</v>
      </c>
      <c r="E55" s="540">
        <v>12</v>
      </c>
    </row>
    <row r="56" spans="1:5" x14ac:dyDescent="0.35">
      <c r="A56" s="540" t="s">
        <v>875</v>
      </c>
      <c r="B56" s="540">
        <v>1</v>
      </c>
      <c r="C56" s="540">
        <v>58</v>
      </c>
      <c r="D56" s="540">
        <v>31</v>
      </c>
      <c r="E56" s="540">
        <v>90</v>
      </c>
    </row>
    <row r="60" spans="1:5" x14ac:dyDescent="0.35">
      <c r="B60" s="947" t="s">
        <v>888</v>
      </c>
      <c r="C60" s="948"/>
      <c r="D60" s="949"/>
    </row>
    <row r="61" spans="1:5" x14ac:dyDescent="0.35">
      <c r="B61" s="551" t="s">
        <v>885</v>
      </c>
      <c r="C61" s="551" t="s">
        <v>886</v>
      </c>
      <c r="D61" s="551" t="s">
        <v>887</v>
      </c>
    </row>
    <row r="62" spans="1:5" x14ac:dyDescent="0.35">
      <c r="A62" s="541" t="s">
        <v>884</v>
      </c>
      <c r="B62" s="547">
        <v>17</v>
      </c>
      <c r="C62" s="547">
        <v>41</v>
      </c>
      <c r="D62" s="547">
        <v>32</v>
      </c>
    </row>
    <row r="63" spans="1:5" x14ac:dyDescent="0.35">
      <c r="A63" s="541" t="s">
        <v>883</v>
      </c>
      <c r="B63" s="541">
        <v>1</v>
      </c>
      <c r="C63" s="541">
        <v>31</v>
      </c>
      <c r="D63" s="541">
        <v>58</v>
      </c>
    </row>
    <row r="78" spans="1:5" x14ac:dyDescent="0.35">
      <c r="A78" s="587"/>
      <c r="B78" s="587"/>
      <c r="C78" s="587"/>
      <c r="D78" s="587"/>
      <c r="E78" s="587"/>
    </row>
    <row r="79" spans="1:5" x14ac:dyDescent="0.35">
      <c r="A79" s="587"/>
      <c r="B79" s="946" t="s">
        <v>892</v>
      </c>
      <c r="C79" s="946"/>
      <c r="D79" s="946"/>
      <c r="E79" s="946"/>
    </row>
    <row r="80" spans="1:5" ht="42" x14ac:dyDescent="0.35">
      <c r="A80" s="541" t="s">
        <v>893</v>
      </c>
      <c r="B80" s="551" t="s">
        <v>896</v>
      </c>
      <c r="C80" s="551" t="s">
        <v>897</v>
      </c>
      <c r="D80" s="551" t="s">
        <v>890</v>
      </c>
      <c r="E80" s="551" t="s">
        <v>891</v>
      </c>
    </row>
    <row r="81" spans="1:5" x14ac:dyDescent="0.35">
      <c r="A81" s="541" t="s">
        <v>894</v>
      </c>
      <c r="B81" s="588">
        <v>66</v>
      </c>
      <c r="C81" s="588">
        <v>57</v>
      </c>
      <c r="D81" s="588">
        <v>4</v>
      </c>
      <c r="E81" s="588">
        <v>5</v>
      </c>
    </row>
    <row r="82" spans="1:5" x14ac:dyDescent="0.35">
      <c r="A82" s="541" t="s">
        <v>895</v>
      </c>
      <c r="B82" s="588">
        <v>77</v>
      </c>
      <c r="C82" s="588">
        <v>70</v>
      </c>
      <c r="D82" s="588">
        <v>7</v>
      </c>
      <c r="E82" s="588"/>
    </row>
  </sheetData>
  <mergeCells count="4">
    <mergeCell ref="B40:E40"/>
    <mergeCell ref="B60:D60"/>
    <mergeCell ref="B79:E79"/>
    <mergeCell ref="B19:E19"/>
  </mergeCell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ColWidth="11.453125" defaultRowHeight="14" x14ac:dyDescent="0.3"/>
  <cols>
    <col min="1" max="3" width="11.453125" style="18"/>
    <col min="4" max="42" width="11.453125" style="18" customWidth="1"/>
    <col min="43" max="16384" width="11.453125" style="18"/>
  </cols>
  <sheetData>
    <row r="1" spans="1:42" ht="14.25" customHeight="1" x14ac:dyDescent="0.3">
      <c r="B1" s="956"/>
      <c r="C1" s="957"/>
      <c r="D1" s="957"/>
      <c r="E1" s="957"/>
      <c r="F1" s="958"/>
      <c r="G1" s="965" t="s">
        <v>123</v>
      </c>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7"/>
      <c r="AL1" s="974" t="s">
        <v>2</v>
      </c>
      <c r="AM1" s="975"/>
      <c r="AN1" s="975"/>
      <c r="AO1" s="976" t="s">
        <v>124</v>
      </c>
      <c r="AP1" s="976"/>
    </row>
    <row r="2" spans="1:42" ht="26.25" customHeight="1" x14ac:dyDescent="0.3">
      <c r="B2" s="959"/>
      <c r="C2" s="960"/>
      <c r="D2" s="960"/>
      <c r="E2" s="960"/>
      <c r="F2" s="961"/>
      <c r="G2" s="968"/>
      <c r="H2" s="969"/>
      <c r="I2" s="969"/>
      <c r="J2" s="969"/>
      <c r="K2" s="969"/>
      <c r="L2" s="969"/>
      <c r="M2" s="969"/>
      <c r="N2" s="969"/>
      <c r="O2" s="969"/>
      <c r="P2" s="969"/>
      <c r="Q2" s="969"/>
      <c r="R2" s="969"/>
      <c r="S2" s="969"/>
      <c r="T2" s="969"/>
      <c r="U2" s="969"/>
      <c r="V2" s="969"/>
      <c r="W2" s="969"/>
      <c r="X2" s="969"/>
      <c r="Y2" s="969"/>
      <c r="Z2" s="969"/>
      <c r="AA2" s="969"/>
      <c r="AB2" s="969"/>
      <c r="AC2" s="969"/>
      <c r="AD2" s="969"/>
      <c r="AE2" s="969"/>
      <c r="AF2" s="969"/>
      <c r="AG2" s="969"/>
      <c r="AH2" s="969"/>
      <c r="AI2" s="969"/>
      <c r="AJ2" s="969"/>
      <c r="AK2" s="970"/>
      <c r="AL2" s="974"/>
      <c r="AM2" s="975"/>
      <c r="AN2" s="975"/>
      <c r="AO2" s="976"/>
      <c r="AP2" s="976"/>
    </row>
    <row r="3" spans="1:42" ht="9.75" customHeight="1" x14ac:dyDescent="0.3">
      <c r="B3" s="959"/>
      <c r="C3" s="960"/>
      <c r="D3" s="960"/>
      <c r="E3" s="960"/>
      <c r="F3" s="961"/>
      <c r="G3" s="968"/>
      <c r="H3" s="969"/>
      <c r="I3" s="969"/>
      <c r="J3" s="969"/>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70"/>
      <c r="AL3" s="19"/>
      <c r="AM3" s="19"/>
      <c r="AN3" s="20"/>
      <c r="AO3" s="21"/>
      <c r="AP3" s="19"/>
    </row>
    <row r="4" spans="1:42" ht="27.75" customHeight="1" x14ac:dyDescent="0.3">
      <c r="B4" s="959"/>
      <c r="C4" s="960"/>
      <c r="D4" s="960"/>
      <c r="E4" s="960"/>
      <c r="F4" s="961"/>
      <c r="G4" s="968"/>
      <c r="H4" s="969"/>
      <c r="I4" s="969"/>
      <c r="J4" s="969"/>
      <c r="K4" s="969"/>
      <c r="L4" s="969"/>
      <c r="M4" s="969"/>
      <c r="N4" s="969"/>
      <c r="O4" s="969"/>
      <c r="P4" s="969"/>
      <c r="Q4" s="969"/>
      <c r="R4" s="969"/>
      <c r="S4" s="969"/>
      <c r="T4" s="969"/>
      <c r="U4" s="969"/>
      <c r="V4" s="969"/>
      <c r="W4" s="969"/>
      <c r="X4" s="969"/>
      <c r="Y4" s="969"/>
      <c r="Z4" s="969"/>
      <c r="AA4" s="969"/>
      <c r="AB4" s="969"/>
      <c r="AC4" s="969"/>
      <c r="AD4" s="969"/>
      <c r="AE4" s="969"/>
      <c r="AF4" s="969"/>
      <c r="AG4" s="969"/>
      <c r="AH4" s="969"/>
      <c r="AI4" s="969"/>
      <c r="AJ4" s="969"/>
      <c r="AK4" s="970"/>
      <c r="AL4" s="977" t="s">
        <v>1</v>
      </c>
      <c r="AM4" s="978"/>
      <c r="AN4" s="978"/>
      <c r="AO4" s="979" t="s">
        <v>125</v>
      </c>
      <c r="AP4" s="979"/>
    </row>
    <row r="5" spans="1:42" ht="7.5" customHeight="1" x14ac:dyDescent="0.3">
      <c r="B5" s="959"/>
      <c r="C5" s="960"/>
      <c r="D5" s="960"/>
      <c r="E5" s="960"/>
      <c r="F5" s="961"/>
      <c r="G5" s="968"/>
      <c r="H5" s="969"/>
      <c r="I5" s="969"/>
      <c r="J5" s="969"/>
      <c r="K5" s="969"/>
      <c r="L5" s="969"/>
      <c r="M5" s="969"/>
      <c r="N5" s="969"/>
      <c r="O5" s="969"/>
      <c r="P5" s="969"/>
      <c r="Q5" s="969"/>
      <c r="R5" s="969"/>
      <c r="S5" s="969"/>
      <c r="T5" s="969"/>
      <c r="U5" s="969"/>
      <c r="V5" s="969"/>
      <c r="W5" s="969"/>
      <c r="X5" s="969"/>
      <c r="Y5" s="969"/>
      <c r="Z5" s="969"/>
      <c r="AA5" s="969"/>
      <c r="AB5" s="969"/>
      <c r="AC5" s="969"/>
      <c r="AD5" s="969"/>
      <c r="AE5" s="969"/>
      <c r="AF5" s="969"/>
      <c r="AG5" s="969"/>
      <c r="AH5" s="969"/>
      <c r="AI5" s="969"/>
      <c r="AJ5" s="969"/>
      <c r="AK5" s="970"/>
      <c r="AL5" s="19"/>
      <c r="AM5" s="19"/>
      <c r="AN5" s="20"/>
      <c r="AO5" s="22"/>
      <c r="AP5" s="19"/>
    </row>
    <row r="6" spans="1:42" ht="32.25" customHeight="1" x14ac:dyDescent="0.3">
      <c r="B6" s="962"/>
      <c r="C6" s="963"/>
      <c r="D6" s="963"/>
      <c r="E6" s="963"/>
      <c r="F6" s="964"/>
      <c r="G6" s="971"/>
      <c r="H6" s="972"/>
      <c r="I6" s="972"/>
      <c r="J6" s="972"/>
      <c r="K6" s="972"/>
      <c r="L6" s="972"/>
      <c r="M6" s="972"/>
      <c r="N6" s="972"/>
      <c r="O6" s="972"/>
      <c r="P6" s="972"/>
      <c r="Q6" s="972"/>
      <c r="R6" s="972"/>
      <c r="S6" s="972"/>
      <c r="T6" s="972"/>
      <c r="U6" s="972"/>
      <c r="V6" s="972"/>
      <c r="W6" s="972"/>
      <c r="X6" s="972"/>
      <c r="Y6" s="972"/>
      <c r="Z6" s="972"/>
      <c r="AA6" s="972"/>
      <c r="AB6" s="972"/>
      <c r="AC6" s="972"/>
      <c r="AD6" s="972"/>
      <c r="AE6" s="972"/>
      <c r="AF6" s="972"/>
      <c r="AG6" s="972"/>
      <c r="AH6" s="972"/>
      <c r="AI6" s="972"/>
      <c r="AJ6" s="972"/>
      <c r="AK6" s="973"/>
      <c r="AL6" s="980" t="s">
        <v>0</v>
      </c>
      <c r="AM6" s="981"/>
      <c r="AN6" s="981"/>
      <c r="AO6" s="979" t="s">
        <v>126</v>
      </c>
      <c r="AP6" s="979"/>
    </row>
    <row r="11" spans="1:42" hidden="1" x14ac:dyDescent="0.3">
      <c r="B11" s="994" t="s">
        <v>127</v>
      </c>
      <c r="C11" s="995"/>
      <c r="D11" s="995"/>
      <c r="E11" s="995"/>
      <c r="F11" s="995"/>
      <c r="G11" s="995"/>
      <c r="H11" s="995"/>
      <c r="I11" s="995"/>
      <c r="J11" s="995"/>
      <c r="K11" s="995"/>
      <c r="L11" s="996"/>
      <c r="M11" s="997" t="s">
        <v>128</v>
      </c>
      <c r="N11" s="998"/>
      <c r="O11" s="998"/>
      <c r="P11" s="998"/>
      <c r="Q11" s="998"/>
      <c r="R11" s="998"/>
      <c r="S11" s="998"/>
      <c r="T11" s="999"/>
      <c r="U11" s="1000" t="s">
        <v>129</v>
      </c>
      <c r="V11" s="1001"/>
      <c r="W11" s="1001"/>
      <c r="X11" s="1001"/>
      <c r="Y11" s="1001"/>
      <c r="Z11" s="1001"/>
      <c r="AA11" s="1001"/>
      <c r="AB11" s="1001"/>
      <c r="AC11" s="325"/>
      <c r="AD11" s="325"/>
      <c r="AE11" s="1002" t="s">
        <v>130</v>
      </c>
      <c r="AF11" s="1003"/>
      <c r="AG11" s="1003"/>
      <c r="AH11" s="1003"/>
      <c r="AI11" s="1003"/>
      <c r="AJ11" s="1004"/>
      <c r="AK11" s="953" t="s">
        <v>131</v>
      </c>
      <c r="AL11" s="954"/>
      <c r="AM11" s="954"/>
      <c r="AN11" s="954"/>
      <c r="AO11" s="954"/>
      <c r="AP11" s="955"/>
    </row>
    <row r="12" spans="1:42" ht="16.5" customHeight="1" x14ac:dyDescent="0.3">
      <c r="A12" s="552" t="s">
        <v>5</v>
      </c>
      <c r="B12" s="552" t="s">
        <v>133</v>
      </c>
      <c r="C12" s="553" t="s">
        <v>561</v>
      </c>
      <c r="D12" s="554" t="s">
        <v>135</v>
      </c>
      <c r="E12" s="554" t="s">
        <v>136</v>
      </c>
      <c r="F12" s="554" t="s">
        <v>137</v>
      </c>
      <c r="G12" s="554" t="s">
        <v>138</v>
      </c>
      <c r="H12" s="555" t="s">
        <v>139</v>
      </c>
      <c r="I12" s="555" t="s">
        <v>140</v>
      </c>
      <c r="J12" s="555" t="s">
        <v>162</v>
      </c>
      <c r="K12" s="555" t="s">
        <v>141</v>
      </c>
      <c r="L12" s="554" t="s">
        <v>142</v>
      </c>
      <c r="M12" s="556" t="s">
        <v>562</v>
      </c>
      <c r="N12" s="557"/>
      <c r="O12" s="558" t="s">
        <v>145</v>
      </c>
      <c r="P12" s="559" t="s">
        <v>146</v>
      </c>
      <c r="Q12" s="560" t="s">
        <v>147</v>
      </c>
      <c r="R12" s="561"/>
      <c r="S12" s="558" t="s">
        <v>145</v>
      </c>
      <c r="T12" s="559" t="s">
        <v>148</v>
      </c>
      <c r="U12" s="562" t="s">
        <v>149</v>
      </c>
      <c r="V12" s="563" t="s">
        <v>150</v>
      </c>
      <c r="W12" s="564" t="s">
        <v>151</v>
      </c>
      <c r="X12" s="565" t="s">
        <v>152</v>
      </c>
      <c r="Y12" s="565"/>
      <c r="Z12" s="565"/>
      <c r="AA12" s="565"/>
      <c r="AB12" s="565"/>
      <c r="AC12" s="565"/>
      <c r="AD12" s="326"/>
      <c r="AE12" s="566"/>
      <c r="AF12" s="567" t="s">
        <v>153</v>
      </c>
      <c r="AG12" s="566" t="s">
        <v>145</v>
      </c>
      <c r="AH12" s="567" t="s">
        <v>154</v>
      </c>
      <c r="AI12" s="566" t="s">
        <v>145</v>
      </c>
      <c r="AJ12" s="568" t="s">
        <v>155</v>
      </c>
      <c r="AK12" s="569" t="s">
        <v>156</v>
      </c>
      <c r="AL12" s="569" t="s">
        <v>157</v>
      </c>
      <c r="AM12" s="569" t="s">
        <v>158</v>
      </c>
      <c r="AN12" s="569" t="s">
        <v>159</v>
      </c>
      <c r="AO12" s="570" t="s">
        <v>160</v>
      </c>
      <c r="AP12" s="569" t="s">
        <v>161</v>
      </c>
    </row>
    <row r="13" spans="1:42" ht="67.5" hidden="1" x14ac:dyDescent="0.3">
      <c r="A13" s="571"/>
      <c r="B13" s="571"/>
      <c r="C13" s="572"/>
      <c r="D13" s="571"/>
      <c r="E13" s="571"/>
      <c r="F13" s="554"/>
      <c r="G13" s="573"/>
      <c r="H13" s="574"/>
      <c r="I13" s="574"/>
      <c r="J13" s="574"/>
      <c r="K13" s="574"/>
      <c r="L13" s="554"/>
      <c r="M13" s="575"/>
      <c r="N13" s="576"/>
      <c r="O13" s="577"/>
      <c r="P13" s="577"/>
      <c r="Q13" s="578"/>
      <c r="R13" s="579"/>
      <c r="S13" s="577"/>
      <c r="T13" s="577"/>
      <c r="U13" s="580"/>
      <c r="V13" s="581"/>
      <c r="W13" s="582"/>
      <c r="X13" s="327" t="s">
        <v>163</v>
      </c>
      <c r="Y13" s="327" t="s">
        <v>164</v>
      </c>
      <c r="Z13" s="327" t="s">
        <v>165</v>
      </c>
      <c r="AA13" s="327" t="s">
        <v>166</v>
      </c>
      <c r="AB13" s="327" t="s">
        <v>167</v>
      </c>
      <c r="AC13" s="327" t="s">
        <v>168</v>
      </c>
      <c r="AD13" s="328"/>
      <c r="AE13" s="583"/>
      <c r="AF13" s="584"/>
      <c r="AG13" s="583"/>
      <c r="AH13" s="584"/>
      <c r="AI13" s="583"/>
      <c r="AJ13" s="585"/>
      <c r="AK13" s="569"/>
      <c r="AL13" s="569"/>
      <c r="AM13" s="569"/>
      <c r="AN13" s="569"/>
      <c r="AO13" s="586"/>
      <c r="AP13" s="569"/>
    </row>
    <row r="14" spans="1:42" ht="310" x14ac:dyDescent="0.3">
      <c r="A14" s="982" t="s">
        <v>9</v>
      </c>
      <c r="B14" s="982">
        <v>1</v>
      </c>
      <c r="C14" s="985" t="s">
        <v>563</v>
      </c>
      <c r="D14" s="988" t="s">
        <v>564</v>
      </c>
      <c r="E14" s="991" t="s">
        <v>565</v>
      </c>
      <c r="F14" s="985" t="s">
        <v>499</v>
      </c>
      <c r="G14" s="1011" t="s">
        <v>566</v>
      </c>
      <c r="H14" s="1014" t="s">
        <v>567</v>
      </c>
      <c r="I14" s="1017" t="s">
        <v>567</v>
      </c>
      <c r="J14" s="1020" t="s">
        <v>197</v>
      </c>
      <c r="K14" s="1020" t="s">
        <v>542</v>
      </c>
      <c r="L14" s="151" t="s">
        <v>239</v>
      </c>
      <c r="M14" s="329">
        <v>1</v>
      </c>
      <c r="N14" s="338" t="s">
        <v>872</v>
      </c>
      <c r="O14" s="339">
        <v>0.4</v>
      </c>
      <c r="P14" s="1005" t="s">
        <v>457</v>
      </c>
      <c r="Q14" s="340">
        <v>2</v>
      </c>
      <c r="R14" s="341" t="str">
        <f t="shared" ref="R14:R21" si="0">IF(Q14=1,"LEVE",IF(Q14=2,"MENOR",IF(Q14=3,"MODERADO",IF(Q14=4,"MAYOR",IF(Q14=5,"CATASTROFICO","")))))</f>
        <v>MENOR</v>
      </c>
      <c r="S14" s="339">
        <f t="shared" ref="S14:S21" si="1">IF(R14="","",IF(R14="LEVE",0.2,IF(R14="MENOR",0.4,IF(R14="MODERADO",0.6,IF(R14="MAYOR",0.8,IF(R14="CATASTRÓFICO",1,))))))</f>
        <v>0.4</v>
      </c>
      <c r="T14" s="342" t="str">
        <f>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53">
        <v>1</v>
      </c>
      <c r="V14" s="300" t="s">
        <v>568</v>
      </c>
      <c r="W14" s="335" t="str">
        <f t="shared" ref="W14:W25" si="2">IF(OR(X14="Preventivo",X14="Detectivo"),"Probabilidad",IF(X14="Correctivo","Impacto",""))</f>
        <v>Probabilidad</v>
      </c>
      <c r="X14" s="177" t="s">
        <v>189</v>
      </c>
      <c r="Y14" s="177" t="s">
        <v>180</v>
      </c>
      <c r="Z14" s="226" t="str">
        <f t="shared" ref="Z14:Z77" si="3">IF(AND(X14="Preventivo",Y14="Automático"),"50%",IF(AND(X14="Preventivo",Y14="Manual"),"40%",IF(AND(X14="Detectivo",Y14="Automático"),"40%",IF(AND(X14="Detectivo",Y14="Manual"),"30%",IF(AND(X14="Correctivo",Y14="Automático"),"35%",IF(AND(X14="Correctivo",Y14="Manual"),"25%",""))))))</f>
        <v>40%</v>
      </c>
      <c r="AA14" s="177" t="s">
        <v>181</v>
      </c>
      <c r="AB14" s="177" t="s">
        <v>182</v>
      </c>
      <c r="AC14" s="177" t="s">
        <v>183</v>
      </c>
      <c r="AD14" s="336"/>
      <c r="AE14" s="248">
        <f>IFERROR(IF(W14="Probabilidad",(O14-(+O14*Z14)),IF(W14="Impacto",O14,"")),"")</f>
        <v>0.24</v>
      </c>
      <c r="AF14" s="221" t="str">
        <f>IFERROR(IF(AE14="","",IF(AE14&lt;=0.2,"IMPROBABLE",IF(AE14&lt;=0.4,"RARA VEZ",IF(AE14&lt;=0.6,"PROBABLE",IF(AE14&lt;=0.8,"CASI SEGURO","INMINENTE"))))),"")</f>
        <v>RARA VEZ</v>
      </c>
      <c r="AG14" s="226">
        <f t="shared" ref="AG14:AG24" si="4">+AE14</f>
        <v>0.24</v>
      </c>
      <c r="AH14" s="330" t="str">
        <f>R14</f>
        <v>MENOR</v>
      </c>
      <c r="AI14" s="226">
        <f t="shared" ref="AI14:AI28" si="5">IFERROR(IF(W14="Impacto",(S14-(+S14*Z14)),IF(W14="Probabilidad",S14,"")),"")</f>
        <v>0.4</v>
      </c>
      <c r="AJ14" s="224" t="s">
        <v>264</v>
      </c>
      <c r="AK14" s="985" t="s">
        <v>242</v>
      </c>
      <c r="AL14" s="991" t="s">
        <v>569</v>
      </c>
      <c r="AM14" s="991" t="s">
        <v>570</v>
      </c>
      <c r="AN14" s="1008">
        <v>44713</v>
      </c>
      <c r="AO14" s="300" t="s">
        <v>571</v>
      </c>
      <c r="AP14" s="982" t="s">
        <v>187</v>
      </c>
    </row>
    <row r="15" spans="1:42" ht="248" x14ac:dyDescent="0.3">
      <c r="A15" s="983"/>
      <c r="B15" s="983"/>
      <c r="C15" s="986"/>
      <c r="D15" s="989"/>
      <c r="E15" s="992"/>
      <c r="F15" s="986"/>
      <c r="G15" s="1012"/>
      <c r="H15" s="1015"/>
      <c r="I15" s="1018"/>
      <c r="J15" s="1021"/>
      <c r="K15" s="1021"/>
      <c r="L15" s="140"/>
      <c r="M15" s="337">
        <v>2</v>
      </c>
      <c r="N15" s="338" t="str">
        <f>IF(M15=0,"",IF(M15&lt;=1,"IMPROBABLE",IF(M15&lt;=2,"RARA VEZ",IF(M15&lt;=3,"PROBABLE",IF(M15&lt;=4,"CASI SEGURA","INMINENTE")))))</f>
        <v>RARA VEZ</v>
      </c>
      <c r="O15" s="339">
        <f>IF(N15="","",IF(N15="IMPROBABLE",0.2,IF(N15="RARA VEZ",0.4,IF(N15="PROBABLE",0.6,IF(N15="CASI SEGURO",0.8,IF(N15="INMINENTE",1,))))))</f>
        <v>0.4</v>
      </c>
      <c r="P15" s="1006"/>
      <c r="Q15" s="340">
        <v>2</v>
      </c>
      <c r="R15" s="341" t="str">
        <f t="shared" si="0"/>
        <v>MENOR</v>
      </c>
      <c r="S15" s="339">
        <f t="shared" si="1"/>
        <v>0.4</v>
      </c>
      <c r="T15" s="342" t="str">
        <f t="shared" ref="T15:T25" si="6">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6">
        <v>2</v>
      </c>
      <c r="V15" s="284" t="s">
        <v>572</v>
      </c>
      <c r="W15" s="146" t="str">
        <f t="shared" si="2"/>
        <v>Probabilidad</v>
      </c>
      <c r="X15" s="147" t="s">
        <v>189</v>
      </c>
      <c r="Y15" s="147" t="s">
        <v>180</v>
      </c>
      <c r="Z15" s="148" t="str">
        <f t="shared" si="3"/>
        <v>40%</v>
      </c>
      <c r="AA15" s="147" t="s">
        <v>181</v>
      </c>
      <c r="AB15" s="147" t="s">
        <v>182</v>
      </c>
      <c r="AC15" s="147" t="s">
        <v>183</v>
      </c>
      <c r="AD15" s="287">
        <f>IF(ISBLANK(V15),0,Z15*AE14)</f>
        <v>9.6000000000000002E-2</v>
      </c>
      <c r="AE15" s="287">
        <f>AE14-AD15</f>
        <v>0.14399999999999999</v>
      </c>
      <c r="AF15" s="143" t="str">
        <f t="shared" ref="AF15:AF21" si="7">IFERROR(IF(AE15="","",IF(AE15&lt;=0.2,"IMPROBABLE",IF(AE15&lt;=0.4,"RARA VEZ",IF(AE15&lt;=0.6,"PROBABLE",IF(AE15&lt;=0.8,"CASI SEGURO","INMINENTE"))))),"")</f>
        <v>IMPROBABLE</v>
      </c>
      <c r="AG15" s="148">
        <f t="shared" si="4"/>
        <v>0.14399999999999999</v>
      </c>
      <c r="AH15" s="338" t="str">
        <f t="shared" ref="AH15:AH21" si="8">R15</f>
        <v>MENOR</v>
      </c>
      <c r="AI15" s="148">
        <f t="shared" si="5"/>
        <v>0.4</v>
      </c>
      <c r="AJ15" s="150" t="s">
        <v>264</v>
      </c>
      <c r="AK15" s="986"/>
      <c r="AL15" s="992"/>
      <c r="AM15" s="992"/>
      <c r="AN15" s="1009"/>
      <c r="AO15" s="343" t="s">
        <v>573</v>
      </c>
      <c r="AP15" s="983"/>
    </row>
    <row r="16" spans="1:42" ht="403" x14ac:dyDescent="0.3">
      <c r="A16" s="983"/>
      <c r="B16" s="983"/>
      <c r="C16" s="986"/>
      <c r="D16" s="989"/>
      <c r="E16" s="992"/>
      <c r="F16" s="986"/>
      <c r="G16" s="1012"/>
      <c r="H16" s="1015"/>
      <c r="I16" s="1018"/>
      <c r="J16" s="1021"/>
      <c r="K16" s="1021"/>
      <c r="L16" s="140"/>
      <c r="M16" s="337">
        <v>3</v>
      </c>
      <c r="N16" s="338" t="str">
        <f>IF(M16=0,"",IF(M16&lt;=1,"IMPROBABLE",IF(M16&lt;=2,"RARA VEZ",IF(M16&lt;=3,"PROBABLE",IF(M16&lt;=4,"CASI SEGURA","INMINENTE")))))</f>
        <v>PROBABLE</v>
      </c>
      <c r="O16" s="339">
        <f>IF(N16="","",IF(N16="IMPROBABLE",0.2,IF(N16="RARA VEZ",0.4,IF(N16="PROBABLE",0.6,IF(N16="CASI SEGURO",0.8,IF(N16="INMINENTE",1,))))))</f>
        <v>0.6</v>
      </c>
      <c r="P16" s="1006"/>
      <c r="Q16" s="340">
        <v>2</v>
      </c>
      <c r="R16" s="341" t="str">
        <f t="shared" si="0"/>
        <v>MENOR</v>
      </c>
      <c r="S16" s="339">
        <f t="shared" si="1"/>
        <v>0.4</v>
      </c>
      <c r="T16" s="342" t="s">
        <v>264</v>
      </c>
      <c r="U16" s="146">
        <v>3</v>
      </c>
      <c r="V16" s="284" t="s">
        <v>574</v>
      </c>
      <c r="W16" s="146" t="str">
        <f t="shared" si="2"/>
        <v>Probabilidad</v>
      </c>
      <c r="X16" s="147" t="s">
        <v>189</v>
      </c>
      <c r="Y16" s="147" t="s">
        <v>180</v>
      </c>
      <c r="Z16" s="148" t="str">
        <f t="shared" si="3"/>
        <v>40%</v>
      </c>
      <c r="AA16" s="147" t="s">
        <v>181</v>
      </c>
      <c r="AB16" s="147" t="s">
        <v>182</v>
      </c>
      <c r="AC16" s="147" t="s">
        <v>183</v>
      </c>
      <c r="AD16" s="287">
        <f>IF(ISBLANK(V16),0,Z16*AE15)</f>
        <v>5.7599999999999998E-2</v>
      </c>
      <c r="AE16" s="287">
        <f>AE15-AD16</f>
        <v>8.6399999999999991E-2</v>
      </c>
      <c r="AF16" s="143" t="str">
        <f t="shared" si="7"/>
        <v>IMPROBABLE</v>
      </c>
      <c r="AG16" s="148">
        <f t="shared" si="4"/>
        <v>8.6399999999999991E-2</v>
      </c>
      <c r="AH16" s="338" t="str">
        <f t="shared" si="8"/>
        <v>MENOR</v>
      </c>
      <c r="AI16" s="148">
        <f t="shared" si="5"/>
        <v>0.4</v>
      </c>
      <c r="AJ16" s="150" t="s">
        <v>264</v>
      </c>
      <c r="AK16" s="986"/>
      <c r="AL16" s="992"/>
      <c r="AM16" s="992"/>
      <c r="AN16" s="1009"/>
      <c r="AO16" s="343" t="s">
        <v>575</v>
      </c>
      <c r="AP16" s="983"/>
    </row>
    <row r="17" spans="1:42" ht="248" x14ac:dyDescent="0.3">
      <c r="A17" s="984"/>
      <c r="B17" s="984"/>
      <c r="C17" s="987"/>
      <c r="D17" s="990"/>
      <c r="E17" s="993"/>
      <c r="F17" s="987"/>
      <c r="G17" s="1013"/>
      <c r="H17" s="1016"/>
      <c r="I17" s="1019"/>
      <c r="J17" s="1022"/>
      <c r="K17" s="1022"/>
      <c r="L17" s="140"/>
      <c r="M17" s="337">
        <v>4</v>
      </c>
      <c r="N17" s="535" t="str">
        <f>IF(M17=0,"",IF(M17&lt;=1,"IMPROBABLE",IF(M17&lt;=2,"RARA VEZ",IF(M17&lt;=3,"PROBABLE",IF(M17&lt;=4,"CASI SEGURA","INMINENTE")))))</f>
        <v>CASI SEGURA</v>
      </c>
      <c r="O17" s="339">
        <f>IF(N17="","",IF(N17="IMPROBABLE",0.2,IF(N17="RARA VEZ",0.4,IF(N17="PROBABLE",0.6,IF(N17="CASI SEGURO",0.8,IF(N17="INMINENTE",1,))))))</f>
        <v>0</v>
      </c>
      <c r="P17" s="1007"/>
      <c r="Q17" s="340">
        <v>2</v>
      </c>
      <c r="R17" s="341" t="str">
        <f t="shared" si="0"/>
        <v>MENOR</v>
      </c>
      <c r="S17" s="339">
        <f t="shared" si="1"/>
        <v>0.4</v>
      </c>
      <c r="T17" s="342" t="s">
        <v>264</v>
      </c>
      <c r="U17" s="146">
        <v>4</v>
      </c>
      <c r="V17" s="119" t="s">
        <v>576</v>
      </c>
      <c r="W17" s="146" t="str">
        <f t="shared" si="2"/>
        <v>Probabilidad</v>
      </c>
      <c r="X17" s="147" t="s">
        <v>189</v>
      </c>
      <c r="Y17" s="147" t="s">
        <v>180</v>
      </c>
      <c r="Z17" s="148" t="str">
        <f t="shared" si="3"/>
        <v>40%</v>
      </c>
      <c r="AA17" s="147" t="s">
        <v>181</v>
      </c>
      <c r="AB17" s="147" t="s">
        <v>182</v>
      </c>
      <c r="AC17" s="147" t="s">
        <v>183</v>
      </c>
      <c r="AD17" s="287">
        <f>IF(ISBLANK(V17),0,Z17*AE16)</f>
        <v>3.456E-2</v>
      </c>
      <c r="AE17" s="287">
        <f>AE16-AD17</f>
        <v>5.183999999999999E-2</v>
      </c>
      <c r="AF17" s="143" t="str">
        <f t="shared" si="7"/>
        <v>IMPROBABLE</v>
      </c>
      <c r="AG17" s="148">
        <f t="shared" si="4"/>
        <v>5.183999999999999E-2</v>
      </c>
      <c r="AH17" s="338" t="str">
        <f t="shared" si="8"/>
        <v>MENOR</v>
      </c>
      <c r="AI17" s="148">
        <f t="shared" si="5"/>
        <v>0.4</v>
      </c>
      <c r="AJ17" s="150" t="s">
        <v>264</v>
      </c>
      <c r="AK17" s="987"/>
      <c r="AL17" s="993"/>
      <c r="AM17" s="993"/>
      <c r="AN17" s="1010"/>
      <c r="AO17" s="343" t="s">
        <v>577</v>
      </c>
      <c r="AP17" s="984"/>
    </row>
    <row r="18" spans="1:42" ht="248" x14ac:dyDescent="0.3">
      <c r="A18" s="138" t="s">
        <v>9</v>
      </c>
      <c r="B18" s="138">
        <v>2</v>
      </c>
      <c r="C18" s="114" t="s">
        <v>578</v>
      </c>
      <c r="D18" s="344" t="s">
        <v>579</v>
      </c>
      <c r="E18" s="344" t="s">
        <v>580</v>
      </c>
      <c r="F18" s="114" t="s">
        <v>499</v>
      </c>
      <c r="G18" s="315" t="s">
        <v>52</v>
      </c>
      <c r="H18" s="140" t="s">
        <v>567</v>
      </c>
      <c r="I18" s="345" t="s">
        <v>567</v>
      </c>
      <c r="J18" s="346" t="s">
        <v>197</v>
      </c>
      <c r="K18" s="315" t="s">
        <v>581</v>
      </c>
      <c r="L18" s="140"/>
      <c r="M18" s="337">
        <v>2</v>
      </c>
      <c r="N18" s="338" t="str">
        <f>IF(M18=0,"",IF(M18&lt;=1,"IMPROBABLE",IF(M18&lt;=2,"RARA VEZ",IF(M18&lt;=3,"PROBABLE",IF(M18&lt;=4,"CASI SEGURA","INMINENTE")))))</f>
        <v>RARA VEZ</v>
      </c>
      <c r="O18" s="347">
        <v>0.4</v>
      </c>
      <c r="P18" s="348" t="s">
        <v>582</v>
      </c>
      <c r="Q18" s="340">
        <v>3</v>
      </c>
      <c r="R18" s="349" t="str">
        <f t="shared" si="0"/>
        <v>MODERADO</v>
      </c>
      <c r="S18" s="347">
        <f t="shared" si="1"/>
        <v>0.6</v>
      </c>
      <c r="T18" s="350" t="str">
        <f t="shared" si="6"/>
        <v>MODERADO</v>
      </c>
      <c r="U18" s="146">
        <v>1</v>
      </c>
      <c r="V18" s="351" t="s">
        <v>583</v>
      </c>
      <c r="W18" s="166" t="str">
        <f t="shared" si="2"/>
        <v>Probabilidad</v>
      </c>
      <c r="X18" s="147" t="s">
        <v>189</v>
      </c>
      <c r="Y18" s="147" t="s">
        <v>180</v>
      </c>
      <c r="Z18" s="148" t="str">
        <f t="shared" si="3"/>
        <v>40%</v>
      </c>
      <c r="AA18" s="147" t="s">
        <v>181</v>
      </c>
      <c r="AB18" s="147" t="s">
        <v>182</v>
      </c>
      <c r="AC18" s="147" t="s">
        <v>183</v>
      </c>
      <c r="AD18" s="352"/>
      <c r="AE18" s="149">
        <f>IFERROR(IF(W18="Probabilidad",(O18-(+O18*Z18)),IF(W18="Impacto",O18,"")),"")</f>
        <v>0.24</v>
      </c>
      <c r="AF18" s="143" t="str">
        <f t="shared" si="7"/>
        <v>RARA VEZ</v>
      </c>
      <c r="AG18" s="148">
        <f t="shared" si="4"/>
        <v>0.24</v>
      </c>
      <c r="AH18" s="338" t="str">
        <f t="shared" si="8"/>
        <v>MODERADO</v>
      </c>
      <c r="AI18" s="148">
        <f t="shared" si="5"/>
        <v>0.6</v>
      </c>
      <c r="AJ18" s="150" t="s">
        <v>264</v>
      </c>
      <c r="AK18" s="114" t="s">
        <v>242</v>
      </c>
      <c r="AL18" s="353"/>
      <c r="AM18" s="353"/>
      <c r="AN18" s="354"/>
      <c r="AO18" s="344" t="s">
        <v>584</v>
      </c>
      <c r="AP18" s="256" t="s">
        <v>187</v>
      </c>
    </row>
    <row r="19" spans="1:42" ht="186" x14ac:dyDescent="0.3">
      <c r="A19" s="1023" t="s">
        <v>9</v>
      </c>
      <c r="B19" s="1023">
        <v>3</v>
      </c>
      <c r="C19" s="985" t="s">
        <v>585</v>
      </c>
      <c r="D19" s="985" t="s">
        <v>586</v>
      </c>
      <c r="E19" s="985" t="s">
        <v>587</v>
      </c>
      <c r="F19" s="985" t="s">
        <v>499</v>
      </c>
      <c r="G19" s="985" t="s">
        <v>54</v>
      </c>
      <c r="H19" s="1014" t="s">
        <v>567</v>
      </c>
      <c r="I19" s="1017" t="s">
        <v>567</v>
      </c>
      <c r="J19" s="1020" t="s">
        <v>197</v>
      </c>
      <c r="K19" s="1011" t="s">
        <v>581</v>
      </c>
      <c r="L19" s="355" t="s">
        <v>588</v>
      </c>
      <c r="M19" s="356">
        <v>3</v>
      </c>
      <c r="N19" s="357" t="str">
        <f t="shared" ref="N19:N53" si="9">IF(M19=0,"",IF(M19&lt;=1,"IMPROBABLE",IF(M19&lt;=2,"RARA VEZ",IF(M19&lt;=3,"PROBABLE",IF(M19&lt;=4,"CASI SEGURO","INMINENTE")))))</f>
        <v>PROBABLE</v>
      </c>
      <c r="O19" s="347">
        <f>IF(N19="","",IF(N19="IMPROBABLE",0.2,IF(N19="RARA VEZ",0.4,IF(N19="PROBABLE",0.6,IF(N19="CASI SEGURO",0.8,IF(N19="INMINENTE",1,))))))</f>
        <v>0.6</v>
      </c>
      <c r="P19" s="1005" t="s">
        <v>319</v>
      </c>
      <c r="Q19" s="358">
        <v>1</v>
      </c>
      <c r="R19" s="349" t="str">
        <f t="shared" si="0"/>
        <v>LEVE</v>
      </c>
      <c r="S19" s="347">
        <f t="shared" si="1"/>
        <v>0.2</v>
      </c>
      <c r="T19" s="350" t="s">
        <v>192</v>
      </c>
      <c r="U19" s="335">
        <v>1</v>
      </c>
      <c r="V19" s="133" t="s">
        <v>589</v>
      </c>
      <c r="W19" s="335" t="str">
        <f t="shared" si="2"/>
        <v>Probabilidad</v>
      </c>
      <c r="X19" s="359" t="s">
        <v>189</v>
      </c>
      <c r="Y19" s="359" t="s">
        <v>180</v>
      </c>
      <c r="Z19" s="360" t="str">
        <f t="shared" si="3"/>
        <v>40%</v>
      </c>
      <c r="AA19" s="359" t="s">
        <v>181</v>
      </c>
      <c r="AB19" s="359" t="s">
        <v>182</v>
      </c>
      <c r="AC19" s="359" t="s">
        <v>183</v>
      </c>
      <c r="AD19" s="361"/>
      <c r="AE19" s="362">
        <f>IFERROR(IF(W19="Probabilidad",(O19-(+O19*Z19)),IF(W19="Impacto",O19,"")),"")</f>
        <v>0.36</v>
      </c>
      <c r="AF19" s="363" t="str">
        <f t="shared" si="7"/>
        <v>RARA VEZ</v>
      </c>
      <c r="AG19" s="360">
        <f t="shared" si="4"/>
        <v>0.36</v>
      </c>
      <c r="AH19" s="363" t="str">
        <f t="shared" si="8"/>
        <v>LEVE</v>
      </c>
      <c r="AI19" s="360">
        <f t="shared" si="5"/>
        <v>0.2</v>
      </c>
      <c r="AJ19" s="350" t="str">
        <f t="shared" ref="AJ19:AJ24" si="10">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5" t="s">
        <v>184</v>
      </c>
      <c r="AL19" s="344" t="s">
        <v>590</v>
      </c>
      <c r="AM19" s="364" t="s">
        <v>570</v>
      </c>
      <c r="AN19" s="365">
        <v>44714</v>
      </c>
      <c r="AO19" s="344" t="s">
        <v>591</v>
      </c>
      <c r="AP19" s="256" t="s">
        <v>187</v>
      </c>
    </row>
    <row r="20" spans="1:42" ht="356.5" x14ac:dyDescent="0.3">
      <c r="A20" s="1024"/>
      <c r="B20" s="1024"/>
      <c r="C20" s="986"/>
      <c r="D20" s="986"/>
      <c r="E20" s="986"/>
      <c r="F20" s="986"/>
      <c r="G20" s="986"/>
      <c r="H20" s="1015"/>
      <c r="I20" s="1018"/>
      <c r="J20" s="1021"/>
      <c r="K20" s="1012"/>
      <c r="L20" s="366"/>
      <c r="M20" s="337">
        <v>3</v>
      </c>
      <c r="N20" s="338" t="str">
        <f t="shared" si="9"/>
        <v>PROBABLE</v>
      </c>
      <c r="O20" s="339">
        <f>IF(N20="","",IF(N20="IMPROBABLE",0.2,IF(N20="RARA VEZ",0.4,IF(N20="PROBABLE",0.6,IF(N20="CASI SEGURO",0.8,IF(N20="INMINENTE",1,))))))</f>
        <v>0.6</v>
      </c>
      <c r="P20" s="1006"/>
      <c r="Q20" s="340">
        <v>2</v>
      </c>
      <c r="R20" s="341" t="str">
        <f t="shared" si="0"/>
        <v>MENOR</v>
      </c>
      <c r="S20" s="339">
        <f t="shared" si="1"/>
        <v>0.4</v>
      </c>
      <c r="T20" s="342" t="str">
        <f t="shared" si="6"/>
        <v>MODERADO</v>
      </c>
      <c r="U20" s="146">
        <v>2</v>
      </c>
      <c r="V20" s="200" t="s">
        <v>592</v>
      </c>
      <c r="W20" s="146" t="str">
        <f t="shared" si="2"/>
        <v>Probabilidad</v>
      </c>
      <c r="X20" s="147" t="s">
        <v>189</v>
      </c>
      <c r="Y20" s="147" t="s">
        <v>180</v>
      </c>
      <c r="Z20" s="148" t="str">
        <f t="shared" si="3"/>
        <v>40%</v>
      </c>
      <c r="AA20" s="147" t="s">
        <v>181</v>
      </c>
      <c r="AB20" s="147" t="s">
        <v>182</v>
      </c>
      <c r="AC20" s="147" t="s">
        <v>183</v>
      </c>
      <c r="AD20" s="287">
        <f>IF(ISBLANK(V20),0,Z20*AE19)</f>
        <v>0.14399999999999999</v>
      </c>
      <c r="AE20" s="287">
        <f>AE19-AD20</f>
        <v>0.216</v>
      </c>
      <c r="AF20" s="143" t="str">
        <f t="shared" si="7"/>
        <v>RARA VEZ</v>
      </c>
      <c r="AG20" s="148">
        <f t="shared" si="4"/>
        <v>0.216</v>
      </c>
      <c r="AH20" s="143" t="str">
        <f t="shared" si="8"/>
        <v>MENOR</v>
      </c>
      <c r="AI20" s="148">
        <f t="shared" si="5"/>
        <v>0.4</v>
      </c>
      <c r="AJ20" s="342" t="s">
        <v>264</v>
      </c>
      <c r="AK20" s="140" t="s">
        <v>184</v>
      </c>
      <c r="AL20" s="367"/>
      <c r="AM20" s="367"/>
      <c r="AN20" s="367"/>
      <c r="AO20" s="368" t="s">
        <v>593</v>
      </c>
      <c r="AP20" s="256" t="s">
        <v>187</v>
      </c>
    </row>
    <row r="21" spans="1:42" ht="263.5" x14ac:dyDescent="0.3">
      <c r="A21" s="1025"/>
      <c r="B21" s="1025"/>
      <c r="C21" s="987"/>
      <c r="D21" s="987"/>
      <c r="E21" s="987"/>
      <c r="F21" s="987"/>
      <c r="G21" s="987"/>
      <c r="H21" s="1016"/>
      <c r="I21" s="1019"/>
      <c r="J21" s="1022"/>
      <c r="K21" s="1013"/>
      <c r="L21" s="366"/>
      <c r="M21" s="337">
        <v>3</v>
      </c>
      <c r="N21" s="338" t="str">
        <f t="shared" si="9"/>
        <v>PROBABLE</v>
      </c>
      <c r="O21" s="339">
        <f>IF(N21="","",IF(N21="IMPROBABLE",0.2,IF(N21="RARA VEZ",0.4,IF(N21="PROBABLE",0.6,IF(N21="CASI SEGURO",0.8,IF(N21="INMINENTE",1,))))))</f>
        <v>0.6</v>
      </c>
      <c r="P21" s="1007"/>
      <c r="Q21" s="340">
        <v>3</v>
      </c>
      <c r="R21" s="341" t="str">
        <f t="shared" si="0"/>
        <v>MODERADO</v>
      </c>
      <c r="S21" s="339">
        <f t="shared" si="1"/>
        <v>0.6</v>
      </c>
      <c r="T21" s="342" t="str">
        <f t="shared" si="6"/>
        <v>MODERADO</v>
      </c>
      <c r="U21" s="146">
        <v>3</v>
      </c>
      <c r="V21" s="200" t="s">
        <v>594</v>
      </c>
      <c r="W21" s="146" t="str">
        <f t="shared" si="2"/>
        <v>Probabilidad</v>
      </c>
      <c r="X21" s="147" t="s">
        <v>189</v>
      </c>
      <c r="Y21" s="147" t="s">
        <v>180</v>
      </c>
      <c r="Z21" s="148" t="str">
        <f t="shared" si="3"/>
        <v>40%</v>
      </c>
      <c r="AA21" s="147" t="s">
        <v>181</v>
      </c>
      <c r="AB21" s="147" t="s">
        <v>182</v>
      </c>
      <c r="AC21" s="147" t="s">
        <v>183</v>
      </c>
      <c r="AD21" s="287">
        <f>IF(ISBLANK(V21),0,Z21*AE20)</f>
        <v>8.6400000000000005E-2</v>
      </c>
      <c r="AE21" s="287">
        <f>AE20-AD21</f>
        <v>0.12959999999999999</v>
      </c>
      <c r="AF21" s="143" t="str">
        <f t="shared" si="7"/>
        <v>IMPROBABLE</v>
      </c>
      <c r="AG21" s="148">
        <f t="shared" si="4"/>
        <v>0.12959999999999999</v>
      </c>
      <c r="AH21" s="143" t="str">
        <f t="shared" si="8"/>
        <v>MODERADO</v>
      </c>
      <c r="AI21" s="148">
        <f t="shared" si="5"/>
        <v>0.6</v>
      </c>
      <c r="AJ21" s="342" t="s">
        <v>264</v>
      </c>
      <c r="AK21" s="140" t="s">
        <v>242</v>
      </c>
      <c r="AL21" s="367"/>
      <c r="AM21" s="367"/>
      <c r="AN21" s="367"/>
      <c r="AO21" s="369" t="s">
        <v>595</v>
      </c>
      <c r="AP21" s="256" t="s">
        <v>187</v>
      </c>
    </row>
    <row r="22" spans="1:42" ht="279" x14ac:dyDescent="0.3">
      <c r="A22" s="1023" t="s">
        <v>9</v>
      </c>
      <c r="B22" s="1023">
        <v>4</v>
      </c>
      <c r="C22" s="985" t="s">
        <v>596</v>
      </c>
      <c r="D22" s="985" t="s">
        <v>597</v>
      </c>
      <c r="E22" s="985" t="s">
        <v>598</v>
      </c>
      <c r="F22" s="985" t="s">
        <v>499</v>
      </c>
      <c r="G22" s="985" t="s">
        <v>55</v>
      </c>
      <c r="H22" s="1014" t="s">
        <v>567</v>
      </c>
      <c r="I22" s="1017" t="s">
        <v>567</v>
      </c>
      <c r="J22" s="1020" t="s">
        <v>197</v>
      </c>
      <c r="K22" s="1011" t="s">
        <v>581</v>
      </c>
      <c r="L22" s="1014" t="s">
        <v>588</v>
      </c>
      <c r="M22" s="337">
        <v>3</v>
      </c>
      <c r="N22" s="338" t="str">
        <f t="shared" si="9"/>
        <v>PROBABLE</v>
      </c>
      <c r="O22" s="339">
        <f t="shared" ref="O22:O48" si="11">IF(N22="","",IF(N22="IMPROBABLE",0.2,IF(N22="RARA VEZ",0.4,IF(N22="PROBABLE",0.6,IF(N22="CASI SEGURO",0.8,IF(N22="INMINENTE",1,))))))</f>
        <v>0.6</v>
      </c>
      <c r="P22" s="1026" t="s">
        <v>506</v>
      </c>
      <c r="Q22" s="370">
        <v>3</v>
      </c>
      <c r="R22" s="341" t="str">
        <f t="shared" ref="R22:R53" si="12">IF(Q22=1,"LEVE",IF(Q22=2,"MENOR",IF(Q22=3,"MODERADO",IF(Q22=4,"MAYOR",IF(Q22=5,"CATASTROFICO","")))))</f>
        <v>MODERADO</v>
      </c>
      <c r="S22" s="339">
        <f t="shared" ref="S22:S53" si="13">IF(R22="","",IF(R22="Leve",0.2,IF(R22="Menor",0.4,IF(R22="Moderado",0.6,IF(R22="Mayor",0.8,IF(R22="Catastrófico",1,))))))</f>
        <v>0.6</v>
      </c>
      <c r="T22" s="342" t="str">
        <f t="shared" si="6"/>
        <v>MODERADO</v>
      </c>
      <c r="U22" s="146">
        <v>1</v>
      </c>
      <c r="V22" s="119" t="s">
        <v>599</v>
      </c>
      <c r="W22" s="146" t="str">
        <f t="shared" si="2"/>
        <v>Probabilidad</v>
      </c>
      <c r="X22" s="147" t="s">
        <v>189</v>
      </c>
      <c r="Y22" s="147" t="s">
        <v>180</v>
      </c>
      <c r="Z22" s="148" t="str">
        <f t="shared" si="3"/>
        <v>40%</v>
      </c>
      <c r="AA22" s="147" t="s">
        <v>181</v>
      </c>
      <c r="AB22" s="147" t="s">
        <v>182</v>
      </c>
      <c r="AC22" s="147" t="s">
        <v>183</v>
      </c>
      <c r="AD22" s="352"/>
      <c r="AE22" s="149">
        <f>IFERROR(IF(W22="Probabilidad",(O22-(+O22*Z22)),IF(W22="Impacto",O22,"")),"")</f>
        <v>0.36</v>
      </c>
      <c r="AF22" s="143" t="str">
        <f>IFERROR(IF(AE22="","",IF(AE22&lt;=0.2,"IMPROBABLE",IF(AE22&lt;=0.4,"RARA VEZ",IF(AE22&lt;=0.6,"PROBABLE",IF(AE22&lt;=0.8,"CASI SEGURO","INMINENTE"))))),"")</f>
        <v>RARA VEZ</v>
      </c>
      <c r="AG22" s="148">
        <f t="shared" si="4"/>
        <v>0.36</v>
      </c>
      <c r="AH22" s="143" t="str">
        <f>R22</f>
        <v>MODERADO</v>
      </c>
      <c r="AI22" s="148">
        <f t="shared" si="5"/>
        <v>0.6</v>
      </c>
      <c r="AJ22" s="342" t="str">
        <f t="shared" si="10"/>
        <v>MODERADO</v>
      </c>
      <c r="AK22" s="985" t="s">
        <v>600</v>
      </c>
      <c r="AL22" s="991" t="s">
        <v>601</v>
      </c>
      <c r="AM22" s="991" t="s">
        <v>602</v>
      </c>
      <c r="AN22" s="991" t="s">
        <v>603</v>
      </c>
      <c r="AO22" s="343" t="s">
        <v>604</v>
      </c>
      <c r="AP22" s="982" t="s">
        <v>365</v>
      </c>
    </row>
    <row r="23" spans="1:42" ht="294.5" x14ac:dyDescent="0.3">
      <c r="A23" s="1024"/>
      <c r="B23" s="1024"/>
      <c r="C23" s="986"/>
      <c r="D23" s="986"/>
      <c r="E23" s="986"/>
      <c r="F23" s="986"/>
      <c r="G23" s="986"/>
      <c r="H23" s="1015"/>
      <c r="I23" s="1018"/>
      <c r="J23" s="1021"/>
      <c r="K23" s="1012"/>
      <c r="L23" s="1016"/>
      <c r="M23" s="337">
        <v>3</v>
      </c>
      <c r="N23" s="338" t="str">
        <f t="shared" si="9"/>
        <v>PROBABLE</v>
      </c>
      <c r="O23" s="339">
        <f t="shared" si="11"/>
        <v>0.6</v>
      </c>
      <c r="P23" s="1027"/>
      <c r="Q23" s="370">
        <v>3</v>
      </c>
      <c r="R23" s="341" t="str">
        <f t="shared" si="12"/>
        <v>MODERADO</v>
      </c>
      <c r="S23" s="339">
        <f t="shared" si="13"/>
        <v>0.6</v>
      </c>
      <c r="T23" s="342" t="str">
        <f t="shared" si="6"/>
        <v>MODERADO</v>
      </c>
      <c r="U23" s="146">
        <v>2</v>
      </c>
      <c r="V23" s="119" t="s">
        <v>605</v>
      </c>
      <c r="W23" s="146" t="str">
        <f t="shared" si="2"/>
        <v>Probabilidad</v>
      </c>
      <c r="X23" s="147" t="s">
        <v>189</v>
      </c>
      <c r="Y23" s="147" t="s">
        <v>180</v>
      </c>
      <c r="Z23" s="148" t="str">
        <f t="shared" si="3"/>
        <v>40%</v>
      </c>
      <c r="AA23" s="147" t="s">
        <v>181</v>
      </c>
      <c r="AB23" s="147" t="s">
        <v>182</v>
      </c>
      <c r="AC23" s="147" t="s">
        <v>183</v>
      </c>
      <c r="AD23" s="287">
        <f>IF(ISBLANK(V23),0,Z23*AE22)</f>
        <v>0.14399999999999999</v>
      </c>
      <c r="AE23" s="287">
        <f>AE22-AD23</f>
        <v>0.216</v>
      </c>
      <c r="AF23" s="143" t="str">
        <f t="shared" ref="AF23:AF33" si="14">IFERROR(IF(AE23="","",IF(AE23&lt;=0.2,"IMPROBABLE",IF(AE23&lt;=0.4,"RARA VEZ",IF(AE23&lt;=0.6,"PROBABLE",IF(AE23&lt;=0.8,"CASI SEGURO","INMINENTE"))))),"")</f>
        <v>RARA VEZ</v>
      </c>
      <c r="AG23" s="148">
        <f t="shared" si="4"/>
        <v>0.216</v>
      </c>
      <c r="AH23" s="143" t="str">
        <f t="shared" ref="AH23:AH45" si="15">R23</f>
        <v>MODERADO</v>
      </c>
      <c r="AI23" s="148">
        <f t="shared" si="5"/>
        <v>0.6</v>
      </c>
      <c r="AJ23" s="342" t="str">
        <f t="shared" si="10"/>
        <v>MODERADO</v>
      </c>
      <c r="AK23" s="986"/>
      <c r="AL23" s="992"/>
      <c r="AM23" s="992"/>
      <c r="AN23" s="992"/>
      <c r="AO23" s="343" t="s">
        <v>606</v>
      </c>
      <c r="AP23" s="983"/>
    </row>
    <row r="24" spans="1:42" ht="372" x14ac:dyDescent="0.3">
      <c r="A24" s="1024"/>
      <c r="B24" s="1024"/>
      <c r="C24" s="986"/>
      <c r="D24" s="986"/>
      <c r="E24" s="986"/>
      <c r="F24" s="986"/>
      <c r="G24" s="986"/>
      <c r="H24" s="1015"/>
      <c r="I24" s="1018"/>
      <c r="J24" s="1021"/>
      <c r="K24" s="1012"/>
      <c r="L24" s="371"/>
      <c r="M24" s="337">
        <v>3</v>
      </c>
      <c r="N24" s="341" t="str">
        <f t="shared" si="9"/>
        <v>PROBABLE</v>
      </c>
      <c r="O24" s="372">
        <f t="shared" si="11"/>
        <v>0.6</v>
      </c>
      <c r="P24" s="1027"/>
      <c r="Q24" s="370">
        <v>3</v>
      </c>
      <c r="R24" s="341" t="str">
        <f t="shared" si="12"/>
        <v>MODERADO</v>
      </c>
      <c r="S24" s="372">
        <f t="shared" si="13"/>
        <v>0.6</v>
      </c>
      <c r="T24" s="373" t="str">
        <f t="shared" si="6"/>
        <v>MODERADO</v>
      </c>
      <c r="U24" s="374">
        <v>3</v>
      </c>
      <c r="V24" s="176" t="s">
        <v>607</v>
      </c>
      <c r="W24" s="374" t="str">
        <f t="shared" si="2"/>
        <v>Probabilidad</v>
      </c>
      <c r="X24" s="375" t="s">
        <v>189</v>
      </c>
      <c r="Y24" s="375" t="s">
        <v>180</v>
      </c>
      <c r="Z24" s="376" t="str">
        <f t="shared" si="3"/>
        <v>40%</v>
      </c>
      <c r="AA24" s="375" t="s">
        <v>181</v>
      </c>
      <c r="AB24" s="375" t="s">
        <v>182</v>
      </c>
      <c r="AC24" s="375" t="s">
        <v>183</v>
      </c>
      <c r="AD24" s="377">
        <f>$AD23</f>
        <v>0.14399999999999999</v>
      </c>
      <c r="AE24" s="149">
        <f>AE23-AD24</f>
        <v>7.2000000000000008E-2</v>
      </c>
      <c r="AF24" s="143" t="str">
        <f t="shared" si="14"/>
        <v>IMPROBABLE</v>
      </c>
      <c r="AG24" s="376">
        <f t="shared" si="4"/>
        <v>7.2000000000000008E-2</v>
      </c>
      <c r="AH24" s="143" t="str">
        <f t="shared" si="15"/>
        <v>MODERADO</v>
      </c>
      <c r="AI24" s="376">
        <f t="shared" si="5"/>
        <v>0.6</v>
      </c>
      <c r="AJ24" s="342" t="str">
        <f t="shared" si="10"/>
        <v>MODERADO</v>
      </c>
      <c r="AK24" s="986"/>
      <c r="AL24" s="992"/>
      <c r="AM24" s="992"/>
      <c r="AN24" s="992"/>
      <c r="AO24" s="343" t="s">
        <v>608</v>
      </c>
      <c r="AP24" s="983"/>
    </row>
    <row r="25" spans="1:42" ht="356.5" x14ac:dyDescent="0.3">
      <c r="A25" s="1025"/>
      <c r="B25" s="1025"/>
      <c r="C25" s="987"/>
      <c r="D25" s="987"/>
      <c r="E25" s="987"/>
      <c r="F25" s="987"/>
      <c r="G25" s="987"/>
      <c r="H25" s="1016"/>
      <c r="I25" s="1019"/>
      <c r="J25" s="1022"/>
      <c r="K25" s="1013"/>
      <c r="L25" s="371"/>
      <c r="M25" s="337">
        <v>3</v>
      </c>
      <c r="N25" s="341" t="str">
        <f t="shared" si="9"/>
        <v>PROBABLE</v>
      </c>
      <c r="O25" s="372">
        <f t="shared" si="11"/>
        <v>0.6</v>
      </c>
      <c r="P25" s="1028"/>
      <c r="Q25" s="370">
        <v>3</v>
      </c>
      <c r="R25" s="341" t="str">
        <f t="shared" si="12"/>
        <v>MODERADO</v>
      </c>
      <c r="S25" s="372">
        <f t="shared" si="13"/>
        <v>0.6</v>
      </c>
      <c r="T25" s="373" t="str">
        <f t="shared" si="6"/>
        <v>MODERADO</v>
      </c>
      <c r="U25" s="374">
        <v>4</v>
      </c>
      <c r="V25" s="176" t="s">
        <v>609</v>
      </c>
      <c r="W25" s="374" t="str">
        <f t="shared" si="2"/>
        <v>Probabilidad</v>
      </c>
      <c r="X25" s="375" t="s">
        <v>189</v>
      </c>
      <c r="Y25" s="375" t="s">
        <v>180</v>
      </c>
      <c r="Z25" s="376" t="str">
        <f t="shared" si="3"/>
        <v>40%</v>
      </c>
      <c r="AA25" s="375" t="s">
        <v>181</v>
      </c>
      <c r="AB25" s="375" t="s">
        <v>182</v>
      </c>
      <c r="AC25" s="375" t="s">
        <v>183</v>
      </c>
      <c r="AD25" s="377">
        <f>$AD24</f>
        <v>0.14399999999999999</v>
      </c>
      <c r="AE25" s="378">
        <f>AE24</f>
        <v>7.2000000000000008E-2</v>
      </c>
      <c r="AF25" s="143" t="str">
        <f t="shared" si="14"/>
        <v>IMPROBABLE</v>
      </c>
      <c r="AG25" s="376">
        <f>AG24</f>
        <v>7.2000000000000008E-2</v>
      </c>
      <c r="AH25" s="143" t="str">
        <f t="shared" si="15"/>
        <v>MODERADO</v>
      </c>
      <c r="AI25" s="376">
        <f t="shared" si="5"/>
        <v>0.6</v>
      </c>
      <c r="AJ25" s="342" t="s">
        <v>264</v>
      </c>
      <c r="AK25" s="987"/>
      <c r="AL25" s="993"/>
      <c r="AM25" s="993"/>
      <c r="AN25" s="993"/>
      <c r="AO25" s="379" t="s">
        <v>610</v>
      </c>
      <c r="AP25" s="984"/>
    </row>
    <row r="26" spans="1:42" ht="409.5" x14ac:dyDescent="0.3">
      <c r="A26" s="1038" t="s">
        <v>9</v>
      </c>
      <c r="B26" s="1038">
        <v>5</v>
      </c>
      <c r="C26" s="985" t="s">
        <v>611</v>
      </c>
      <c r="D26" s="985" t="s">
        <v>612</v>
      </c>
      <c r="E26" s="985" t="s">
        <v>613</v>
      </c>
      <c r="F26" s="985" t="s">
        <v>499</v>
      </c>
      <c r="G26" s="985" t="s">
        <v>56</v>
      </c>
      <c r="H26" s="1014" t="s">
        <v>567</v>
      </c>
      <c r="I26" s="1017" t="s">
        <v>567</v>
      </c>
      <c r="J26" s="1020" t="s">
        <v>197</v>
      </c>
      <c r="K26" s="1011" t="s">
        <v>581</v>
      </c>
      <c r="L26" s="1014" t="s">
        <v>239</v>
      </c>
      <c r="M26" s="337">
        <v>1</v>
      </c>
      <c r="N26" s="338" t="str">
        <f t="shared" si="9"/>
        <v>IMPROBABLE</v>
      </c>
      <c r="O26" s="339">
        <f t="shared" si="11"/>
        <v>0.2</v>
      </c>
      <c r="P26" s="1005" t="s">
        <v>582</v>
      </c>
      <c r="Q26" s="370">
        <v>3</v>
      </c>
      <c r="R26" s="341" t="str">
        <f t="shared" si="12"/>
        <v>MODERADO</v>
      </c>
      <c r="S26" s="339">
        <f t="shared" si="13"/>
        <v>0.6</v>
      </c>
      <c r="T26" s="373"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6">
        <v>1</v>
      </c>
      <c r="V26" s="119" t="s">
        <v>614</v>
      </c>
      <c r="W26" s="146" t="str">
        <f>IF(OR(X26="Preventivo",X26="Detectivo"),"Probabilidad",IF(X26="Correctivo","Impacto",""))</f>
        <v>Probabilidad</v>
      </c>
      <c r="X26" s="147" t="s">
        <v>189</v>
      </c>
      <c r="Y26" s="147" t="s">
        <v>180</v>
      </c>
      <c r="Z26" s="148" t="str">
        <f t="shared" si="3"/>
        <v>40%</v>
      </c>
      <c r="AA26" s="147" t="s">
        <v>181</v>
      </c>
      <c r="AB26" s="147" t="s">
        <v>182</v>
      </c>
      <c r="AC26" s="147" t="s">
        <v>183</v>
      </c>
      <c r="AD26" s="352"/>
      <c r="AE26" s="149">
        <f>IFERROR(IF(W26="Probabilidad",(O26-(+O26*Z26)),IF(W26="Impacto",O26,"")),"")</f>
        <v>0.12</v>
      </c>
      <c r="AF26" s="143" t="str">
        <f t="shared" si="14"/>
        <v>IMPROBABLE</v>
      </c>
      <c r="AG26" s="148">
        <f t="shared" ref="AG26:AG68" si="16">+AE26</f>
        <v>0.12</v>
      </c>
      <c r="AH26" s="143" t="str">
        <f t="shared" si="15"/>
        <v>MODERADO</v>
      </c>
      <c r="AI26" s="148">
        <f t="shared" si="5"/>
        <v>0.6</v>
      </c>
      <c r="AJ26" s="342" t="str">
        <f>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985" t="s">
        <v>600</v>
      </c>
      <c r="AL26" s="988" t="s">
        <v>615</v>
      </c>
      <c r="AM26" s="1029" t="s">
        <v>602</v>
      </c>
      <c r="AN26" s="991" t="s">
        <v>603</v>
      </c>
      <c r="AO26" s="343" t="s">
        <v>616</v>
      </c>
      <c r="AP26" s="256" t="s">
        <v>365</v>
      </c>
    </row>
    <row r="27" spans="1:42" ht="409.5" x14ac:dyDescent="0.3">
      <c r="A27" s="1039"/>
      <c r="B27" s="1039"/>
      <c r="C27" s="986"/>
      <c r="D27" s="986"/>
      <c r="E27" s="986"/>
      <c r="F27" s="986"/>
      <c r="G27" s="986"/>
      <c r="H27" s="1015"/>
      <c r="I27" s="1018"/>
      <c r="J27" s="1021"/>
      <c r="K27" s="1012"/>
      <c r="L27" s="1016"/>
      <c r="M27" s="337">
        <v>1</v>
      </c>
      <c r="N27" s="338" t="str">
        <f t="shared" si="9"/>
        <v>IMPROBABLE</v>
      </c>
      <c r="O27" s="339">
        <f t="shared" si="11"/>
        <v>0.2</v>
      </c>
      <c r="P27" s="1006"/>
      <c r="Q27" s="370">
        <v>3</v>
      </c>
      <c r="R27" s="341" t="str">
        <f t="shared" si="12"/>
        <v>MODERADO</v>
      </c>
      <c r="S27" s="339">
        <f t="shared" si="13"/>
        <v>0.6</v>
      </c>
      <c r="T27" s="373" t="str">
        <f>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89">
        <v>2</v>
      </c>
      <c r="V27" s="380" t="s">
        <v>617</v>
      </c>
      <c r="W27" s="289" t="s">
        <v>321</v>
      </c>
      <c r="X27" s="381" t="s">
        <v>189</v>
      </c>
      <c r="Y27" s="381" t="s">
        <v>233</v>
      </c>
      <c r="Z27" s="382" t="str">
        <f t="shared" si="3"/>
        <v>50%</v>
      </c>
      <c r="AA27" s="381" t="s">
        <v>181</v>
      </c>
      <c r="AB27" s="381" t="s">
        <v>182</v>
      </c>
      <c r="AC27" s="381" t="s">
        <v>183</v>
      </c>
      <c r="AD27" s="287">
        <f>IF(ISBLANK(V27),0,Z27*AE26)</f>
        <v>0.06</v>
      </c>
      <c r="AE27" s="287">
        <f>AE26-AD27</f>
        <v>0.06</v>
      </c>
      <c r="AF27" s="143" t="str">
        <f t="shared" si="14"/>
        <v>IMPROBABLE</v>
      </c>
      <c r="AG27" s="382">
        <f t="shared" si="16"/>
        <v>0.06</v>
      </c>
      <c r="AH27" s="143" t="str">
        <f t="shared" si="15"/>
        <v>MODERADO</v>
      </c>
      <c r="AI27" s="382">
        <f t="shared" si="5"/>
        <v>0.6</v>
      </c>
      <c r="AJ27" s="342" t="str">
        <f>IFERROR(IF(OR(AND(AF27="IMPROBABLE",AH27="LEVE"),AND(AF27="IMPROBABLE",AH27="MENOR"),AND(AF27="RARA VEZ",AH27="LEVE")),"BAJO",IF(OR(AND(AF27="IMPROBABLE",AH27="MODERADO"),AND(AF27="RARA VEZ",AH27="MENOR"),AND(AF27="RARA VEZ",AH27="MODERADO"),AND(AF27="PROBABLE",AH27="LEVE"),AND(AF27="PROBABLE",AH27="MENOR"),AND(AF27="PROBABLE",AH27="MODERADO"),AND(AF27="CASI SEGURO",AH27="LEVE"),AND(AF27="CASI SEGURO",AH27="MENOR")),"MODERADO",IF(OR(AND(AF27="IMPROBABLE",AH27="MAYOR"),AND(AF27="RARA VEZ",AH27="MAYOR"),AND(AF27="PROBABLE",AH27="MAYOR"),AND(AF27="CASI SEGURO",AH27="MODERADO"),AND(AF27="CASI SEGURO",AH27="MAYOR"),AND(AF27="INMINENTE",AH27="LEVE"),AND(AF27="INMINENTE",AH27="MENOR"),AND(AF27="CASI SEGURO",AH27="MODERADO"),AND(AF27="INMINENTE",AH27="MAYOR")),"ALTO",IF(OR(AND(AF27="IMPROBABLE",AH27="CATASTRÓFICO"),AND(AF27="RARA VEZ",AH27="CATASTRÓFICO"),AND(AF27="PROBABLE",AH27="CATASTRÓFICO"),AND(AF27="CASI SEGURO",AH27="CATASTRÓFICO"),AND(AF27="INMINENTE",AH27="CATASTRÓFICO")),"EXTREMO","")))),"")</f>
        <v>MODERADO</v>
      </c>
      <c r="AK27" s="986"/>
      <c r="AL27" s="989"/>
      <c r="AM27" s="1030"/>
      <c r="AN27" s="992"/>
      <c r="AO27" s="343" t="s">
        <v>618</v>
      </c>
      <c r="AP27" s="256" t="s">
        <v>187</v>
      </c>
    </row>
    <row r="28" spans="1:42" ht="409.5" x14ac:dyDescent="0.3">
      <c r="A28" s="1039"/>
      <c r="B28" s="1039"/>
      <c r="C28" s="986"/>
      <c r="D28" s="986"/>
      <c r="E28" s="986"/>
      <c r="F28" s="986"/>
      <c r="G28" s="986"/>
      <c r="H28" s="1015"/>
      <c r="I28" s="1018"/>
      <c r="J28" s="1021"/>
      <c r="K28" s="1012"/>
      <c r="L28" s="288"/>
      <c r="M28" s="337">
        <v>1</v>
      </c>
      <c r="N28" s="338" t="str">
        <f t="shared" si="9"/>
        <v>IMPROBABLE</v>
      </c>
      <c r="O28" s="339">
        <f t="shared" si="11"/>
        <v>0.2</v>
      </c>
      <c r="P28" s="1006"/>
      <c r="Q28" s="370">
        <v>3</v>
      </c>
      <c r="R28" s="341" t="str">
        <f t="shared" si="12"/>
        <v>MODERADO</v>
      </c>
      <c r="S28" s="339">
        <f t="shared" si="13"/>
        <v>0.6</v>
      </c>
      <c r="T28" s="373" t="str">
        <f>IF(OR(AND(N28="IMPROBABLE",R28="MENOR"),AND(N28="RARA VEZ",R28="MENOR"),AND(N28="RARA VEZ",R28="LEVE")),"BAJO",IF(OR(AND(N28="IMPROBABLE",R28="MODERADO"),AND(N28="RARA VEZ",R28="MENOR"),AND(N28="RARA VEZ",R28="MODERADO"),AND(N28=" PROBABLE",R28="LEVE"),AND(N28="PROBABLE",R28="MENOR"),AND(N28="PROBABLE",R28="MODERADO"),AND(N28="CASI SEGURO",R28="LEVE"),AND(N28="CASI SEGURO",R28="MENOR")),"MODERADO",IF(OR(AND(N28="IMPROBABLE",R28="MAYOR"),AND(N28="IMPROBABLE",R28="MAYOR"),AND(N28="PROBABLE",R28="MAYOR"),AND(N28="CASI SEGURO",R28="MODERADO"),AND(N28="CASI SEGURO",R28="MAYOR"),AND(N28="INMINENTE",R28="LEVE"),AND(N28="INMINENTE",R28="MENOR"),AND(N28="INMINENTE",R28="MODERADO"),AND(N28="INMINENTE",R28="MAYOR")),"ALTO",IF(OR(AND(N28="IMPROBABLE",R28="CATASTRÓFICO"),AND(N28="RARA VEZ",R28="CATASTRÓFICO"),AND(N28="PROBABLE",R28="CATASTRÓFICO"),AND(N28="CASI SEGURO",R28="CATASTRÓFICO"),AND(N28="INMINENTE",R28="CATASTRÓFICO")),"EXTREMO",""))))</f>
        <v>MODERADO</v>
      </c>
      <c r="U28" s="289">
        <v>3</v>
      </c>
      <c r="V28" s="380" t="s">
        <v>619</v>
      </c>
      <c r="W28" s="289" t="s">
        <v>321</v>
      </c>
      <c r="X28" s="381" t="s">
        <v>189</v>
      </c>
      <c r="Y28" s="381" t="s">
        <v>233</v>
      </c>
      <c r="Z28" s="382" t="str">
        <f t="shared" si="3"/>
        <v>50%</v>
      </c>
      <c r="AA28" s="381" t="s">
        <v>181</v>
      </c>
      <c r="AB28" s="381" t="s">
        <v>182</v>
      </c>
      <c r="AC28" s="381" t="s">
        <v>183</v>
      </c>
      <c r="AD28" s="287">
        <f>IF(ISBLANK(V28),0,Z28*AE27)</f>
        <v>0.03</v>
      </c>
      <c r="AE28" s="287">
        <f>AE27-AD28</f>
        <v>0.03</v>
      </c>
      <c r="AF28" s="143" t="str">
        <f t="shared" si="14"/>
        <v>IMPROBABLE</v>
      </c>
      <c r="AG28" s="382">
        <f t="shared" si="16"/>
        <v>0.03</v>
      </c>
      <c r="AH28" s="143" t="str">
        <f t="shared" si="15"/>
        <v>MODERADO</v>
      </c>
      <c r="AI28" s="382">
        <f t="shared" si="5"/>
        <v>0.6</v>
      </c>
      <c r="AJ28" s="342" t="str">
        <f>IFERROR(IF(OR(AND(AF28="IMPROBABLE",AH28="LEVE"),AND(AF28="IMPROBABLE",AH28="MENOR"),AND(AF28="RARA VEZ",AH28="LEVE")),"BAJO",IF(OR(AND(AF28="IMPROBABLE",AH28="MODERADO"),AND(AF28="RARA VEZ",AH28="MENOR"),AND(AF28="RARA VEZ",AH28="MODERADO"),AND(AF28="PROBABLE",AH28="LEVE"),AND(AF28="PROBABLE",AH28="MENOR"),AND(AF28="PROBABLE",AH28="MODERADO"),AND(AF28="CASI SEGURO",AH28="LEVE"),AND(AF28="CASI SEGURO",AH28="MENOR")),"MODERADO",IF(OR(AND(AF28="IMPROBABLE",AH28="MAYOR"),AND(AF28="RARA VEZ",AH28="MAYOR"),AND(AF28="PROBABLE",AH28="MAYOR"),AND(AF28="CASI SEGURO",AH28="MODERADO"),AND(AF28="CASI SEGURO",AH28="MAYOR"),AND(AF28="INMINENTE",AH28="LEVE"),AND(AF28="INMINENTE",AH28="MENOR"),AND(AF28="CASI SEGURO",AH28="MODERADO"),AND(AF28="INMINENTE",AH28="MAYOR")),"ALTO",IF(OR(AND(AF28="IMPROBABLE",AH28="CATASTRÓFICO"),AND(AF28="RARA VEZ",AH28="CATASTRÓFICO"),AND(AF28="PROBABLE",AH28="CATASTRÓFICO"),AND(AF28="CASI SEGURO",AH28="CATASTRÓFICO"),AND(AF28="INMINENTE",AH28="CATASTRÓFICO")),"EXTREMO","")))),"")</f>
        <v>MODERADO</v>
      </c>
      <c r="AK28" s="986"/>
      <c r="AL28" s="989"/>
      <c r="AM28" s="1030"/>
      <c r="AN28" s="992"/>
      <c r="AO28" s="343" t="s">
        <v>620</v>
      </c>
      <c r="AP28" s="256" t="s">
        <v>187</v>
      </c>
    </row>
    <row r="29" spans="1:42" ht="409.5" x14ac:dyDescent="0.3">
      <c r="A29" s="1040"/>
      <c r="B29" s="1040"/>
      <c r="C29" s="987"/>
      <c r="D29" s="987"/>
      <c r="E29" s="987"/>
      <c r="F29" s="987"/>
      <c r="G29" s="987"/>
      <c r="H29" s="1016"/>
      <c r="I29" s="1019"/>
      <c r="J29" s="1022"/>
      <c r="K29" s="1013"/>
      <c r="L29" s="288"/>
      <c r="M29" s="383">
        <v>1</v>
      </c>
      <c r="N29" s="338" t="str">
        <f t="shared" si="9"/>
        <v>IMPROBABLE</v>
      </c>
      <c r="O29" s="339">
        <f t="shared" si="11"/>
        <v>0.2</v>
      </c>
      <c r="P29" s="1007"/>
      <c r="Q29" s="370">
        <v>3</v>
      </c>
      <c r="R29" s="341" t="str">
        <f t="shared" si="12"/>
        <v>MODERADO</v>
      </c>
      <c r="S29" s="339">
        <f t="shared" si="13"/>
        <v>0.6</v>
      </c>
      <c r="T29" s="373" t="str">
        <f>IF(OR(AND(N29="IMPROBABLE",R29="MENOR"),AND(N29="RARA VEZ",R29="MENOR"),AND(N29="RARA VEZ",R29="LEVE")),"BAJO",IF(OR(AND(N29="IMPROBABLE",R29="MODERADO"),AND(N29="RARA VEZ",R29="MENOR"),AND(N29="RARA VEZ",R29="MODERADO"),AND(N29=" PROBABLE",R29="LEVE"),AND(N29="PROBABLE",R29="MENOR"),AND(N29="PROBABLE",R29="MODERADO"),AND(N29="CASI SEGURO",R29="LEVE"),AND(N29="CASI SEGURO",R29="MENOR")),"MODERADO",IF(OR(AND(N29="IMPROBABLE",R29="MAYOR"),AND(N29="IMPROBABLE",R29="MAYOR"),AND(N29="PROBABLE",R29="MAYOR"),AND(N29="CASI SEGURO",R29="MODERADO"),AND(N29="CASI SEGURO",R29="MAYOR"),AND(N29="INMINENTE",R29="LEVE"),AND(N29="INMINENTE",R29="MENOR"),AND(N29="INMINENTE",R29="MODERADO"),AND(N29="INMINENTE",R29="MAYOR")),"ALTO",IF(OR(AND(N29="IMPROBABLE",R29="CATASTRÓFICO"),AND(N29="RARA VEZ",R29="CATASTRÓFICO"),AND(N29="PROBABLE",R29="CATASTRÓFICO"),AND(N29="CASI SEGURO",R29="CATASTRÓFICO"),AND(N29="INMINENTE",R29="CATASTRÓFICO")),"EXTREMO",""))))</f>
        <v>MODERADO</v>
      </c>
      <c r="U29" s="289">
        <v>4</v>
      </c>
      <c r="V29" s="208" t="s">
        <v>621</v>
      </c>
      <c r="W29" s="289" t="s">
        <v>321</v>
      </c>
      <c r="X29" s="381" t="s">
        <v>189</v>
      </c>
      <c r="Y29" s="381" t="s">
        <v>233</v>
      </c>
      <c r="Z29" s="382" t="str">
        <f t="shared" si="3"/>
        <v>50%</v>
      </c>
      <c r="AA29" s="381" t="s">
        <v>181</v>
      </c>
      <c r="AB29" s="381" t="s">
        <v>182</v>
      </c>
      <c r="AC29" s="381" t="s">
        <v>183</v>
      </c>
      <c r="AD29" s="287">
        <f>IF(ISBLANK(V29),0,Z29*AE28)</f>
        <v>1.4999999999999999E-2</v>
      </c>
      <c r="AE29" s="287">
        <f>AE28-AD29</f>
        <v>1.4999999999999999E-2</v>
      </c>
      <c r="AF29" s="143" t="str">
        <f t="shared" si="14"/>
        <v>IMPROBABLE</v>
      </c>
      <c r="AG29" s="382">
        <f t="shared" si="16"/>
        <v>1.4999999999999999E-2</v>
      </c>
      <c r="AH29" s="143" t="str">
        <f t="shared" si="15"/>
        <v>MODERADO</v>
      </c>
      <c r="AI29" s="382"/>
      <c r="AJ29" s="342" t="s">
        <v>264</v>
      </c>
      <c r="AK29" s="987"/>
      <c r="AL29" s="990"/>
      <c r="AM29" s="1031"/>
      <c r="AN29" s="993"/>
      <c r="AO29" s="300" t="s">
        <v>622</v>
      </c>
      <c r="AP29" s="256" t="s">
        <v>187</v>
      </c>
    </row>
    <row r="30" spans="1:42" ht="409.5" x14ac:dyDescent="0.3">
      <c r="A30" s="1032" t="s">
        <v>9</v>
      </c>
      <c r="B30" s="1032">
        <v>6</v>
      </c>
      <c r="C30" s="1035" t="s">
        <v>623</v>
      </c>
      <c r="D30" s="1011" t="s">
        <v>624</v>
      </c>
      <c r="E30" s="985" t="s">
        <v>625</v>
      </c>
      <c r="F30" s="985" t="s">
        <v>499</v>
      </c>
      <c r="G30" s="1035" t="s">
        <v>57</v>
      </c>
      <c r="H30" s="1014" t="s">
        <v>567</v>
      </c>
      <c r="I30" s="1017" t="s">
        <v>567</v>
      </c>
      <c r="J30" s="1020" t="s">
        <v>197</v>
      </c>
      <c r="K30" s="346" t="s">
        <v>581</v>
      </c>
      <c r="L30" s="1014" t="s">
        <v>239</v>
      </c>
      <c r="M30" s="337">
        <v>4</v>
      </c>
      <c r="N30" s="338" t="str">
        <f t="shared" si="9"/>
        <v>CASI SEGURO</v>
      </c>
      <c r="O30" s="144">
        <f t="shared" si="11"/>
        <v>0.8</v>
      </c>
      <c r="P30" s="1026" t="s">
        <v>582</v>
      </c>
      <c r="Q30" s="340">
        <v>3</v>
      </c>
      <c r="R30" s="341" t="str">
        <f t="shared" si="12"/>
        <v>MODERADO</v>
      </c>
      <c r="S30" s="339">
        <f t="shared" si="13"/>
        <v>0.6</v>
      </c>
      <c r="T30" s="342" t="str">
        <f t="shared" ref="T30:T51" si="17">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6">
        <v>1</v>
      </c>
      <c r="V30" s="119" t="s">
        <v>626</v>
      </c>
      <c r="W30" s="146" t="s">
        <v>321</v>
      </c>
      <c r="X30" s="147" t="s">
        <v>189</v>
      </c>
      <c r="Y30" s="147" t="s">
        <v>180</v>
      </c>
      <c r="Z30" s="148" t="str">
        <f t="shared" si="3"/>
        <v>40%</v>
      </c>
      <c r="AA30" s="147" t="s">
        <v>181</v>
      </c>
      <c r="AB30" s="147" t="s">
        <v>182</v>
      </c>
      <c r="AC30" s="147" t="s">
        <v>183</v>
      </c>
      <c r="AD30" s="147"/>
      <c r="AE30" s="149">
        <f t="shared" ref="AE30:AE41" si="18">IFERROR(IF(W30="Probabilidad",(O30-(+O30*Z30)),IF(W30="Impacto",O30,"")),"")</f>
        <v>0.48</v>
      </c>
      <c r="AF30" s="338" t="str">
        <f t="shared" si="14"/>
        <v>PROBABLE</v>
      </c>
      <c r="AG30" s="148">
        <f t="shared" si="16"/>
        <v>0.48</v>
      </c>
      <c r="AH30" s="338" t="str">
        <f>R30</f>
        <v>MODERADO</v>
      </c>
      <c r="AI30" s="148">
        <f t="shared" ref="AI30:AI46" si="19">IFERROR(IF(W30="Impacto",(S30-(+S30*Z30)),IF(W30="Probabilidad",S30,"")),"")</f>
        <v>0.6</v>
      </c>
      <c r="AJ30" s="342"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985" t="s">
        <v>600</v>
      </c>
      <c r="AL30" s="991" t="s">
        <v>627</v>
      </c>
      <c r="AM30" s="991" t="s">
        <v>628</v>
      </c>
      <c r="AN30" s="991" t="s">
        <v>603</v>
      </c>
      <c r="AO30" s="343" t="s">
        <v>629</v>
      </c>
      <c r="AP30" s="982" t="s">
        <v>187</v>
      </c>
    </row>
    <row r="31" spans="1:42" ht="409.5" x14ac:dyDescent="0.3">
      <c r="A31" s="1033"/>
      <c r="B31" s="1033"/>
      <c r="C31" s="1036"/>
      <c r="D31" s="1012"/>
      <c r="E31" s="986"/>
      <c r="F31" s="986"/>
      <c r="G31" s="1036"/>
      <c r="H31" s="1015"/>
      <c r="I31" s="1018"/>
      <c r="J31" s="1021"/>
      <c r="K31" s="371"/>
      <c r="L31" s="1015"/>
      <c r="M31" s="337">
        <v>4</v>
      </c>
      <c r="N31" s="338" t="str">
        <f t="shared" si="9"/>
        <v>CASI SEGURO</v>
      </c>
      <c r="O31" s="144">
        <f t="shared" si="11"/>
        <v>0.8</v>
      </c>
      <c r="P31" s="1027"/>
      <c r="Q31" s="340">
        <v>3</v>
      </c>
      <c r="R31" s="341" t="str">
        <f t="shared" si="12"/>
        <v>MODERADO</v>
      </c>
      <c r="S31" s="339">
        <f t="shared" si="13"/>
        <v>0.6</v>
      </c>
      <c r="T31" s="342" t="str">
        <f t="shared" si="17"/>
        <v>ALTO</v>
      </c>
      <c r="U31" s="146">
        <v>2</v>
      </c>
      <c r="V31" s="119" t="s">
        <v>630</v>
      </c>
      <c r="W31" s="146" t="s">
        <v>321</v>
      </c>
      <c r="X31" s="147" t="s">
        <v>189</v>
      </c>
      <c r="Y31" s="147" t="s">
        <v>180</v>
      </c>
      <c r="Z31" s="148" t="str">
        <f t="shared" si="3"/>
        <v>40%</v>
      </c>
      <c r="AA31" s="147" t="s">
        <v>181</v>
      </c>
      <c r="AB31" s="147" t="s">
        <v>182</v>
      </c>
      <c r="AC31" s="147" t="s">
        <v>183</v>
      </c>
      <c r="AD31" s="352"/>
      <c r="AE31" s="149">
        <f>IFERROR(IF(W31="Probabilidad",(O31-(+O31*Z31)),IF(W31="Impacto",O31,"")),"")</f>
        <v>0.48</v>
      </c>
      <c r="AF31" s="338" t="str">
        <f t="shared" si="14"/>
        <v>PROBABLE</v>
      </c>
      <c r="AG31" s="148">
        <f t="shared" si="16"/>
        <v>0.48</v>
      </c>
      <c r="AH31" s="338" t="str">
        <f>R31</f>
        <v>MODERADO</v>
      </c>
      <c r="AI31" s="148">
        <f t="shared" si="19"/>
        <v>0.6</v>
      </c>
      <c r="AJ31" s="342"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986"/>
      <c r="AL31" s="992"/>
      <c r="AM31" s="992"/>
      <c r="AN31" s="992"/>
      <c r="AO31" s="284" t="s">
        <v>631</v>
      </c>
      <c r="AP31" s="983"/>
    </row>
    <row r="32" spans="1:42" ht="387.5" x14ac:dyDescent="0.3">
      <c r="A32" s="1034"/>
      <c r="B32" s="1034"/>
      <c r="C32" s="1037"/>
      <c r="D32" s="1013"/>
      <c r="E32" s="987"/>
      <c r="F32" s="987"/>
      <c r="G32" s="1037"/>
      <c r="H32" s="1016"/>
      <c r="I32" s="1019"/>
      <c r="J32" s="1022"/>
      <c r="K32" s="193"/>
      <c r="L32" s="1016"/>
      <c r="M32" s="337">
        <v>4</v>
      </c>
      <c r="N32" s="338" t="str">
        <f t="shared" si="9"/>
        <v>CASI SEGURO</v>
      </c>
      <c r="O32" s="144">
        <f t="shared" si="11"/>
        <v>0.8</v>
      </c>
      <c r="P32" s="1028"/>
      <c r="Q32" s="340">
        <v>3</v>
      </c>
      <c r="R32" s="341" t="str">
        <f t="shared" si="12"/>
        <v>MODERADO</v>
      </c>
      <c r="S32" s="339">
        <f t="shared" si="13"/>
        <v>0.6</v>
      </c>
      <c r="T32" s="342" t="str">
        <f t="shared" si="17"/>
        <v>ALTO</v>
      </c>
      <c r="U32" s="146">
        <v>3</v>
      </c>
      <c r="V32" s="119" t="s">
        <v>632</v>
      </c>
      <c r="W32" s="146" t="s">
        <v>321</v>
      </c>
      <c r="X32" s="147" t="s">
        <v>189</v>
      </c>
      <c r="Y32" s="147" t="s">
        <v>180</v>
      </c>
      <c r="Z32" s="148" t="str">
        <f t="shared" si="3"/>
        <v>40%</v>
      </c>
      <c r="AA32" s="147" t="s">
        <v>181</v>
      </c>
      <c r="AB32" s="147" t="s">
        <v>182</v>
      </c>
      <c r="AC32" s="147" t="s">
        <v>183</v>
      </c>
      <c r="AD32" s="287">
        <f>IF(ISBLANK(V32),0,Z32*AE31)</f>
        <v>0.192</v>
      </c>
      <c r="AE32" s="287">
        <f>AE31-AD32</f>
        <v>0.28799999999999998</v>
      </c>
      <c r="AF32" s="338" t="str">
        <f t="shared" si="14"/>
        <v>RARA VEZ</v>
      </c>
      <c r="AG32" s="148">
        <f t="shared" si="16"/>
        <v>0.28799999999999998</v>
      </c>
      <c r="AH32" s="338" t="str">
        <f>R32</f>
        <v>MODERADO</v>
      </c>
      <c r="AI32" s="148">
        <f t="shared" si="19"/>
        <v>0.6</v>
      </c>
      <c r="AJ32" s="342" t="str">
        <f t="shared" ref="AJ32:AJ47" si="20">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987"/>
      <c r="AL32" s="993"/>
      <c r="AM32" s="993"/>
      <c r="AN32" s="993"/>
      <c r="AO32" s="343" t="s">
        <v>633</v>
      </c>
      <c r="AP32" s="984"/>
    </row>
    <row r="33" spans="1:42" ht="409.5" x14ac:dyDescent="0.3">
      <c r="A33" s="982" t="s">
        <v>9</v>
      </c>
      <c r="B33" s="982">
        <v>7</v>
      </c>
      <c r="C33" s="985" t="s">
        <v>634</v>
      </c>
      <c r="D33" s="1011" t="s">
        <v>635</v>
      </c>
      <c r="E33" s="985" t="s">
        <v>636</v>
      </c>
      <c r="F33" s="985" t="s">
        <v>499</v>
      </c>
      <c r="G33" s="1035" t="s">
        <v>58</v>
      </c>
      <c r="H33" s="1014" t="s">
        <v>567</v>
      </c>
      <c r="I33" s="1017" t="s">
        <v>567</v>
      </c>
      <c r="J33" s="1020" t="s">
        <v>197</v>
      </c>
      <c r="K33" s="1011" t="s">
        <v>581</v>
      </c>
      <c r="L33" s="141" t="s">
        <v>239</v>
      </c>
      <c r="M33" s="337">
        <v>3</v>
      </c>
      <c r="N33" s="143" t="str">
        <f t="shared" si="9"/>
        <v>PROBABLE</v>
      </c>
      <c r="O33" s="144">
        <f t="shared" si="11"/>
        <v>0.6</v>
      </c>
      <c r="P33" s="1005" t="s">
        <v>637</v>
      </c>
      <c r="Q33" s="370">
        <v>3</v>
      </c>
      <c r="R33" s="384" t="str">
        <f t="shared" si="12"/>
        <v>MODERADO</v>
      </c>
      <c r="S33" s="144">
        <f t="shared" si="13"/>
        <v>0.6</v>
      </c>
      <c r="T33" s="150" t="str">
        <f t="shared" si="17"/>
        <v>MODERADO</v>
      </c>
      <c r="U33" s="146">
        <v>1</v>
      </c>
      <c r="V33" s="119" t="s">
        <v>638</v>
      </c>
      <c r="W33" s="146" t="s">
        <v>321</v>
      </c>
      <c r="X33" s="147" t="s">
        <v>189</v>
      </c>
      <c r="Y33" s="147" t="s">
        <v>180</v>
      </c>
      <c r="Z33" s="148" t="str">
        <f t="shared" si="3"/>
        <v>40%</v>
      </c>
      <c r="AA33" s="147" t="s">
        <v>181</v>
      </c>
      <c r="AB33" s="147" t="s">
        <v>182</v>
      </c>
      <c r="AC33" s="147" t="s">
        <v>183</v>
      </c>
      <c r="AD33" s="147"/>
      <c r="AE33" s="149">
        <f t="shared" si="18"/>
        <v>0.36</v>
      </c>
      <c r="AF33" s="143" t="str">
        <f t="shared" si="14"/>
        <v>RARA VEZ</v>
      </c>
      <c r="AG33" s="148">
        <f t="shared" si="16"/>
        <v>0.36</v>
      </c>
      <c r="AH33" s="143" t="str">
        <f t="shared" si="15"/>
        <v>MODERADO</v>
      </c>
      <c r="AI33" s="148">
        <f t="shared" si="19"/>
        <v>0.6</v>
      </c>
      <c r="AJ33" s="342" t="str">
        <f t="shared" si="20"/>
        <v>MODERADO</v>
      </c>
      <c r="AK33" s="985" t="s">
        <v>600</v>
      </c>
      <c r="AL33" s="991" t="s">
        <v>639</v>
      </c>
      <c r="AM33" s="991" t="s">
        <v>640</v>
      </c>
      <c r="AN33" s="1008">
        <v>44713</v>
      </c>
      <c r="AO33" s="343" t="s">
        <v>641</v>
      </c>
      <c r="AP33" s="256" t="s">
        <v>187</v>
      </c>
    </row>
    <row r="34" spans="1:42" ht="409.5" x14ac:dyDescent="0.3">
      <c r="A34" s="984"/>
      <c r="B34" s="984"/>
      <c r="C34" s="987"/>
      <c r="D34" s="1013"/>
      <c r="E34" s="987"/>
      <c r="F34" s="987"/>
      <c r="G34" s="1037"/>
      <c r="H34" s="1016"/>
      <c r="I34" s="1019"/>
      <c r="J34" s="1022"/>
      <c r="K34" s="1013"/>
      <c r="L34" s="141"/>
      <c r="M34" s="337">
        <v>3</v>
      </c>
      <c r="N34" s="143" t="str">
        <f t="shared" si="9"/>
        <v>PROBABLE</v>
      </c>
      <c r="O34" s="144">
        <f t="shared" si="11"/>
        <v>0.6</v>
      </c>
      <c r="P34" s="1007"/>
      <c r="Q34" s="370">
        <v>3</v>
      </c>
      <c r="R34" s="384" t="str">
        <f t="shared" si="12"/>
        <v>MODERADO</v>
      </c>
      <c r="S34" s="144">
        <f t="shared" si="13"/>
        <v>0.6</v>
      </c>
      <c r="T34" s="150" t="str">
        <f t="shared" si="17"/>
        <v>MODERADO</v>
      </c>
      <c r="U34" s="146">
        <v>2</v>
      </c>
      <c r="V34" s="119" t="s">
        <v>642</v>
      </c>
      <c r="W34" s="127" t="s">
        <v>321</v>
      </c>
      <c r="X34" s="147" t="s">
        <v>189</v>
      </c>
      <c r="Y34" s="147" t="s">
        <v>180</v>
      </c>
      <c r="Z34" s="148" t="str">
        <f t="shared" si="3"/>
        <v>40%</v>
      </c>
      <c r="AA34" s="147" t="s">
        <v>181</v>
      </c>
      <c r="AB34" s="147" t="s">
        <v>182</v>
      </c>
      <c r="AC34" s="147" t="s">
        <v>183</v>
      </c>
      <c r="AD34" s="287">
        <f>IF(ISBLANK(V34),0,Z34*AE33)</f>
        <v>0.14399999999999999</v>
      </c>
      <c r="AE34" s="287">
        <f>AE33-AD34</f>
        <v>0.216</v>
      </c>
      <c r="AF34" s="143" t="str">
        <f t="shared" ref="AF34:AF41" si="21">IFERROR(IF(AE34="","",IF(AE34&lt;=0.25,"IMPROBABLE",IF(AE34&lt;=0.4,"RARA VEZ",IF(AE34&lt;=0.6,"PROBABLE",IF(AE34&lt;=0.8,"CASI SEGURO","INMINENTE"))))),"")</f>
        <v>IMPROBABLE</v>
      </c>
      <c r="AG34" s="148">
        <f t="shared" si="16"/>
        <v>0.216</v>
      </c>
      <c r="AH34" s="143" t="str">
        <f t="shared" si="15"/>
        <v>MODERADO</v>
      </c>
      <c r="AI34" s="148">
        <f t="shared" si="19"/>
        <v>0.6</v>
      </c>
      <c r="AJ34" s="342" t="s">
        <v>264</v>
      </c>
      <c r="AK34" s="987"/>
      <c r="AL34" s="993"/>
      <c r="AM34" s="993"/>
      <c r="AN34" s="1010"/>
      <c r="AO34" s="343" t="s">
        <v>643</v>
      </c>
      <c r="AP34" s="256" t="s">
        <v>187</v>
      </c>
    </row>
    <row r="35" spans="1:42" ht="409.5" x14ac:dyDescent="0.3">
      <c r="A35" s="146" t="s">
        <v>9</v>
      </c>
      <c r="B35" s="146">
        <v>8</v>
      </c>
      <c r="C35" s="133" t="s">
        <v>644</v>
      </c>
      <c r="D35" s="167" t="s">
        <v>645</v>
      </c>
      <c r="E35" s="133" t="s">
        <v>646</v>
      </c>
      <c r="F35" s="133" t="s">
        <v>499</v>
      </c>
      <c r="G35" s="200" t="s">
        <v>59</v>
      </c>
      <c r="H35" s="141" t="s">
        <v>567</v>
      </c>
      <c r="I35" s="385" t="s">
        <v>567</v>
      </c>
      <c r="J35" s="346" t="s">
        <v>197</v>
      </c>
      <c r="K35" s="346" t="s">
        <v>581</v>
      </c>
      <c r="L35" s="141" t="s">
        <v>239</v>
      </c>
      <c r="M35" s="337">
        <v>2</v>
      </c>
      <c r="N35" s="143" t="str">
        <f t="shared" si="9"/>
        <v>RARA VEZ</v>
      </c>
      <c r="O35" s="144">
        <f t="shared" si="11"/>
        <v>0.4</v>
      </c>
      <c r="P35" s="121" t="s">
        <v>582</v>
      </c>
      <c r="Q35" s="370">
        <v>2</v>
      </c>
      <c r="R35" s="384" t="str">
        <f t="shared" si="12"/>
        <v>MENOR</v>
      </c>
      <c r="S35" s="144">
        <f t="shared" si="13"/>
        <v>0.4</v>
      </c>
      <c r="T35" s="150" t="str">
        <f t="shared" si="17"/>
        <v>BAJO</v>
      </c>
      <c r="U35" s="146">
        <v>1</v>
      </c>
      <c r="V35" s="119" t="s">
        <v>647</v>
      </c>
      <c r="W35" s="127" t="s">
        <v>321</v>
      </c>
      <c r="X35" s="147" t="s">
        <v>189</v>
      </c>
      <c r="Y35" s="147" t="s">
        <v>180</v>
      </c>
      <c r="Z35" s="148" t="str">
        <f t="shared" si="3"/>
        <v>40%</v>
      </c>
      <c r="AA35" s="147" t="s">
        <v>181</v>
      </c>
      <c r="AB35" s="147" t="s">
        <v>182</v>
      </c>
      <c r="AC35" s="147" t="s">
        <v>183</v>
      </c>
      <c r="AD35" s="147"/>
      <c r="AE35" s="149">
        <f t="shared" si="18"/>
        <v>0.24</v>
      </c>
      <c r="AF35" s="143" t="str">
        <f t="shared" si="21"/>
        <v>IMPROBABLE</v>
      </c>
      <c r="AG35" s="148">
        <f t="shared" si="16"/>
        <v>0.24</v>
      </c>
      <c r="AH35" s="143" t="str">
        <f t="shared" si="15"/>
        <v>MENOR</v>
      </c>
      <c r="AI35" s="148">
        <f t="shared" si="19"/>
        <v>0.4</v>
      </c>
      <c r="AJ35" s="342" t="str">
        <f t="shared" si="20"/>
        <v>BAJO</v>
      </c>
      <c r="AK35" s="141" t="s">
        <v>600</v>
      </c>
      <c r="AL35" s="284" t="s">
        <v>648</v>
      </c>
      <c r="AM35" s="300" t="s">
        <v>640</v>
      </c>
      <c r="AN35" s="386">
        <v>44713</v>
      </c>
      <c r="AO35" s="284" t="s">
        <v>649</v>
      </c>
      <c r="AP35" s="153" t="s">
        <v>187</v>
      </c>
    </row>
    <row r="36" spans="1:42" ht="409.5" x14ac:dyDescent="0.3">
      <c r="A36" s="1023" t="s">
        <v>9</v>
      </c>
      <c r="B36" s="1023">
        <v>9</v>
      </c>
      <c r="C36" s="985" t="s">
        <v>650</v>
      </c>
      <c r="D36" s="1011" t="s">
        <v>651</v>
      </c>
      <c r="E36" s="1011" t="s">
        <v>652</v>
      </c>
      <c r="F36" s="985" t="s">
        <v>499</v>
      </c>
      <c r="G36" s="1035" t="s">
        <v>79</v>
      </c>
      <c r="H36" s="1014" t="s">
        <v>567</v>
      </c>
      <c r="I36" s="1017" t="s">
        <v>567</v>
      </c>
      <c r="J36" s="1020" t="s">
        <v>197</v>
      </c>
      <c r="K36" s="1020" t="s">
        <v>581</v>
      </c>
      <c r="L36" s="141" t="s">
        <v>239</v>
      </c>
      <c r="M36" s="337">
        <v>2</v>
      </c>
      <c r="N36" s="143" t="str">
        <f t="shared" si="9"/>
        <v>RARA VEZ</v>
      </c>
      <c r="O36" s="144">
        <f t="shared" si="11"/>
        <v>0.4</v>
      </c>
      <c r="P36" s="121" t="s">
        <v>653</v>
      </c>
      <c r="Q36" s="370">
        <v>3</v>
      </c>
      <c r="R36" s="384" t="str">
        <f t="shared" si="12"/>
        <v>MODERADO</v>
      </c>
      <c r="S36" s="144">
        <f t="shared" si="13"/>
        <v>0.6</v>
      </c>
      <c r="T36" s="150" t="str">
        <f t="shared" si="17"/>
        <v>MODERADO</v>
      </c>
      <c r="U36" s="146">
        <v>1</v>
      </c>
      <c r="V36" s="119" t="s">
        <v>654</v>
      </c>
      <c r="W36" s="127" t="s">
        <v>321</v>
      </c>
      <c r="X36" s="147" t="s">
        <v>189</v>
      </c>
      <c r="Y36" s="147" t="s">
        <v>180</v>
      </c>
      <c r="Z36" s="148" t="str">
        <f t="shared" si="3"/>
        <v>40%</v>
      </c>
      <c r="AA36" s="147" t="s">
        <v>181</v>
      </c>
      <c r="AB36" s="147" t="s">
        <v>182</v>
      </c>
      <c r="AC36" s="147" t="s">
        <v>183</v>
      </c>
      <c r="AD36" s="147"/>
      <c r="AE36" s="149">
        <f t="shared" si="18"/>
        <v>0.24</v>
      </c>
      <c r="AF36" s="143" t="str">
        <f t="shared" si="21"/>
        <v>IMPROBABLE</v>
      </c>
      <c r="AG36" s="148">
        <f t="shared" si="16"/>
        <v>0.24</v>
      </c>
      <c r="AH36" s="143" t="str">
        <f>R36</f>
        <v>MODERADO</v>
      </c>
      <c r="AI36" s="148">
        <f t="shared" si="19"/>
        <v>0.6</v>
      </c>
      <c r="AJ36" s="342" t="str">
        <f t="shared" si="20"/>
        <v>MODERADO</v>
      </c>
      <c r="AK36" s="1014" t="s">
        <v>600</v>
      </c>
      <c r="AL36" s="991" t="s">
        <v>655</v>
      </c>
      <c r="AM36" s="991" t="s">
        <v>640</v>
      </c>
      <c r="AN36" s="1041">
        <v>44713</v>
      </c>
      <c r="AO36" s="387" t="s">
        <v>656</v>
      </c>
      <c r="AP36" s="982" t="s">
        <v>187</v>
      </c>
    </row>
    <row r="37" spans="1:42" ht="409.5" x14ac:dyDescent="0.3">
      <c r="A37" s="1025"/>
      <c r="B37" s="1025"/>
      <c r="C37" s="987"/>
      <c r="D37" s="1013"/>
      <c r="E37" s="1013"/>
      <c r="F37" s="987"/>
      <c r="G37" s="1037"/>
      <c r="H37" s="1016"/>
      <c r="I37" s="1019"/>
      <c r="J37" s="1022"/>
      <c r="K37" s="1022"/>
      <c r="L37" s="141"/>
      <c r="M37" s="337">
        <v>2</v>
      </c>
      <c r="N37" s="143" t="str">
        <f t="shared" si="9"/>
        <v>RARA VEZ</v>
      </c>
      <c r="O37" s="144">
        <f t="shared" si="11"/>
        <v>0.4</v>
      </c>
      <c r="P37" s="121" t="s">
        <v>653</v>
      </c>
      <c r="Q37" s="370">
        <v>3</v>
      </c>
      <c r="R37" s="384" t="str">
        <f t="shared" si="12"/>
        <v>MODERADO</v>
      </c>
      <c r="S37" s="144">
        <f t="shared" si="13"/>
        <v>0.6</v>
      </c>
      <c r="T37" s="150" t="str">
        <f t="shared" si="17"/>
        <v>MODERADO</v>
      </c>
      <c r="U37" s="146">
        <v>2</v>
      </c>
      <c r="V37" s="119" t="s">
        <v>657</v>
      </c>
      <c r="W37" s="127" t="s">
        <v>321</v>
      </c>
      <c r="X37" s="147" t="s">
        <v>189</v>
      </c>
      <c r="Y37" s="147" t="s">
        <v>180</v>
      </c>
      <c r="Z37" s="148" t="str">
        <f t="shared" si="3"/>
        <v>40%</v>
      </c>
      <c r="AA37" s="147" t="s">
        <v>181</v>
      </c>
      <c r="AB37" s="147" t="s">
        <v>182</v>
      </c>
      <c r="AC37" s="147" t="s">
        <v>183</v>
      </c>
      <c r="AD37" s="287">
        <f>IF(ISBLANK(V37),0,Z37*AE36)</f>
        <v>9.6000000000000002E-2</v>
      </c>
      <c r="AE37" s="149">
        <f>AE36-AD37</f>
        <v>0.14399999999999999</v>
      </c>
      <c r="AF37" s="143" t="str">
        <f t="shared" si="21"/>
        <v>IMPROBABLE</v>
      </c>
      <c r="AG37" s="148">
        <f t="shared" si="16"/>
        <v>0.14399999999999999</v>
      </c>
      <c r="AH37" s="143" t="str">
        <f>R37</f>
        <v>MODERADO</v>
      </c>
      <c r="AI37" s="148">
        <f t="shared" si="19"/>
        <v>0.6</v>
      </c>
      <c r="AJ37" s="342" t="str">
        <f t="shared" si="20"/>
        <v>MODERADO</v>
      </c>
      <c r="AK37" s="1016"/>
      <c r="AL37" s="993"/>
      <c r="AM37" s="993"/>
      <c r="AN37" s="1042"/>
      <c r="AO37" s="388" t="s">
        <v>658</v>
      </c>
      <c r="AP37" s="984"/>
    </row>
    <row r="38" spans="1:42" ht="409.5" x14ac:dyDescent="0.3">
      <c r="A38" s="1023" t="s">
        <v>9</v>
      </c>
      <c r="B38" s="1023">
        <v>10</v>
      </c>
      <c r="C38" s="985" t="s">
        <v>659</v>
      </c>
      <c r="D38" s="1011" t="s">
        <v>660</v>
      </c>
      <c r="E38" s="1011" t="s">
        <v>661</v>
      </c>
      <c r="F38" s="985" t="s">
        <v>499</v>
      </c>
      <c r="G38" s="1035" t="s">
        <v>60</v>
      </c>
      <c r="H38" s="1023" t="s">
        <v>567</v>
      </c>
      <c r="I38" s="1017" t="s">
        <v>567</v>
      </c>
      <c r="J38" s="1020" t="s">
        <v>197</v>
      </c>
      <c r="K38" s="1020" t="s">
        <v>581</v>
      </c>
      <c r="L38" s="141" t="s">
        <v>239</v>
      </c>
      <c r="M38" s="337">
        <v>3</v>
      </c>
      <c r="N38" s="143" t="str">
        <f t="shared" si="9"/>
        <v>PROBABLE</v>
      </c>
      <c r="O38" s="144">
        <f t="shared" si="11"/>
        <v>0.6</v>
      </c>
      <c r="P38" s="348" t="s">
        <v>653</v>
      </c>
      <c r="Q38" s="370">
        <v>3</v>
      </c>
      <c r="R38" s="384" t="str">
        <f t="shared" si="12"/>
        <v>MODERADO</v>
      </c>
      <c r="S38" s="144">
        <f t="shared" si="13"/>
        <v>0.6</v>
      </c>
      <c r="T38" s="150" t="str">
        <f t="shared" si="17"/>
        <v>MODERADO</v>
      </c>
      <c r="U38" s="146">
        <v>1</v>
      </c>
      <c r="V38" s="141" t="s">
        <v>662</v>
      </c>
      <c r="W38" s="146" t="s">
        <v>321</v>
      </c>
      <c r="X38" s="147" t="s">
        <v>189</v>
      </c>
      <c r="Y38" s="147" t="s">
        <v>180</v>
      </c>
      <c r="Z38" s="148" t="str">
        <f t="shared" si="3"/>
        <v>40%</v>
      </c>
      <c r="AA38" s="147" t="s">
        <v>181</v>
      </c>
      <c r="AB38" s="147" t="s">
        <v>182</v>
      </c>
      <c r="AC38" s="147" t="s">
        <v>183</v>
      </c>
      <c r="AD38" s="147"/>
      <c r="AE38" s="149">
        <f>IFERROR(IF(W38="Probabilidad",(O38-(+O38*Z38)),IF(W38="Impacto",O38,"")),"")</f>
        <v>0.36</v>
      </c>
      <c r="AF38" s="143" t="str">
        <f t="shared" si="21"/>
        <v>RARA VEZ</v>
      </c>
      <c r="AG38" s="148">
        <f t="shared" si="16"/>
        <v>0.36</v>
      </c>
      <c r="AH38" s="143" t="str">
        <f t="shared" si="15"/>
        <v>MODERADO</v>
      </c>
      <c r="AI38" s="148">
        <f t="shared" si="19"/>
        <v>0.6</v>
      </c>
      <c r="AJ38" s="342" t="str">
        <f t="shared" si="20"/>
        <v>MODERADO</v>
      </c>
      <c r="AK38" s="985" t="s">
        <v>600</v>
      </c>
      <c r="AL38" s="991" t="s">
        <v>663</v>
      </c>
      <c r="AM38" s="991" t="s">
        <v>664</v>
      </c>
      <c r="AN38" s="1008">
        <v>44713</v>
      </c>
      <c r="AO38" s="387" t="s">
        <v>665</v>
      </c>
      <c r="AP38" s="982" t="s">
        <v>187</v>
      </c>
    </row>
    <row r="39" spans="1:42" ht="356.5" x14ac:dyDescent="0.3">
      <c r="A39" s="1025"/>
      <c r="B39" s="1025"/>
      <c r="C39" s="987"/>
      <c r="D39" s="1013"/>
      <c r="E39" s="1013"/>
      <c r="F39" s="987"/>
      <c r="G39" s="1037"/>
      <c r="H39" s="1025"/>
      <c r="I39" s="1019"/>
      <c r="J39" s="1022"/>
      <c r="K39" s="1022"/>
      <c r="L39" s="141"/>
      <c r="M39" s="337">
        <v>3</v>
      </c>
      <c r="N39" s="143" t="str">
        <f t="shared" si="9"/>
        <v>PROBABLE</v>
      </c>
      <c r="O39" s="144">
        <f t="shared" si="11"/>
        <v>0.6</v>
      </c>
      <c r="P39" s="348" t="s">
        <v>653</v>
      </c>
      <c r="Q39" s="370">
        <v>3</v>
      </c>
      <c r="R39" s="384" t="str">
        <f t="shared" si="12"/>
        <v>MODERADO</v>
      </c>
      <c r="S39" s="144">
        <f t="shared" si="13"/>
        <v>0.6</v>
      </c>
      <c r="T39" s="150" t="str">
        <f t="shared" si="17"/>
        <v>MODERADO</v>
      </c>
      <c r="U39" s="146">
        <v>2</v>
      </c>
      <c r="V39" s="141" t="s">
        <v>666</v>
      </c>
      <c r="W39" s="146" t="s">
        <v>321</v>
      </c>
      <c r="X39" s="147" t="s">
        <v>189</v>
      </c>
      <c r="Y39" s="147" t="s">
        <v>180</v>
      </c>
      <c r="Z39" s="148" t="str">
        <f t="shared" si="3"/>
        <v>40%</v>
      </c>
      <c r="AA39" s="147" t="s">
        <v>181</v>
      </c>
      <c r="AB39" s="147" t="s">
        <v>182</v>
      </c>
      <c r="AC39" s="147" t="s">
        <v>183</v>
      </c>
      <c r="AD39" s="287">
        <f>IF(ISBLANK(V39),0,Z39*AE38)</f>
        <v>0.14399999999999999</v>
      </c>
      <c r="AE39" s="149">
        <f>AE38-AD39</f>
        <v>0.216</v>
      </c>
      <c r="AF39" s="143" t="str">
        <f t="shared" si="21"/>
        <v>IMPROBABLE</v>
      </c>
      <c r="AG39" s="148">
        <f t="shared" si="16"/>
        <v>0.216</v>
      </c>
      <c r="AH39" s="143" t="str">
        <f t="shared" si="15"/>
        <v>MODERADO</v>
      </c>
      <c r="AI39" s="148">
        <f t="shared" si="19"/>
        <v>0.6</v>
      </c>
      <c r="AJ39" s="342" t="s">
        <v>264</v>
      </c>
      <c r="AK39" s="987"/>
      <c r="AL39" s="993"/>
      <c r="AM39" s="993"/>
      <c r="AN39" s="1010"/>
      <c r="AO39" s="389" t="s">
        <v>667</v>
      </c>
      <c r="AP39" s="984"/>
    </row>
    <row r="40" spans="1:42" ht="409.5" x14ac:dyDescent="0.3">
      <c r="A40" s="146" t="s">
        <v>9</v>
      </c>
      <c r="B40" s="146">
        <v>11</v>
      </c>
      <c r="C40" s="133" t="s">
        <v>668</v>
      </c>
      <c r="D40" s="167" t="s">
        <v>669</v>
      </c>
      <c r="E40" s="133" t="s">
        <v>670</v>
      </c>
      <c r="F40" s="133" t="s">
        <v>221</v>
      </c>
      <c r="G40" s="318" t="s">
        <v>61</v>
      </c>
      <c r="H40" s="141" t="s">
        <v>567</v>
      </c>
      <c r="I40" s="385" t="s">
        <v>567</v>
      </c>
      <c r="J40" s="194" t="s">
        <v>197</v>
      </c>
      <c r="K40" s="194" t="s">
        <v>197</v>
      </c>
      <c r="L40" s="141" t="s">
        <v>239</v>
      </c>
      <c r="M40" s="337">
        <v>2</v>
      </c>
      <c r="N40" s="143" t="str">
        <f t="shared" si="9"/>
        <v>RARA VEZ</v>
      </c>
      <c r="O40" s="144">
        <f t="shared" si="11"/>
        <v>0.4</v>
      </c>
      <c r="P40" s="155" t="s">
        <v>319</v>
      </c>
      <c r="Q40" s="370">
        <v>3</v>
      </c>
      <c r="R40" s="384" t="str">
        <f t="shared" si="12"/>
        <v>MODERADO</v>
      </c>
      <c r="S40" s="144">
        <f t="shared" si="13"/>
        <v>0.6</v>
      </c>
      <c r="T40" s="150" t="str">
        <f t="shared" si="17"/>
        <v>MODERADO</v>
      </c>
      <c r="U40" s="146">
        <v>1</v>
      </c>
      <c r="V40" s="119" t="s">
        <v>671</v>
      </c>
      <c r="W40" s="146" t="s">
        <v>321</v>
      </c>
      <c r="X40" s="147" t="s">
        <v>189</v>
      </c>
      <c r="Y40" s="147" t="s">
        <v>180</v>
      </c>
      <c r="Z40" s="148" t="str">
        <f t="shared" si="3"/>
        <v>40%</v>
      </c>
      <c r="AA40" s="147" t="s">
        <v>181</v>
      </c>
      <c r="AB40" s="147" t="s">
        <v>182</v>
      </c>
      <c r="AC40" s="147" t="s">
        <v>183</v>
      </c>
      <c r="AD40" s="147"/>
      <c r="AE40" s="149">
        <f t="shared" si="18"/>
        <v>0.24</v>
      </c>
      <c r="AF40" s="143" t="str">
        <f t="shared" si="21"/>
        <v>IMPROBABLE</v>
      </c>
      <c r="AG40" s="148">
        <f t="shared" si="16"/>
        <v>0.24</v>
      </c>
      <c r="AH40" s="143" t="str">
        <f t="shared" si="15"/>
        <v>MODERADO</v>
      </c>
      <c r="AI40" s="148">
        <f t="shared" si="19"/>
        <v>0.6</v>
      </c>
      <c r="AJ40" s="150" t="str">
        <f t="shared" si="20"/>
        <v>MODERADO</v>
      </c>
      <c r="AK40" s="180" t="s">
        <v>600</v>
      </c>
      <c r="AL40" s="300" t="s">
        <v>672</v>
      </c>
      <c r="AM40" s="300" t="s">
        <v>673</v>
      </c>
      <c r="AN40" s="390">
        <v>44713</v>
      </c>
      <c r="AO40" s="284" t="s">
        <v>674</v>
      </c>
      <c r="AP40" s="153" t="s">
        <v>187</v>
      </c>
    </row>
    <row r="41" spans="1:42" ht="409.5" x14ac:dyDescent="0.3">
      <c r="A41" s="146" t="s">
        <v>9</v>
      </c>
      <c r="B41" s="146">
        <v>12</v>
      </c>
      <c r="C41" s="119" t="s">
        <v>675</v>
      </c>
      <c r="D41" s="167" t="s">
        <v>676</v>
      </c>
      <c r="E41" s="133" t="s">
        <v>677</v>
      </c>
      <c r="F41" s="119" t="s">
        <v>499</v>
      </c>
      <c r="G41" s="133" t="s">
        <v>62</v>
      </c>
      <c r="H41" s="141" t="s">
        <v>567</v>
      </c>
      <c r="I41" s="385" t="s">
        <v>567</v>
      </c>
      <c r="J41" s="194" t="s">
        <v>197</v>
      </c>
      <c r="K41" s="194" t="s">
        <v>197</v>
      </c>
      <c r="L41" s="141" t="s">
        <v>239</v>
      </c>
      <c r="M41" s="337">
        <v>3</v>
      </c>
      <c r="N41" s="143" t="str">
        <f t="shared" si="9"/>
        <v>PROBABLE</v>
      </c>
      <c r="O41" s="144">
        <f t="shared" si="11"/>
        <v>0.6</v>
      </c>
      <c r="P41" s="155" t="s">
        <v>319</v>
      </c>
      <c r="Q41" s="370">
        <v>3</v>
      </c>
      <c r="R41" s="384" t="str">
        <f t="shared" si="12"/>
        <v>MODERADO</v>
      </c>
      <c r="S41" s="144">
        <f t="shared" si="13"/>
        <v>0.6</v>
      </c>
      <c r="T41" s="150" t="str">
        <f t="shared" si="17"/>
        <v>MODERADO</v>
      </c>
      <c r="U41" s="146">
        <v>2</v>
      </c>
      <c r="V41" s="119" t="s">
        <v>678</v>
      </c>
      <c r="W41" s="146" t="s">
        <v>321</v>
      </c>
      <c r="X41" s="147" t="s">
        <v>189</v>
      </c>
      <c r="Y41" s="147" t="s">
        <v>180</v>
      </c>
      <c r="Z41" s="148" t="str">
        <f t="shared" si="3"/>
        <v>40%</v>
      </c>
      <c r="AA41" s="147" t="s">
        <v>181</v>
      </c>
      <c r="AB41" s="147" t="s">
        <v>182</v>
      </c>
      <c r="AC41" s="147" t="s">
        <v>183</v>
      </c>
      <c r="AD41" s="147"/>
      <c r="AE41" s="149">
        <f t="shared" si="18"/>
        <v>0.36</v>
      </c>
      <c r="AF41" s="143" t="str">
        <f t="shared" si="21"/>
        <v>RARA VEZ</v>
      </c>
      <c r="AG41" s="148">
        <f t="shared" si="16"/>
        <v>0.36</v>
      </c>
      <c r="AH41" s="143" t="str">
        <f t="shared" si="15"/>
        <v>MODERADO</v>
      </c>
      <c r="AI41" s="148">
        <f t="shared" si="19"/>
        <v>0.6</v>
      </c>
      <c r="AJ41" s="150" t="s">
        <v>264</v>
      </c>
      <c r="AK41" s="141" t="s">
        <v>600</v>
      </c>
      <c r="AL41" s="300" t="s">
        <v>679</v>
      </c>
      <c r="AM41" s="300" t="s">
        <v>673</v>
      </c>
      <c r="AN41" s="390">
        <v>44714</v>
      </c>
      <c r="AO41" s="300" t="s">
        <v>680</v>
      </c>
      <c r="AP41" s="153" t="s">
        <v>187</v>
      </c>
    </row>
    <row r="42" spans="1:42" ht="356.5" x14ac:dyDescent="0.3">
      <c r="A42" s="982" t="s">
        <v>8</v>
      </c>
      <c r="B42" s="982">
        <v>1</v>
      </c>
      <c r="C42" s="985" t="s">
        <v>585</v>
      </c>
      <c r="D42" s="985" t="s">
        <v>586</v>
      </c>
      <c r="E42" s="985" t="s">
        <v>587</v>
      </c>
      <c r="F42" s="1052" t="s">
        <v>499</v>
      </c>
      <c r="G42" s="985" t="s">
        <v>64</v>
      </c>
      <c r="H42" s="1043" t="s">
        <v>567</v>
      </c>
      <c r="I42" s="1046" t="s">
        <v>567</v>
      </c>
      <c r="J42" s="1049" t="s">
        <v>197</v>
      </c>
      <c r="K42" s="1049" t="s">
        <v>581</v>
      </c>
      <c r="L42" s="216" t="s">
        <v>588</v>
      </c>
      <c r="M42" s="329">
        <v>4</v>
      </c>
      <c r="N42" s="330" t="str">
        <f t="shared" si="9"/>
        <v>CASI SEGURO</v>
      </c>
      <c r="O42" s="331">
        <f t="shared" si="11"/>
        <v>0.8</v>
      </c>
      <c r="P42" s="1005" t="s">
        <v>319</v>
      </c>
      <c r="Q42" s="391">
        <v>2</v>
      </c>
      <c r="R42" s="333" t="str">
        <f t="shared" si="12"/>
        <v>MENOR</v>
      </c>
      <c r="S42" s="331">
        <f t="shared" si="13"/>
        <v>0.4</v>
      </c>
      <c r="T42" s="334" t="str">
        <f t="shared" si="17"/>
        <v>MODERADO</v>
      </c>
      <c r="U42" s="153">
        <v>1</v>
      </c>
      <c r="V42" s="207" t="s">
        <v>589</v>
      </c>
      <c r="W42" s="153" t="str">
        <f t="shared" ref="W42:W48" si="22">IF(OR(X42="Preventivo",X42="Detectivo"),"Probabilidad",IF(X42="Correctivo","Impacto",""))</f>
        <v>Probabilidad</v>
      </c>
      <c r="X42" s="177" t="s">
        <v>189</v>
      </c>
      <c r="Y42" s="177" t="s">
        <v>180</v>
      </c>
      <c r="Z42" s="226" t="str">
        <f t="shared" si="3"/>
        <v>40%</v>
      </c>
      <c r="AA42" s="177" t="s">
        <v>181</v>
      </c>
      <c r="AB42" s="177" t="s">
        <v>182</v>
      </c>
      <c r="AC42" s="177" t="s">
        <v>183</v>
      </c>
      <c r="AD42" s="227"/>
      <c r="AE42" s="248">
        <f>IFERROR(IF(W43="Probabilidad",(O42-(+O42*Z43)),IF(W42="Impacto",O42,"")),"")</f>
        <v>0.48</v>
      </c>
      <c r="AF42" s="221" t="str">
        <f>IFERROR(IF(AE42="","",IF(AE42&lt;=0.2,"IMPROBABLE",IF(AE42&lt;=0.4,"RARA VEZ",IF(AE42&lt;=0.6,"PROBABLE",IF(AE42&lt;=0.8,"CASI SEGURO","INMINENTE"))))),"")</f>
        <v>PROBABLE</v>
      </c>
      <c r="AG42" s="226">
        <f t="shared" si="16"/>
        <v>0.48</v>
      </c>
      <c r="AH42" s="221" t="str">
        <f t="shared" si="15"/>
        <v>MENOR</v>
      </c>
      <c r="AI42" s="226">
        <f t="shared" si="19"/>
        <v>0.4</v>
      </c>
      <c r="AJ42" s="334" t="str">
        <f t="shared" si="20"/>
        <v>MODERADO</v>
      </c>
      <c r="AK42" s="1043" t="s">
        <v>242</v>
      </c>
      <c r="AL42" s="392" t="s">
        <v>590</v>
      </c>
      <c r="AM42" s="392" t="s">
        <v>681</v>
      </c>
      <c r="AN42" s="393">
        <v>44714</v>
      </c>
      <c r="AO42" s="344" t="s">
        <v>682</v>
      </c>
      <c r="AP42" s="256" t="s">
        <v>187</v>
      </c>
    </row>
    <row r="43" spans="1:42" ht="356.5" x14ac:dyDescent="0.3">
      <c r="A43" s="983"/>
      <c r="B43" s="983"/>
      <c r="C43" s="986"/>
      <c r="D43" s="986"/>
      <c r="E43" s="986"/>
      <c r="F43" s="1053"/>
      <c r="G43" s="986"/>
      <c r="H43" s="1044"/>
      <c r="I43" s="1047"/>
      <c r="J43" s="1050"/>
      <c r="K43" s="1050"/>
      <c r="L43" s="394"/>
      <c r="M43" s="329">
        <v>4</v>
      </c>
      <c r="N43" s="330" t="str">
        <f t="shared" si="9"/>
        <v>CASI SEGURO</v>
      </c>
      <c r="O43" s="331">
        <f t="shared" si="11"/>
        <v>0.8</v>
      </c>
      <c r="P43" s="1006"/>
      <c r="Q43" s="391">
        <v>2</v>
      </c>
      <c r="R43" s="333" t="str">
        <f t="shared" si="12"/>
        <v>MENOR</v>
      </c>
      <c r="S43" s="331">
        <f t="shared" si="13"/>
        <v>0.4</v>
      </c>
      <c r="T43" s="334" t="str">
        <f t="shared" si="17"/>
        <v>MODERADO</v>
      </c>
      <c r="U43" s="153">
        <v>2</v>
      </c>
      <c r="V43" s="395" t="s">
        <v>683</v>
      </c>
      <c r="W43" s="153" t="str">
        <f t="shared" si="22"/>
        <v>Probabilidad</v>
      </c>
      <c r="X43" s="177" t="s">
        <v>189</v>
      </c>
      <c r="Y43" s="177" t="s">
        <v>180</v>
      </c>
      <c r="Z43" s="226" t="str">
        <f t="shared" si="3"/>
        <v>40%</v>
      </c>
      <c r="AA43" s="177" t="s">
        <v>181</v>
      </c>
      <c r="AB43" s="177" t="s">
        <v>182</v>
      </c>
      <c r="AC43" s="177" t="s">
        <v>183</v>
      </c>
      <c r="AD43" s="227">
        <f>IF(ISBLANK(V43),0,Z43*AE42)</f>
        <v>0.192</v>
      </c>
      <c r="AE43" s="227">
        <f>AE42-AD43</f>
        <v>0.28799999999999998</v>
      </c>
      <c r="AF43" s="221" t="str">
        <f>IFERROR(IF(AE43="","",IF(AE43&lt;=0.2,"IMPROBABLE",IF(AE43&lt;=0.4,"RARA VEZ",IF(AE43&lt;=0.6,"PROBABLE",IF(AE43&lt;=0.8,"CASI SEGURO","INMINENTE"))))),"")</f>
        <v>RARA VEZ</v>
      </c>
      <c r="AG43" s="226">
        <f t="shared" si="16"/>
        <v>0.28799999999999998</v>
      </c>
      <c r="AH43" s="221" t="str">
        <f t="shared" si="15"/>
        <v>MENOR</v>
      </c>
      <c r="AI43" s="226">
        <f t="shared" si="19"/>
        <v>0.4</v>
      </c>
      <c r="AJ43" s="334" t="str">
        <f t="shared" si="20"/>
        <v>MODERADO</v>
      </c>
      <c r="AK43" s="1044"/>
      <c r="AL43" s="396"/>
      <c r="AM43" s="396"/>
      <c r="AN43" s="396"/>
      <c r="AO43" s="344" t="s">
        <v>684</v>
      </c>
      <c r="AP43" s="256" t="s">
        <v>187</v>
      </c>
    </row>
    <row r="44" spans="1:42" ht="356.5" x14ac:dyDescent="0.3">
      <c r="A44" s="983"/>
      <c r="B44" s="983"/>
      <c r="C44" s="986"/>
      <c r="D44" s="986"/>
      <c r="E44" s="986"/>
      <c r="F44" s="1053"/>
      <c r="G44" s="986"/>
      <c r="H44" s="1044"/>
      <c r="I44" s="1047"/>
      <c r="J44" s="1050"/>
      <c r="K44" s="1050"/>
      <c r="L44" s="397"/>
      <c r="M44" s="398">
        <v>4</v>
      </c>
      <c r="N44" s="399" t="str">
        <f t="shared" si="9"/>
        <v>CASI SEGURO</v>
      </c>
      <c r="O44" s="400">
        <f t="shared" si="11"/>
        <v>0.8</v>
      </c>
      <c r="P44" s="1006"/>
      <c r="Q44" s="401">
        <v>2</v>
      </c>
      <c r="R44" s="402" t="str">
        <f t="shared" si="12"/>
        <v>MENOR</v>
      </c>
      <c r="S44" s="400">
        <f t="shared" si="13"/>
        <v>0.4</v>
      </c>
      <c r="T44" s="403" t="str">
        <f t="shared" si="17"/>
        <v>MODERADO</v>
      </c>
      <c r="U44" s="137">
        <v>3</v>
      </c>
      <c r="V44" s="395" t="s">
        <v>685</v>
      </c>
      <c r="W44" s="137" t="str">
        <f t="shared" si="22"/>
        <v>Probabilidad</v>
      </c>
      <c r="X44" s="242" t="s">
        <v>189</v>
      </c>
      <c r="Y44" s="242" t="s">
        <v>180</v>
      </c>
      <c r="Z44" s="243" t="str">
        <f t="shared" si="3"/>
        <v>40%</v>
      </c>
      <c r="AA44" s="242" t="s">
        <v>181</v>
      </c>
      <c r="AB44" s="242" t="s">
        <v>182</v>
      </c>
      <c r="AC44" s="242" t="s">
        <v>183</v>
      </c>
      <c r="AD44" s="62">
        <f>IF(ISBLANK(V44),0,Z44*AE43)</f>
        <v>0.1152</v>
      </c>
      <c r="AE44" s="62">
        <f>AE43-AD44</f>
        <v>0.17279999999999998</v>
      </c>
      <c r="AF44" s="239" t="str">
        <f>IFERROR(IF(AE44="","",IF(AE44&lt;=0.2,"IMPROBABLE",IF(AE44&lt;=0.4,"RARA VEZ",IF(AE44&lt;=0.6,"PROBABLE",IF(AE44&lt;=0.8,"CASI SEGURO","INMINENTE"))))),"")</f>
        <v>IMPROBABLE</v>
      </c>
      <c r="AG44" s="243">
        <f t="shared" si="16"/>
        <v>0.17279999999999998</v>
      </c>
      <c r="AH44" s="239" t="str">
        <f t="shared" si="15"/>
        <v>MENOR</v>
      </c>
      <c r="AI44" s="243">
        <f t="shared" si="19"/>
        <v>0.4</v>
      </c>
      <c r="AJ44" s="403" t="str">
        <f t="shared" si="20"/>
        <v>BAJO</v>
      </c>
      <c r="AK44" s="1044"/>
      <c r="AL44" s="404"/>
      <c r="AM44" s="404"/>
      <c r="AN44" s="404"/>
      <c r="AO44" s="344" t="s">
        <v>686</v>
      </c>
      <c r="AP44" s="256" t="s">
        <v>187</v>
      </c>
    </row>
    <row r="45" spans="1:42" ht="263.5" x14ac:dyDescent="0.3">
      <c r="A45" s="984"/>
      <c r="B45" s="984"/>
      <c r="C45" s="987"/>
      <c r="D45" s="987"/>
      <c r="E45" s="987"/>
      <c r="F45" s="1054"/>
      <c r="G45" s="987"/>
      <c r="H45" s="1045"/>
      <c r="I45" s="1048"/>
      <c r="J45" s="1051"/>
      <c r="K45" s="1051"/>
      <c r="L45" s="394"/>
      <c r="M45" s="329">
        <v>4</v>
      </c>
      <c r="N45" s="330" t="str">
        <f t="shared" si="9"/>
        <v>CASI SEGURO</v>
      </c>
      <c r="O45" s="331">
        <f t="shared" si="11"/>
        <v>0.8</v>
      </c>
      <c r="P45" s="1007"/>
      <c r="Q45" s="391">
        <v>2</v>
      </c>
      <c r="R45" s="333" t="str">
        <f t="shared" si="12"/>
        <v>MENOR</v>
      </c>
      <c r="S45" s="331">
        <f t="shared" si="13"/>
        <v>0.4</v>
      </c>
      <c r="T45" s="334" t="str">
        <f t="shared" si="17"/>
        <v>MODERADO</v>
      </c>
      <c r="U45" s="153">
        <v>4</v>
      </c>
      <c r="V45" s="395" t="s">
        <v>687</v>
      </c>
      <c r="W45" s="153" t="str">
        <f t="shared" si="22"/>
        <v>Probabilidad</v>
      </c>
      <c r="X45" s="177" t="s">
        <v>189</v>
      </c>
      <c r="Y45" s="177" t="s">
        <v>180</v>
      </c>
      <c r="Z45" s="226" t="str">
        <f t="shared" si="3"/>
        <v>40%</v>
      </c>
      <c r="AA45" s="177" t="s">
        <v>181</v>
      </c>
      <c r="AB45" s="177" t="s">
        <v>182</v>
      </c>
      <c r="AC45" s="177" t="s">
        <v>183</v>
      </c>
      <c r="AD45" s="227">
        <f>IF(ISBLANK(V45),0,Z45*AE44)</f>
        <v>6.9120000000000001E-2</v>
      </c>
      <c r="AE45" s="227">
        <f>AE44-AD45</f>
        <v>0.10367999999999998</v>
      </c>
      <c r="AF45" s="221" t="str">
        <f>IFERROR(IF(AE45="","",IF(AE45&lt;=0.2,"IMPROBABLE",IF(AE45&lt;=0.4,"RARA VEZ",IF(AE45&lt;=0.6,"PROBABLE",IF(AE45&lt;=0.8,"CASI SEGURO","INMINENTE"))))),"")</f>
        <v>IMPROBABLE</v>
      </c>
      <c r="AG45" s="226">
        <f t="shared" si="16"/>
        <v>0.10367999999999998</v>
      </c>
      <c r="AH45" s="221" t="str">
        <f t="shared" si="15"/>
        <v>MENOR</v>
      </c>
      <c r="AI45" s="226">
        <f t="shared" si="19"/>
        <v>0.4</v>
      </c>
      <c r="AJ45" s="334" t="str">
        <f t="shared" si="20"/>
        <v>BAJO</v>
      </c>
      <c r="AK45" s="1045"/>
      <c r="AL45" s="396"/>
      <c r="AM45" s="396"/>
      <c r="AN45" s="396"/>
      <c r="AO45" s="344" t="s">
        <v>688</v>
      </c>
      <c r="AP45" s="256" t="s">
        <v>187</v>
      </c>
    </row>
    <row r="46" spans="1:42" ht="279" x14ac:dyDescent="0.3">
      <c r="A46" s="982" t="s">
        <v>8</v>
      </c>
      <c r="B46" s="982">
        <v>2</v>
      </c>
      <c r="C46" s="985" t="s">
        <v>596</v>
      </c>
      <c r="D46" s="985" t="s">
        <v>689</v>
      </c>
      <c r="E46" s="985" t="s">
        <v>598</v>
      </c>
      <c r="F46" s="985" t="s">
        <v>499</v>
      </c>
      <c r="G46" s="985" t="s">
        <v>65</v>
      </c>
      <c r="H46" s="1043" t="s">
        <v>567</v>
      </c>
      <c r="I46" s="1046" t="s">
        <v>567</v>
      </c>
      <c r="J46" s="1049" t="s">
        <v>197</v>
      </c>
      <c r="K46" s="1049" t="s">
        <v>581</v>
      </c>
      <c r="L46" s="1043" t="s">
        <v>588</v>
      </c>
      <c r="M46" s="329">
        <v>2</v>
      </c>
      <c r="N46" s="330" t="str">
        <f t="shared" si="9"/>
        <v>RARA VEZ</v>
      </c>
      <c r="O46" s="405">
        <f t="shared" si="11"/>
        <v>0.4</v>
      </c>
      <c r="P46" s="1058" t="s">
        <v>690</v>
      </c>
      <c r="Q46" s="391">
        <v>3</v>
      </c>
      <c r="R46" s="333" t="str">
        <f t="shared" si="12"/>
        <v>MODERADO</v>
      </c>
      <c r="S46" s="405">
        <f t="shared" si="13"/>
        <v>0.6</v>
      </c>
      <c r="T46" s="334" t="str">
        <f t="shared" si="17"/>
        <v>MODERADO</v>
      </c>
      <c r="U46" s="153">
        <v>1</v>
      </c>
      <c r="V46" s="207" t="s">
        <v>599</v>
      </c>
      <c r="W46" s="153" t="str">
        <f t="shared" si="22"/>
        <v>Probabilidad</v>
      </c>
      <c r="X46" s="177" t="s">
        <v>189</v>
      </c>
      <c r="Y46" s="177" t="s">
        <v>180</v>
      </c>
      <c r="Z46" s="226" t="str">
        <f t="shared" si="3"/>
        <v>40%</v>
      </c>
      <c r="AA46" s="177" t="s">
        <v>181</v>
      </c>
      <c r="AB46" s="177" t="s">
        <v>182</v>
      </c>
      <c r="AC46" s="177" t="s">
        <v>183</v>
      </c>
      <c r="AD46" s="406"/>
      <c r="AE46" s="248">
        <f>IFERROR(IF(W46="Probabilidad",(O46-(+O46*Z46)),IF(W46="Impacto",O46,"")),"")</f>
        <v>0.24</v>
      </c>
      <c r="AF46" s="221" t="str">
        <f>IFERROR(IF(AE46="","",IF(AE46&lt;=0.2,"IMPROBABLE",IF(AE46&lt;=0.4,"RARA VEZ",IF(AE46&lt;=0.6,"PROBABLE",IF(AE46&lt;=0.8,"CASI SEGURO","INMINENTE"))))),"")</f>
        <v>RARA VEZ</v>
      </c>
      <c r="AG46" s="226">
        <f t="shared" si="16"/>
        <v>0.24</v>
      </c>
      <c r="AH46" s="221" t="str">
        <f>R46</f>
        <v>MODERADO</v>
      </c>
      <c r="AI46" s="226">
        <f t="shared" si="19"/>
        <v>0.6</v>
      </c>
      <c r="AJ46" s="407" t="str">
        <f t="shared" si="20"/>
        <v>MODERADO</v>
      </c>
      <c r="AK46" s="1043" t="s">
        <v>600</v>
      </c>
      <c r="AL46" s="991" t="s">
        <v>691</v>
      </c>
      <c r="AM46" s="1055" t="s">
        <v>602</v>
      </c>
      <c r="AN46" s="1055" t="s">
        <v>603</v>
      </c>
      <c r="AO46" s="408" t="s">
        <v>604</v>
      </c>
      <c r="AP46" s="982" t="s">
        <v>187</v>
      </c>
    </row>
    <row r="47" spans="1:42" ht="279" x14ac:dyDescent="0.3">
      <c r="A47" s="983"/>
      <c r="B47" s="983"/>
      <c r="C47" s="986"/>
      <c r="D47" s="986"/>
      <c r="E47" s="986"/>
      <c r="F47" s="986"/>
      <c r="G47" s="986"/>
      <c r="H47" s="1044"/>
      <c r="I47" s="1047"/>
      <c r="J47" s="1050"/>
      <c r="K47" s="1050"/>
      <c r="L47" s="1045"/>
      <c r="M47" s="329">
        <v>2</v>
      </c>
      <c r="N47" s="330" t="str">
        <f t="shared" si="9"/>
        <v>RARA VEZ</v>
      </c>
      <c r="O47" s="405">
        <f t="shared" si="11"/>
        <v>0.4</v>
      </c>
      <c r="P47" s="1059"/>
      <c r="Q47" s="391">
        <v>3</v>
      </c>
      <c r="R47" s="333" t="str">
        <f t="shared" si="12"/>
        <v>MODERADO</v>
      </c>
      <c r="S47" s="405">
        <f t="shared" si="13"/>
        <v>0.6</v>
      </c>
      <c r="T47" s="334" t="str">
        <f t="shared" si="17"/>
        <v>MODERADO</v>
      </c>
      <c r="U47" s="153">
        <v>2</v>
      </c>
      <c r="V47" s="207" t="s">
        <v>692</v>
      </c>
      <c r="W47" s="153" t="str">
        <f t="shared" si="22"/>
        <v>Probabilidad</v>
      </c>
      <c r="X47" s="177" t="s">
        <v>189</v>
      </c>
      <c r="Y47" s="177" t="s">
        <v>180</v>
      </c>
      <c r="Z47" s="226" t="str">
        <f t="shared" si="3"/>
        <v>40%</v>
      </c>
      <c r="AA47" s="177" t="s">
        <v>181</v>
      </c>
      <c r="AB47" s="177" t="s">
        <v>182</v>
      </c>
      <c r="AC47" s="177" t="s">
        <v>183</v>
      </c>
      <c r="AD47" s="227">
        <f>IF(ISBLANK(V47),0,Z47*AE46)</f>
        <v>9.6000000000000002E-2</v>
      </c>
      <c r="AE47" s="227">
        <f>AE46-AD47</f>
        <v>0.14399999999999999</v>
      </c>
      <c r="AF47" s="221" t="str">
        <f t="shared" ref="AF47:AF53" si="23">IFERROR(IF(AE47="","",IF(AE47&lt;=0.2,"IMPROBABLE",IF(AE47&lt;=0.4,"RARA VEZ",IF(AE47&lt;=0.6,"PROBABLE",IF(AE47&lt;=0.8,"CASI SEGURO","INMINENTE"))))),"")</f>
        <v>IMPROBABLE</v>
      </c>
      <c r="AG47" s="226">
        <f t="shared" si="16"/>
        <v>0.14399999999999999</v>
      </c>
      <c r="AH47" s="221" t="str">
        <f t="shared" ref="AH47:AH53" si="24">R47</f>
        <v>MODERADO</v>
      </c>
      <c r="AI47" s="226">
        <f>IFERROR(IF(W47="Impacto",(S47-(+S47*Z47)),IF(W47="Probabilidad",S47,"")),"")</f>
        <v>0.6</v>
      </c>
      <c r="AJ47" s="407" t="str">
        <f t="shared" si="20"/>
        <v>MODERADO</v>
      </c>
      <c r="AK47" s="1044"/>
      <c r="AL47" s="992"/>
      <c r="AM47" s="1056"/>
      <c r="AN47" s="1056"/>
      <c r="AO47" s="409" t="s">
        <v>606</v>
      </c>
      <c r="AP47" s="983"/>
    </row>
    <row r="48" spans="1:42" ht="372" x14ac:dyDescent="0.3">
      <c r="A48" s="984"/>
      <c r="B48" s="984"/>
      <c r="C48" s="987"/>
      <c r="D48" s="987"/>
      <c r="E48" s="987"/>
      <c r="F48" s="987"/>
      <c r="G48" s="987"/>
      <c r="H48" s="1045"/>
      <c r="I48" s="1048"/>
      <c r="J48" s="1051"/>
      <c r="K48" s="1051"/>
      <c r="L48" s="253"/>
      <c r="M48" s="329">
        <v>2</v>
      </c>
      <c r="N48" s="333" t="str">
        <f t="shared" si="9"/>
        <v>RARA VEZ</v>
      </c>
      <c r="O48" s="410">
        <f t="shared" si="11"/>
        <v>0.4</v>
      </c>
      <c r="P48" s="1060"/>
      <c r="Q48" s="391">
        <v>3</v>
      </c>
      <c r="R48" s="333" t="str">
        <f t="shared" si="12"/>
        <v>MODERADO</v>
      </c>
      <c r="S48" s="410">
        <f t="shared" si="13"/>
        <v>0.6</v>
      </c>
      <c r="T48" s="411" t="str">
        <f t="shared" si="17"/>
        <v>MODERADO</v>
      </c>
      <c r="U48" s="412">
        <v>3</v>
      </c>
      <c r="V48" s="305" t="s">
        <v>693</v>
      </c>
      <c r="W48" s="412" t="str">
        <f t="shared" si="22"/>
        <v>Probabilidad</v>
      </c>
      <c r="X48" s="413" t="s">
        <v>189</v>
      </c>
      <c r="Y48" s="413" t="s">
        <v>180</v>
      </c>
      <c r="Z48" s="414" t="str">
        <f t="shared" si="3"/>
        <v>40%</v>
      </c>
      <c r="AA48" s="413" t="s">
        <v>181</v>
      </c>
      <c r="AB48" s="413" t="s">
        <v>182</v>
      </c>
      <c r="AC48" s="413" t="s">
        <v>183</v>
      </c>
      <c r="AD48" s="415">
        <f>$AD47</f>
        <v>9.6000000000000002E-2</v>
      </c>
      <c r="AE48" s="248">
        <f>AE47-AD48</f>
        <v>4.7999999999999987E-2</v>
      </c>
      <c r="AF48" s="221" t="str">
        <f t="shared" si="23"/>
        <v>IMPROBABLE</v>
      </c>
      <c r="AG48" s="414">
        <f t="shared" si="16"/>
        <v>4.7999999999999987E-2</v>
      </c>
      <c r="AH48" s="221" t="str">
        <f t="shared" si="24"/>
        <v>MODERADO</v>
      </c>
      <c r="AI48" s="414">
        <f>IFERROR(IF(W48="Impacto",(S48-(+S48*Z48)),IF(W48="Probabilidad",S48,"")),"")</f>
        <v>0.6</v>
      </c>
      <c r="AJ48" s="407" t="s">
        <v>264</v>
      </c>
      <c r="AK48" s="1045"/>
      <c r="AL48" s="993"/>
      <c r="AM48" s="1057"/>
      <c r="AN48" s="1057"/>
      <c r="AO48" s="416" t="s">
        <v>608</v>
      </c>
      <c r="AP48" s="984"/>
    </row>
    <row r="49" spans="1:42" ht="409.5" x14ac:dyDescent="0.3">
      <c r="A49" s="417" t="s">
        <v>8</v>
      </c>
      <c r="B49" s="417">
        <v>3</v>
      </c>
      <c r="C49" s="198" t="s">
        <v>694</v>
      </c>
      <c r="D49" s="315" t="s">
        <v>695</v>
      </c>
      <c r="E49" s="114" t="s">
        <v>696</v>
      </c>
      <c r="F49" s="115" t="s">
        <v>499</v>
      </c>
      <c r="G49" s="198" t="s">
        <v>66</v>
      </c>
      <c r="H49" s="216" t="s">
        <v>567</v>
      </c>
      <c r="I49" s="418" t="s">
        <v>567</v>
      </c>
      <c r="J49" s="251" t="s">
        <v>197</v>
      </c>
      <c r="K49" s="251" t="s">
        <v>581</v>
      </c>
      <c r="L49" s="216" t="s">
        <v>239</v>
      </c>
      <c r="M49" s="419">
        <v>1</v>
      </c>
      <c r="N49" s="330" t="str">
        <f t="shared" si="9"/>
        <v>IMPROBABLE</v>
      </c>
      <c r="O49" s="331">
        <f t="shared" ref="O49:O54" si="25">IF(N49="","",IF(N49="IMPROBABLE",0.2,IF(N49="RARA VEZ",0.4,IF(N49="PROBABLE",0.6,IF(N49="CASI SEGURO",0.8,IF(N49="INMINENTE",1,))))))</f>
        <v>0.2</v>
      </c>
      <c r="P49" s="348" t="s">
        <v>653</v>
      </c>
      <c r="Q49" s="332">
        <v>1</v>
      </c>
      <c r="R49" s="333" t="str">
        <f t="shared" si="12"/>
        <v>LEVE</v>
      </c>
      <c r="S49" s="331">
        <f t="shared" si="13"/>
        <v>0.2</v>
      </c>
      <c r="T49" s="334" t="str">
        <f t="shared" si="17"/>
        <v>BAJO</v>
      </c>
      <c r="U49" s="256">
        <v>1</v>
      </c>
      <c r="V49" s="275" t="s">
        <v>697</v>
      </c>
      <c r="W49" s="256" t="s">
        <v>321</v>
      </c>
      <c r="X49" s="420" t="s">
        <v>189</v>
      </c>
      <c r="Y49" s="177" t="s">
        <v>180</v>
      </c>
      <c r="Z49" s="421" t="str">
        <f t="shared" si="3"/>
        <v>40%</v>
      </c>
      <c r="AA49" s="420" t="s">
        <v>181</v>
      </c>
      <c r="AB49" s="420" t="s">
        <v>182</v>
      </c>
      <c r="AC49" s="420" t="s">
        <v>183</v>
      </c>
      <c r="AD49" s="420"/>
      <c r="AE49" s="422">
        <f>IFERROR(IF(W49="Probabilidad",(O49-(+O49*Z49)),IF(W49="Impacto",O49,"")),"")</f>
        <v>0.12</v>
      </c>
      <c r="AF49" s="221" t="str">
        <f>IFERROR(IF(AE49="","",IF(AE49&lt;=0.2,"IMPROBABLE",IF(AE49&lt;=0.4,"RARA VEZ",IF(AE49&lt;=0.6,"PROBABLE",IF(AE49&lt;=0.8,"CASI SEGURO","INMINENTE"))))),"")</f>
        <v>IMPROBABLE</v>
      </c>
      <c r="AG49" s="421">
        <f t="shared" si="16"/>
        <v>0.12</v>
      </c>
      <c r="AH49" s="221" t="str">
        <f>R49</f>
        <v>LEVE</v>
      </c>
      <c r="AI49" s="421">
        <f t="shared" ref="AI49:AI56" si="26">IFERROR(IF(W49="Impacto",(S49-(+S49*Z49)),IF(W49="Probabilidad",S49,"")),"")</f>
        <v>0.2</v>
      </c>
      <c r="AJ49" s="224"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6" t="s">
        <v>242</v>
      </c>
      <c r="AL49" s="392"/>
      <c r="AM49" s="392"/>
      <c r="AN49" s="393"/>
      <c r="AO49" s="344" t="s">
        <v>698</v>
      </c>
      <c r="AP49" s="256" t="s">
        <v>187</v>
      </c>
    </row>
    <row r="50" spans="1:42" ht="409.5" x14ac:dyDescent="0.3">
      <c r="A50" s="982" t="s">
        <v>8</v>
      </c>
      <c r="B50" s="982">
        <v>4</v>
      </c>
      <c r="C50" s="985" t="s">
        <v>699</v>
      </c>
      <c r="D50" s="1011" t="s">
        <v>635</v>
      </c>
      <c r="E50" s="985" t="s">
        <v>700</v>
      </c>
      <c r="F50" s="1052" t="s">
        <v>499</v>
      </c>
      <c r="G50" s="1035" t="s">
        <v>58</v>
      </c>
      <c r="H50" s="1043" t="s">
        <v>567</v>
      </c>
      <c r="I50" s="1046" t="s">
        <v>567</v>
      </c>
      <c r="J50" s="1049" t="s">
        <v>197</v>
      </c>
      <c r="K50" s="1049" t="s">
        <v>581</v>
      </c>
      <c r="L50" s="151" t="s">
        <v>239</v>
      </c>
      <c r="M50" s="329">
        <v>3</v>
      </c>
      <c r="N50" s="221" t="str">
        <f t="shared" si="9"/>
        <v>PROBABLE</v>
      </c>
      <c r="O50" s="222">
        <f t="shared" si="25"/>
        <v>0.6</v>
      </c>
      <c r="P50" s="348" t="s">
        <v>637</v>
      </c>
      <c r="Q50" s="391">
        <v>3</v>
      </c>
      <c r="R50" s="423" t="str">
        <f t="shared" si="12"/>
        <v>MODERADO</v>
      </c>
      <c r="S50" s="222">
        <f t="shared" si="13"/>
        <v>0.6</v>
      </c>
      <c r="T50" s="224" t="str">
        <f t="shared" si="17"/>
        <v>MODERADO</v>
      </c>
      <c r="U50" s="153">
        <v>1</v>
      </c>
      <c r="V50" s="207" t="s">
        <v>701</v>
      </c>
      <c r="W50" s="153" t="s">
        <v>321</v>
      </c>
      <c r="X50" s="177" t="s">
        <v>189</v>
      </c>
      <c r="Y50" s="177" t="s">
        <v>180</v>
      </c>
      <c r="Z50" s="226" t="str">
        <f t="shared" si="3"/>
        <v>40%</v>
      </c>
      <c r="AA50" s="177" t="s">
        <v>181</v>
      </c>
      <c r="AB50" s="177" t="s">
        <v>182</v>
      </c>
      <c r="AC50" s="177" t="s">
        <v>183</v>
      </c>
      <c r="AD50" s="177"/>
      <c r="AE50" s="248">
        <f>IFERROR(IF(W50="Probabilidad",(O50-(+O50*Z50)),IF(W50="Impacto",O50,"")),"")</f>
        <v>0.36</v>
      </c>
      <c r="AF50" s="221" t="str">
        <f t="shared" si="23"/>
        <v>RARA VEZ</v>
      </c>
      <c r="AG50" s="226">
        <f t="shared" si="16"/>
        <v>0.36</v>
      </c>
      <c r="AH50" s="221" t="str">
        <f t="shared" si="24"/>
        <v>MODERADO</v>
      </c>
      <c r="AI50" s="226">
        <f t="shared" si="26"/>
        <v>0.6</v>
      </c>
      <c r="AJ50" s="224"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1043" t="s">
        <v>265</v>
      </c>
      <c r="AL50" s="991" t="s">
        <v>639</v>
      </c>
      <c r="AM50" s="991" t="s">
        <v>640</v>
      </c>
      <c r="AN50" s="1064">
        <v>44713</v>
      </c>
      <c r="AO50" s="408" t="s">
        <v>702</v>
      </c>
      <c r="AP50" s="982" t="s">
        <v>187</v>
      </c>
    </row>
    <row r="51" spans="1:42" ht="409.5" x14ac:dyDescent="0.3">
      <c r="A51" s="984"/>
      <c r="B51" s="984"/>
      <c r="C51" s="987"/>
      <c r="D51" s="1013"/>
      <c r="E51" s="987"/>
      <c r="F51" s="1054"/>
      <c r="G51" s="1037"/>
      <c r="H51" s="1045"/>
      <c r="I51" s="1048"/>
      <c r="J51" s="1051"/>
      <c r="K51" s="1051"/>
      <c r="L51" s="151"/>
      <c r="M51" s="329">
        <v>3</v>
      </c>
      <c r="N51" s="221" t="str">
        <f t="shared" si="9"/>
        <v>PROBABLE</v>
      </c>
      <c r="O51" s="222">
        <f t="shared" si="25"/>
        <v>0.6</v>
      </c>
      <c r="P51" s="348" t="s">
        <v>637</v>
      </c>
      <c r="Q51" s="391">
        <v>3</v>
      </c>
      <c r="R51" s="423" t="str">
        <f t="shared" si="12"/>
        <v>MODERADO</v>
      </c>
      <c r="S51" s="222">
        <f t="shared" si="13"/>
        <v>0.6</v>
      </c>
      <c r="T51" s="224" t="str">
        <f t="shared" si="17"/>
        <v>MODERADO</v>
      </c>
      <c r="U51" s="153">
        <v>2</v>
      </c>
      <c r="V51" s="207" t="s">
        <v>703</v>
      </c>
      <c r="W51" s="153" t="s">
        <v>321</v>
      </c>
      <c r="X51" s="177" t="s">
        <v>189</v>
      </c>
      <c r="Y51" s="177" t="s">
        <v>180</v>
      </c>
      <c r="Z51" s="226" t="str">
        <f t="shared" si="3"/>
        <v>40%</v>
      </c>
      <c r="AA51" s="177" t="s">
        <v>181</v>
      </c>
      <c r="AB51" s="177" t="s">
        <v>182</v>
      </c>
      <c r="AC51" s="177" t="s">
        <v>183</v>
      </c>
      <c r="AD51" s="227">
        <f>IF(ISBLANK(V51),0,Z51*AE50)</f>
        <v>0.14399999999999999</v>
      </c>
      <c r="AE51" s="227">
        <f>AE50-AD51</f>
        <v>0.216</v>
      </c>
      <c r="AF51" s="221" t="str">
        <f>IFERROR(IF(AE51="","",IF(AE51&lt;=0.25,"IMPROBABLE",IF(AE51&lt;=0.4,"RARA VEZ",IF(AE51&lt;=0.6,"PROBABLE",IF(AE51&lt;=0.8,"CASI SEGURO","INMINENTE"))))),"")</f>
        <v>IMPROBABLE</v>
      </c>
      <c r="AG51" s="226">
        <f t="shared" si="16"/>
        <v>0.216</v>
      </c>
      <c r="AH51" s="221" t="str">
        <f t="shared" si="24"/>
        <v>MODERADO</v>
      </c>
      <c r="AI51" s="226">
        <f t="shared" si="26"/>
        <v>0.6</v>
      </c>
      <c r="AJ51" s="224" t="s">
        <v>264</v>
      </c>
      <c r="AK51" s="1045"/>
      <c r="AL51" s="993"/>
      <c r="AM51" s="993"/>
      <c r="AN51" s="1065"/>
      <c r="AO51" s="424" t="s">
        <v>704</v>
      </c>
      <c r="AP51" s="984"/>
    </row>
    <row r="52" spans="1:42" ht="409.5" x14ac:dyDescent="0.3">
      <c r="A52" s="166" t="s">
        <v>8</v>
      </c>
      <c r="B52" s="166">
        <v>5</v>
      </c>
      <c r="C52" s="154" t="s">
        <v>705</v>
      </c>
      <c r="D52" s="167" t="s">
        <v>645</v>
      </c>
      <c r="E52" s="133" t="s">
        <v>706</v>
      </c>
      <c r="F52" s="154" t="s">
        <v>499</v>
      </c>
      <c r="G52" s="318" t="s">
        <v>68</v>
      </c>
      <c r="H52" s="133" t="s">
        <v>567</v>
      </c>
      <c r="I52" s="425" t="s">
        <v>567</v>
      </c>
      <c r="J52" s="167" t="s">
        <v>197</v>
      </c>
      <c r="K52" s="167" t="s">
        <v>581</v>
      </c>
      <c r="L52" s="133" t="s">
        <v>239</v>
      </c>
      <c r="M52" s="426">
        <v>1</v>
      </c>
      <c r="N52" s="294" t="str">
        <f t="shared" si="9"/>
        <v>IMPROBABLE</v>
      </c>
      <c r="O52" s="155">
        <f t="shared" si="25"/>
        <v>0.2</v>
      </c>
      <c r="P52" s="348" t="s">
        <v>582</v>
      </c>
      <c r="Q52" s="427">
        <v>2</v>
      </c>
      <c r="R52" s="428" t="str">
        <f t="shared" si="12"/>
        <v>MENOR</v>
      </c>
      <c r="S52" s="155">
        <f t="shared" si="13"/>
        <v>0.4</v>
      </c>
      <c r="T52" s="296"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6">
        <v>1</v>
      </c>
      <c r="V52" s="133" t="s">
        <v>707</v>
      </c>
      <c r="W52" s="166" t="s">
        <v>321</v>
      </c>
      <c r="X52" s="297" t="s">
        <v>189</v>
      </c>
      <c r="Y52" s="297" t="s">
        <v>180</v>
      </c>
      <c r="Z52" s="298" t="str">
        <f t="shared" si="3"/>
        <v>40%</v>
      </c>
      <c r="AA52" s="297" t="s">
        <v>181</v>
      </c>
      <c r="AB52" s="297" t="s">
        <v>182</v>
      </c>
      <c r="AC52" s="297" t="s">
        <v>183</v>
      </c>
      <c r="AD52" s="297"/>
      <c r="AE52" s="299">
        <f>IFERROR(IF(W52="Probabilidad",(O52-(+O52*Z52)),IF(W52="Impacto",O52,"")),"")</f>
        <v>0.12</v>
      </c>
      <c r="AF52" s="294" t="str">
        <f t="shared" si="23"/>
        <v>IMPROBABLE</v>
      </c>
      <c r="AG52" s="298">
        <f t="shared" si="16"/>
        <v>0.12</v>
      </c>
      <c r="AH52" s="294" t="str">
        <f t="shared" si="24"/>
        <v>MENOR</v>
      </c>
      <c r="AI52" s="298">
        <f t="shared" si="26"/>
        <v>0.4</v>
      </c>
      <c r="AJ52" s="296" t="str">
        <f>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33" t="s">
        <v>600</v>
      </c>
      <c r="AL52" s="300" t="s">
        <v>648</v>
      </c>
      <c r="AM52" s="300" t="s">
        <v>640</v>
      </c>
      <c r="AN52" s="429">
        <v>44713</v>
      </c>
      <c r="AO52" s="300" t="s">
        <v>708</v>
      </c>
      <c r="AP52" s="166" t="s">
        <v>365</v>
      </c>
    </row>
    <row r="53" spans="1:42" ht="409.5" x14ac:dyDescent="0.3">
      <c r="A53" s="166" t="s">
        <v>8</v>
      </c>
      <c r="B53" s="166">
        <v>6</v>
      </c>
      <c r="C53" s="133" t="s">
        <v>668</v>
      </c>
      <c r="D53" s="167" t="s">
        <v>669</v>
      </c>
      <c r="E53" s="133" t="s">
        <v>670</v>
      </c>
      <c r="F53" s="115" t="s">
        <v>221</v>
      </c>
      <c r="G53" s="318" t="s">
        <v>61</v>
      </c>
      <c r="H53" s="133" t="s">
        <v>567</v>
      </c>
      <c r="I53" s="425" t="s">
        <v>567</v>
      </c>
      <c r="J53" s="167" t="s">
        <v>197</v>
      </c>
      <c r="K53" s="167" t="s">
        <v>581</v>
      </c>
      <c r="L53" s="133" t="s">
        <v>239</v>
      </c>
      <c r="M53" s="426">
        <v>2</v>
      </c>
      <c r="N53" s="294" t="str">
        <f t="shared" si="9"/>
        <v>RARA VEZ</v>
      </c>
      <c r="O53" s="155">
        <f t="shared" si="25"/>
        <v>0.4</v>
      </c>
      <c r="P53" s="348" t="s">
        <v>457</v>
      </c>
      <c r="Q53" s="427">
        <v>3</v>
      </c>
      <c r="R53" s="428" t="str">
        <f t="shared" si="12"/>
        <v>MODERADO</v>
      </c>
      <c r="S53" s="155">
        <f t="shared" si="13"/>
        <v>0.6</v>
      </c>
      <c r="T53" s="296" t="str">
        <f t="shared" ref="T53:T59" si="27">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6">
        <v>1</v>
      </c>
      <c r="V53" s="133" t="s">
        <v>709</v>
      </c>
      <c r="W53" s="166" t="s">
        <v>321</v>
      </c>
      <c r="X53" s="297" t="s">
        <v>189</v>
      </c>
      <c r="Y53" s="297" t="s">
        <v>180</v>
      </c>
      <c r="Z53" s="298" t="str">
        <f t="shared" si="3"/>
        <v>40%</v>
      </c>
      <c r="AA53" s="297" t="s">
        <v>181</v>
      </c>
      <c r="AB53" s="297" t="s">
        <v>182</v>
      </c>
      <c r="AC53" s="297" t="s">
        <v>183</v>
      </c>
      <c r="AD53" s="297"/>
      <c r="AE53" s="299">
        <f>IFERROR(IF(W53="Probabilidad",(O53-(+O53*Z53)),IF(W53="Impacto",O53,"")),"")</f>
        <v>0.24</v>
      </c>
      <c r="AF53" s="294" t="str">
        <f t="shared" si="23"/>
        <v>RARA VEZ</v>
      </c>
      <c r="AG53" s="298">
        <f t="shared" si="16"/>
        <v>0.24</v>
      </c>
      <c r="AH53" s="294" t="str">
        <f t="shared" si="24"/>
        <v>MODERADO</v>
      </c>
      <c r="AI53" s="298">
        <f t="shared" si="26"/>
        <v>0.6</v>
      </c>
      <c r="AJ53" s="296" t="str">
        <f>IFERROR(IF(OR(AND(AF53="IMPROBABLE",AH53="LEVE"),AND(AF53="IMPROBABLE",AH53="MENOR"),AND(AF53="RARA VEZ",AH53="LEVE")),"BAJO",IF(OR(AND(AF53="IMPROBABLE",AH53="MODERADO"),AND(AF53="RARA VEZ",AH53="MENOR"),AND(AF53="RARA VEZ",AH53="MODERADO"),AND(AF53="PROBABLE",AH53="LEVE"),AND(AF53="PROBABLE",AH53="MENOR"),AND(AF53="PROBABLE",AH53="MODERADO"),AND(AF53="CASI SEGURO",AH53="LEVE"),AND(AF53="CASI SEGURO",AH53="MENOR")),"MODERADO",IF(OR(AND(AF53="IMPROBABLE",AH53="MAYOR"),AND(AF53="RARA VEZ",AH53="MAYOR"),AND(AF53="PROBABLE",AH53="MAYOR"),AND(AF53="CASI SEGURO",AH53="MODERADO"),AND(AF53="CASI SEGURO",AH53="MAYOR"),AND(AF53="INMINENTE",AH53="LEVE"),AND(AF53="INMINENTE",AH53="MENOR"),AND(AF53="CASI SEGURO",AH53="MODERADO"),AND(AF53="INMINENTE",AH53="MAYOR")),"ALTO",IF(OR(AND(AF53="IMPROBABLE",AH53="CATASTRÓFICO"),AND(AF53="RARA VEZ",AH53="CATASTRÓFICO"),AND(AF53="PROBABLE",AH53="CATASTRÓFICO"),AND(AF53="CASI SEGURO",AH53="CATASTRÓFICO"),AND(AF53="INMINENTE",AH53="CATASTRÓFICO")),"EXTREMO","")))),"")</f>
        <v>MODERADO</v>
      </c>
      <c r="AK53" s="133" t="s">
        <v>600</v>
      </c>
      <c r="AL53" s="300" t="s">
        <v>710</v>
      </c>
      <c r="AM53" s="300" t="s">
        <v>673</v>
      </c>
      <c r="AN53" s="429">
        <v>44713</v>
      </c>
      <c r="AO53" s="300" t="s">
        <v>711</v>
      </c>
      <c r="AP53" s="137" t="s">
        <v>187</v>
      </c>
    </row>
    <row r="54" spans="1:42" ht="409.5" x14ac:dyDescent="0.3">
      <c r="A54" s="982" t="s">
        <v>8</v>
      </c>
      <c r="B54" s="982">
        <v>7</v>
      </c>
      <c r="C54" s="1061" t="s">
        <v>712</v>
      </c>
      <c r="D54" s="991" t="s">
        <v>713</v>
      </c>
      <c r="E54" s="991" t="s">
        <v>714</v>
      </c>
      <c r="F54" s="1052" t="s">
        <v>499</v>
      </c>
      <c r="G54" s="1011" t="s">
        <v>70</v>
      </c>
      <c r="H54" s="1043" t="s">
        <v>567</v>
      </c>
      <c r="I54" s="1046" t="s">
        <v>567</v>
      </c>
      <c r="J54" s="1049" t="s">
        <v>197</v>
      </c>
      <c r="K54" s="1049" t="s">
        <v>581</v>
      </c>
      <c r="L54" s="151" t="s">
        <v>239</v>
      </c>
      <c r="M54" s="430">
        <v>2</v>
      </c>
      <c r="N54" s="221" t="str">
        <f>IF(M54=0,"",IF(M54&lt;=1,"IMPROBABLE",IF(M54&lt;=2,"RARA VEZ",IF(M54&lt;=3,"PROBABLE",IF(M54&lt;=4,"CASI SEGURA","INMINENTE")))))</f>
        <v>RARA VEZ</v>
      </c>
      <c r="O54" s="1058">
        <f t="shared" si="25"/>
        <v>0.4</v>
      </c>
      <c r="P54" s="1005" t="s">
        <v>582</v>
      </c>
      <c r="Q54" s="332">
        <v>2</v>
      </c>
      <c r="R54" s="333" t="str">
        <f t="shared" ref="R54:R62" si="28">IF(Q54=1,"LEVE",IF(Q54=2,"MENOR",IF(Q54=3,"MODERADO",IF(Q54=4,"MAYOR",IF(Q54=5,"CATASTROFICO","")))))</f>
        <v>MENOR</v>
      </c>
      <c r="S54" s="405">
        <f>IF(R54="","",IF(R54="LEVE",0.2,IF(R54="MENOR",0.4,IF(R54="MODERADO",0.6,IF(R54="MAYOR",0.8,IF(R54="CATASTRÓFICO",1,))))))</f>
        <v>0.4</v>
      </c>
      <c r="T54" s="334" t="str">
        <f t="shared" si="27"/>
        <v>BAJO</v>
      </c>
      <c r="U54" s="153">
        <v>1</v>
      </c>
      <c r="V54" s="431" t="s">
        <v>715</v>
      </c>
      <c r="W54" s="153" t="str">
        <f t="shared" ref="W54:W69" si="29">IF(OR(X54="Preventivo",X54="Detectivo"),"Probabilidad",IF(X54="Correctivo","Impacto",""))</f>
        <v>Probabilidad</v>
      </c>
      <c r="X54" s="177" t="s">
        <v>189</v>
      </c>
      <c r="Y54" s="177" t="s">
        <v>180</v>
      </c>
      <c r="Z54" s="226" t="str">
        <f t="shared" si="3"/>
        <v>40%</v>
      </c>
      <c r="AA54" s="177" t="s">
        <v>181</v>
      </c>
      <c r="AB54" s="177" t="s">
        <v>182</v>
      </c>
      <c r="AC54" s="177" t="s">
        <v>183</v>
      </c>
      <c r="AD54" s="406"/>
      <c r="AE54" s="248">
        <f>IFERROR(IF(W54="Probabilidad",(O54-(+O54*Z54)),IF(W54="Impacto",O54,"")),"")</f>
        <v>0.24</v>
      </c>
      <c r="AF54" s="221" t="str">
        <f t="shared" ref="AF54:AF59" si="30">IFERROR(IF(AE54="","",IF(AE54&lt;=0.2,"IMPROBABLE",IF(AE54&lt;=0.4,"RARA VEZ",IF(AE54&lt;=0.6,"PROBABLE",IF(AE54&lt;=0.8,"CASI SEGURO","INMINENTE"))))),"")</f>
        <v>RARA VEZ</v>
      </c>
      <c r="AG54" s="226">
        <f t="shared" si="16"/>
        <v>0.24</v>
      </c>
      <c r="AH54" s="330" t="str">
        <f>R54</f>
        <v>MENOR</v>
      </c>
      <c r="AI54" s="226">
        <f t="shared" si="26"/>
        <v>0.4</v>
      </c>
      <c r="AJ54" s="224" t="s">
        <v>264</v>
      </c>
      <c r="AK54" s="1043" t="s">
        <v>242</v>
      </c>
      <c r="AL54" s="119"/>
      <c r="AM54" s="1066"/>
      <c r="AN54" s="1066"/>
      <c r="AO54" s="211" t="s">
        <v>716</v>
      </c>
      <c r="AP54" s="1068" t="s">
        <v>187</v>
      </c>
    </row>
    <row r="55" spans="1:42" ht="263.5" x14ac:dyDescent="0.3">
      <c r="A55" s="983"/>
      <c r="B55" s="983"/>
      <c r="C55" s="1062"/>
      <c r="D55" s="992"/>
      <c r="E55" s="992"/>
      <c r="F55" s="1053"/>
      <c r="G55" s="1012"/>
      <c r="H55" s="1044"/>
      <c r="I55" s="1047"/>
      <c r="J55" s="1050"/>
      <c r="K55" s="1050"/>
      <c r="L55" s="154" t="s">
        <v>239</v>
      </c>
      <c r="M55" s="432">
        <v>2</v>
      </c>
      <c r="N55" s="239" t="str">
        <f>IF(M55=0,"",IF(M55&lt;=1,"IMPROBABLE",IF(M55&lt;=2,"RARA VEZ",IF(M55&lt;=3,"PROBABLE",IF(M55&lt;=4,"CASI SEGURA","INMINENTE")))))</f>
        <v>RARA VEZ</v>
      </c>
      <c r="O55" s="1059"/>
      <c r="P55" s="1006"/>
      <c r="Q55" s="433">
        <v>2</v>
      </c>
      <c r="R55" s="402" t="str">
        <f t="shared" si="28"/>
        <v>MENOR</v>
      </c>
      <c r="S55" s="434">
        <f>IF(R55="","",IF(R55="LEVE",0.2,IF(R55="MENOR",0.4,IF(R55="MODERADO",0.6,IF(R55="MAYOR",0.8,IF(R55="CATASTRÓFICO",1,))))))</f>
        <v>0.4</v>
      </c>
      <c r="T55" s="403" t="str">
        <f t="shared" si="27"/>
        <v>BAJO</v>
      </c>
      <c r="U55" s="137">
        <v>2</v>
      </c>
      <c r="V55" s="431" t="s">
        <v>717</v>
      </c>
      <c r="W55" s="137" t="str">
        <f t="shared" si="29"/>
        <v>Probabilidad</v>
      </c>
      <c r="X55" s="242" t="s">
        <v>189</v>
      </c>
      <c r="Y55" s="242" t="s">
        <v>180</v>
      </c>
      <c r="Z55" s="243" t="str">
        <f t="shared" si="3"/>
        <v>40%</v>
      </c>
      <c r="AA55" s="242" t="s">
        <v>181</v>
      </c>
      <c r="AB55" s="242" t="s">
        <v>182</v>
      </c>
      <c r="AC55" s="242" t="s">
        <v>183</v>
      </c>
      <c r="AD55" s="62">
        <f>IF(ISBLANK(V55),0,Z55*AE54)</f>
        <v>9.6000000000000002E-2</v>
      </c>
      <c r="AE55" s="62">
        <f>AE54-AD55</f>
        <v>0.14399999999999999</v>
      </c>
      <c r="AF55" s="239" t="str">
        <f t="shared" si="30"/>
        <v>IMPROBABLE</v>
      </c>
      <c r="AG55" s="243">
        <f t="shared" si="16"/>
        <v>0.14399999999999999</v>
      </c>
      <c r="AH55" s="399" t="str">
        <f>R55</f>
        <v>MENOR</v>
      </c>
      <c r="AI55" s="243">
        <f t="shared" si="26"/>
        <v>0.4</v>
      </c>
      <c r="AJ55" s="241" t="s">
        <v>264</v>
      </c>
      <c r="AK55" s="1045"/>
      <c r="AL55" s="119"/>
      <c r="AM55" s="1067"/>
      <c r="AN55" s="1067"/>
      <c r="AO55" s="211" t="s">
        <v>718</v>
      </c>
      <c r="AP55" s="1069"/>
    </row>
    <row r="56" spans="1:42" ht="409.5" x14ac:dyDescent="0.3">
      <c r="A56" s="984"/>
      <c r="B56" s="984"/>
      <c r="C56" s="1063"/>
      <c r="D56" s="993"/>
      <c r="E56" s="993"/>
      <c r="F56" s="1054"/>
      <c r="G56" s="1013"/>
      <c r="H56" s="1045"/>
      <c r="I56" s="1048"/>
      <c r="J56" s="1051"/>
      <c r="K56" s="1051"/>
      <c r="L56" s="1043" t="s">
        <v>588</v>
      </c>
      <c r="M56" s="329">
        <v>2</v>
      </c>
      <c r="N56" s="221" t="str">
        <f>IF(M56=0,"",IF(M56&lt;=1,"IMPROBABLE",IF(M56&lt;=2,"RARA VEZ",IF(M56&lt;=3,"PROBABLE",IF(M56&lt;=4,"CASI SEGURO","INMINENTE")))))</f>
        <v>RARA VEZ</v>
      </c>
      <c r="O56" s="1060"/>
      <c r="P56" s="1007"/>
      <c r="Q56" s="391">
        <v>2</v>
      </c>
      <c r="R56" s="333" t="str">
        <f t="shared" si="28"/>
        <v>MENOR</v>
      </c>
      <c r="S56" s="405">
        <f>IF(R56="","",IF(R56="Leve",0.2,IF(R56="Menor",0.4,IF(R56="Moderado",0.6,IF(R56="Mayor",0.8,IF(R56="Catastrófico",1,))))))</f>
        <v>0.4</v>
      </c>
      <c r="T56" s="334" t="str">
        <f t="shared" si="27"/>
        <v>BAJO</v>
      </c>
      <c r="U56" s="153">
        <v>3</v>
      </c>
      <c r="V56" s="431" t="s">
        <v>719</v>
      </c>
      <c r="W56" s="153" t="str">
        <f t="shared" si="29"/>
        <v>Probabilidad</v>
      </c>
      <c r="X56" s="177" t="s">
        <v>189</v>
      </c>
      <c r="Y56" s="177" t="s">
        <v>180</v>
      </c>
      <c r="Z56" s="226" t="str">
        <f t="shared" si="3"/>
        <v>40%</v>
      </c>
      <c r="AA56" s="177" t="s">
        <v>181</v>
      </c>
      <c r="AB56" s="177" t="s">
        <v>182</v>
      </c>
      <c r="AC56" s="177" t="s">
        <v>183</v>
      </c>
      <c r="AD56" s="406"/>
      <c r="AE56" s="248">
        <f>IFERROR(IF(W56="Probabilidad",(O56-(+O56*Z56)),IF(W56="Impacto",O56,"")),"")</f>
        <v>0</v>
      </c>
      <c r="AF56" s="221" t="str">
        <f t="shared" si="30"/>
        <v>IMPROBABLE</v>
      </c>
      <c r="AG56" s="226">
        <f t="shared" si="16"/>
        <v>0</v>
      </c>
      <c r="AH56" s="221" t="str">
        <f>R56</f>
        <v>MENOR</v>
      </c>
      <c r="AI56" s="226">
        <f t="shared" si="26"/>
        <v>0.4</v>
      </c>
      <c r="AJ56" s="334" t="str">
        <f>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1043" t="s">
        <v>242</v>
      </c>
      <c r="AL56" s="207"/>
      <c r="AM56" s="1066"/>
      <c r="AN56" s="1066"/>
      <c r="AO56" s="211" t="s">
        <v>720</v>
      </c>
      <c r="AP56" s="435" t="s">
        <v>187</v>
      </c>
    </row>
    <row r="57" spans="1:42" ht="409.5" x14ac:dyDescent="0.35">
      <c r="A57" s="1071" t="s">
        <v>8</v>
      </c>
      <c r="B57" s="1071">
        <v>8</v>
      </c>
      <c r="C57" s="985" t="s">
        <v>721</v>
      </c>
      <c r="D57" s="985" t="s">
        <v>722</v>
      </c>
      <c r="E57" s="1073" t="s">
        <v>723</v>
      </c>
      <c r="F57" s="1052" t="s">
        <v>499</v>
      </c>
      <c r="G57" s="985" t="s">
        <v>71</v>
      </c>
      <c r="H57" s="1043" t="s">
        <v>567</v>
      </c>
      <c r="I57" s="1046" t="s">
        <v>567</v>
      </c>
      <c r="J57" s="1049" t="s">
        <v>197</v>
      </c>
      <c r="K57" s="1049" t="s">
        <v>581</v>
      </c>
      <c r="L57" s="1045"/>
      <c r="M57" s="329">
        <v>2</v>
      </c>
      <c r="N57" s="221" t="str">
        <f>IF(M57=0,"",IF(M57&lt;=1,"IMPROBABLE",IF(M57&lt;=2,"RARA VEZ",IF(M57&lt;=3,"PROBABLE",IF(M57&lt;=4,"CASI SEGURO","INMINENTE")))))</f>
        <v>RARA VEZ</v>
      </c>
      <c r="O57" s="436">
        <f t="shared" ref="O57:O62" si="31">IF(N57="","",IF(N57="IMPROBABLE",0.2,IF(N57="RARA VEZ",0.4,IF(N57="PROBABLE",0.6,IF(N57="CASI SEGURO",0.8,IF(N57="INMINENTE",1,))))))</f>
        <v>0.4</v>
      </c>
      <c r="P57" s="1005" t="s">
        <v>582</v>
      </c>
      <c r="Q57" s="391">
        <v>2</v>
      </c>
      <c r="R57" s="423" t="str">
        <f t="shared" si="28"/>
        <v>MENOR</v>
      </c>
      <c r="S57" s="436">
        <f>IF(R57="","",IF(R57="Leve",0.2,IF(R57="Menor",0.4,IF(R57="Moderado",0.6,IF(R57="Mayor",0.8,IF(R57="Catastrófico",1,))))))</f>
        <v>0.4</v>
      </c>
      <c r="T57" s="224" t="str">
        <f t="shared" si="27"/>
        <v>BAJO</v>
      </c>
      <c r="U57" s="153">
        <v>1</v>
      </c>
      <c r="V57" s="431" t="s">
        <v>724</v>
      </c>
      <c r="W57" s="153" t="str">
        <f t="shared" si="29"/>
        <v>Probabilidad</v>
      </c>
      <c r="X57" s="177" t="s">
        <v>189</v>
      </c>
      <c r="Y57" s="177" t="s">
        <v>180</v>
      </c>
      <c r="Z57" s="226" t="str">
        <f t="shared" si="3"/>
        <v>40%</v>
      </c>
      <c r="AA57" s="177" t="s">
        <v>181</v>
      </c>
      <c r="AB57" s="177" t="s">
        <v>182</v>
      </c>
      <c r="AC57" s="177" t="s">
        <v>183</v>
      </c>
      <c r="AD57" s="227">
        <f>IF(ISBLANK(V57),0,Z57*AE56)</f>
        <v>0</v>
      </c>
      <c r="AE57" s="227">
        <f>AE56-AD57</f>
        <v>0</v>
      </c>
      <c r="AF57" s="221" t="str">
        <f t="shared" si="30"/>
        <v>IMPROBABLE</v>
      </c>
      <c r="AG57" s="226">
        <f t="shared" si="16"/>
        <v>0</v>
      </c>
      <c r="AH57" s="221" t="str">
        <f>R57</f>
        <v>MENOR</v>
      </c>
      <c r="AI57" s="226">
        <f>IFERROR(IF(W57="Impacto",(S57-(+S57*Z57)),IF(W57="Probabilidad",S57,"")),"")</f>
        <v>0.4</v>
      </c>
      <c r="AJ57" s="334" t="str">
        <f>IFERROR(IF(OR(AND(AF57="IMPROBABLE",AH57="LEVE"),AND(AF57="IMPROBABLE",AH57="MENOR"),AND(AF57="RARA VEZ",AH57="LEVE")),"BAJO",IF(OR(AND(AF57="IMPROBABLE",AH57="MODERADO"),AND(AF57="RARA VEZ",AH57="MENOR"),AND(AF57="RARA VEZ",AH57="MODERADO"),AND(AF57="PROBABLE",AH57="LEVE"),AND(AF57="PROBABLE",AH57="MENOR"),AND(AF57="PROBABLE",AH57="MODERADO"),AND(AF57="CASI SEGURO",AH57="LEVE"),AND(AF57="CASI SEGURO",AH57="MENOR")),"MODERADO",IF(OR(AND(AF57="IMPROBABLE",AH57="MAYOR"),AND(AF57="RARA VEZ",AH57="MAYOR"),AND(AF57="PROBABLE",AH57="MAYOR"),AND(AF57="CASI SEGURO",AH57="MODERADO"),AND(AF57="CASI SEGURO",AH57="MAYOR"),AND(AF57="INMINENTE",AH57="LEVE"),AND(AF57="INMINENTE",AH57="MENOR"),AND(AF57="CASI SEGURO",AH57="MODERADO"),AND(AF57="INMINENTE",AH57="MAYOR")),"ALTO",IF(OR(AND(AF57="IMPROBABLE",AH57="CATASTRÓFICO"),AND(AF57="RARA VEZ",AH57="CATASTRÓFICO"),AND(AF57="PROBABLE",AH57="CATASTRÓFICO"),AND(AF57="CASI SEGURO",AH57="CATASTRÓFICO"),AND(AF57="INMINENTE",AH57="CATASTRÓFICO")),"EXTREMO","")))),"")</f>
        <v>BAJO</v>
      </c>
      <c r="AK57" s="1044"/>
      <c r="AL57" s="437"/>
      <c r="AM57" s="1070"/>
      <c r="AN57" s="1070"/>
      <c r="AO57" s="437" t="s">
        <v>725</v>
      </c>
      <c r="AP57" s="1068" t="s">
        <v>187</v>
      </c>
    </row>
    <row r="58" spans="1:42" ht="409.5" x14ac:dyDescent="0.3">
      <c r="A58" s="1072"/>
      <c r="B58" s="1072"/>
      <c r="C58" s="987"/>
      <c r="D58" s="987"/>
      <c r="E58" s="1074"/>
      <c r="F58" s="1054"/>
      <c r="G58" s="987"/>
      <c r="H58" s="1045"/>
      <c r="I58" s="1048"/>
      <c r="J58" s="1051"/>
      <c r="K58" s="1051"/>
      <c r="L58" s="186"/>
      <c r="M58" s="329">
        <v>2</v>
      </c>
      <c r="N58" s="423" t="str">
        <f>IF(M58=0,"",IF(M58&lt;=1,"IMPROBABLE",IF(M58&lt;=2,"RARA VEZ",IF(M58&lt;=3,"PROBABLE",IF(M58&lt;=4,"CASI SEGURO","INMINENTE")))))</f>
        <v>RARA VEZ</v>
      </c>
      <c r="O58" s="438">
        <f t="shared" si="31"/>
        <v>0.4</v>
      </c>
      <c r="P58" s="1007"/>
      <c r="Q58" s="439">
        <v>2</v>
      </c>
      <c r="R58" s="440" t="str">
        <f t="shared" si="28"/>
        <v>MENOR</v>
      </c>
      <c r="S58" s="441">
        <f>IF(R58="","",IF(R58="Leve",0.2,IF(R58="Menor",0.4,IF(R58="Moderado",0.6,IF(R58="Mayor",0.8,IF(R58="Catastrófico",1,))))))</f>
        <v>0.4</v>
      </c>
      <c r="T58" s="442" t="str">
        <f t="shared" si="27"/>
        <v>BAJO</v>
      </c>
      <c r="U58" s="443">
        <v>2</v>
      </c>
      <c r="V58" s="431" t="s">
        <v>726</v>
      </c>
      <c r="W58" s="412" t="str">
        <f t="shared" si="29"/>
        <v>Probabilidad</v>
      </c>
      <c r="X58" s="413" t="s">
        <v>189</v>
      </c>
      <c r="Y58" s="413" t="s">
        <v>180</v>
      </c>
      <c r="Z58" s="414" t="str">
        <f t="shared" si="3"/>
        <v>40%</v>
      </c>
      <c r="AA58" s="413" t="s">
        <v>181</v>
      </c>
      <c r="AB58" s="413" t="s">
        <v>182</v>
      </c>
      <c r="AC58" s="413" t="s">
        <v>183</v>
      </c>
      <c r="AD58" s="415">
        <f>$AD57</f>
        <v>0</v>
      </c>
      <c r="AE58" s="248">
        <f>AE57-AD58</f>
        <v>0</v>
      </c>
      <c r="AF58" s="221" t="str">
        <f t="shared" si="30"/>
        <v>IMPROBABLE</v>
      </c>
      <c r="AG58" s="414">
        <f t="shared" si="16"/>
        <v>0</v>
      </c>
      <c r="AH58" s="423" t="str">
        <f>AH57</f>
        <v>MENOR</v>
      </c>
      <c r="AI58" s="414">
        <f>IFERROR(IF(W58="Impacto",(S58-(+S58*Z58)),IF(W58="Probabilidad",S58,"")),"")</f>
        <v>0.4</v>
      </c>
      <c r="AJ58" s="334" t="str">
        <f>IFERROR(IF(OR(AND(AF58="IMPROBABLE",AH58="LEVE"),AND(AF58="IMPROBABLE",AH58="MENOR"),AND(AF58="RARA VEZ",AH58="LEVE")),"BAJO",IF(OR(AND(AF58="IMPROBABLE",AH58="MODERADO"),AND(AF58="RARA VEZ",AH58="MENOR"),AND(AF58="RARA VEZ",AH58="MODERADO"),AND(AF58="PROBABLE",AH58="LEVE"),AND(AF58="PROBABLE",AH58="MENOR"),AND(AF58="PROBABLE",AH58="MODERADO"),AND(AF58="CASI SEGURO",AH58="LEVE"),AND(AF58="CASI SEGURO",AH58="MENOR")),"MODERADO",IF(OR(AND(AF58="IMPROBABLE",AH58="MAYOR"),AND(AF58="RARA VEZ",AH58="MAYOR"),AND(AF58="PROBABLE",AH58="MAYOR"),AND(AF58="CASI SEGURO",AH58="MODERADO"),AND(AF58="CASI SEGURO",AH58="MAYOR"),AND(AF58="INMINENTE",AH58="LEVE"),AND(AF58="INMINENTE",AH58="MENOR"),AND(AF58="CASI SEGURO",AH58="MODERADO"),AND(AF58="INMINENTE",AH58="MAYOR")),"ALTO",IF(OR(AND(AF58="IMPROBABLE",AH58="CATASTRÓFICO"),AND(AF58="RARA VEZ",AH58="CATASTRÓFICO"),AND(AF58="PROBABLE",AH58="CATASTRÓFICO"),AND(AF58="CASI SEGURO",AH58="CATASTRÓFICO"),AND(AF58="INMINENTE",AH58="CATASTRÓFICO")),"EXTREMO","")))),"")</f>
        <v>BAJO</v>
      </c>
      <c r="AK58" s="1045"/>
      <c r="AL58" s="207"/>
      <c r="AM58" s="1067"/>
      <c r="AN58" s="1067"/>
      <c r="AO58" s="211" t="s">
        <v>727</v>
      </c>
      <c r="AP58" s="1069"/>
    </row>
    <row r="59" spans="1:42" ht="372" x14ac:dyDescent="0.3">
      <c r="A59" s="982" t="s">
        <v>728</v>
      </c>
      <c r="B59" s="982">
        <v>1</v>
      </c>
      <c r="C59" s="985" t="s">
        <v>563</v>
      </c>
      <c r="D59" s="991" t="s">
        <v>729</v>
      </c>
      <c r="E59" s="991" t="s">
        <v>730</v>
      </c>
      <c r="F59" s="1068" t="s">
        <v>499</v>
      </c>
      <c r="G59" s="1075" t="s">
        <v>73</v>
      </c>
      <c r="H59" s="1043" t="s">
        <v>567</v>
      </c>
      <c r="I59" s="1046" t="s">
        <v>567</v>
      </c>
      <c r="J59" s="1049" t="s">
        <v>197</v>
      </c>
      <c r="K59" s="1082" t="s">
        <v>581</v>
      </c>
      <c r="L59" s="151" t="s">
        <v>239</v>
      </c>
      <c r="M59" s="329">
        <v>3</v>
      </c>
      <c r="N59" s="330" t="str">
        <f>IF(M59=0,"",IF(M59&lt;=1,"IMPROBABLE",IF(M59&lt;=2,"RARA VEZ",IF(M59&lt;=3,"PROBABLE",IF(M59&lt;=4,"CASI SEGURA","INMINENTE")))))</f>
        <v>PROBABLE</v>
      </c>
      <c r="O59" s="331">
        <f t="shared" si="31"/>
        <v>0.6</v>
      </c>
      <c r="P59" s="1005" t="s">
        <v>319</v>
      </c>
      <c r="Q59" s="332">
        <v>2</v>
      </c>
      <c r="R59" s="333" t="str">
        <f t="shared" si="28"/>
        <v>MENOR</v>
      </c>
      <c r="S59" s="331">
        <f>IF(R59="","",IF(R59="LEVE",0.2,IF(R59="MENOR",0.4,IF(R59="MODERADO",0.6,IF(R59="MAYOR",0.8,IF(R59="CATASTRÓFICO",1,))))))</f>
        <v>0.4</v>
      </c>
      <c r="T59" s="334" t="str">
        <f t="shared" si="27"/>
        <v>MODERADO</v>
      </c>
      <c r="U59" s="153">
        <v>1</v>
      </c>
      <c r="V59" s="300" t="s">
        <v>731</v>
      </c>
      <c r="W59" s="153" t="str">
        <f t="shared" si="29"/>
        <v>Probabilidad</v>
      </c>
      <c r="X59" s="177" t="s">
        <v>189</v>
      </c>
      <c r="Y59" s="177" t="s">
        <v>180</v>
      </c>
      <c r="Z59" s="226" t="str">
        <f t="shared" si="3"/>
        <v>40%</v>
      </c>
      <c r="AA59" s="177" t="s">
        <v>181</v>
      </c>
      <c r="AB59" s="177" t="s">
        <v>182</v>
      </c>
      <c r="AC59" s="177" t="s">
        <v>183</v>
      </c>
      <c r="AD59" s="227"/>
      <c r="AE59" s="248">
        <f>IFERROR(IF(W60="Probabilidad",(O59-(+O59*Z60)),IF(W59="Impacto",O59,"")),"")</f>
        <v>0.36</v>
      </c>
      <c r="AF59" s="221" t="str">
        <f t="shared" si="30"/>
        <v>RARA VEZ</v>
      </c>
      <c r="AG59" s="226">
        <f t="shared" si="16"/>
        <v>0.36</v>
      </c>
      <c r="AH59" s="330" t="str">
        <f>R59</f>
        <v>MENOR</v>
      </c>
      <c r="AI59" s="226">
        <f t="shared" ref="AI59:AI66" si="32">IFERROR(IF(W59="Impacto",(S59-(+S59*Z59)),IF(W59="Probabilidad",S59,"")),"")</f>
        <v>0.4</v>
      </c>
      <c r="AJ59" s="224" t="s">
        <v>264</v>
      </c>
      <c r="AK59" s="1043" t="s">
        <v>265</v>
      </c>
      <c r="AL59" s="991" t="s">
        <v>569</v>
      </c>
      <c r="AM59" s="1055" t="s">
        <v>732</v>
      </c>
      <c r="AN59" s="1064">
        <v>44713</v>
      </c>
      <c r="AO59" s="408" t="s">
        <v>733</v>
      </c>
      <c r="AP59" s="982" t="s">
        <v>187</v>
      </c>
    </row>
    <row r="60" spans="1:42" ht="409.5" x14ac:dyDescent="0.3">
      <c r="A60" s="983"/>
      <c r="B60" s="983"/>
      <c r="C60" s="986"/>
      <c r="D60" s="992"/>
      <c r="E60" s="992"/>
      <c r="F60" s="1078"/>
      <c r="G60" s="1076"/>
      <c r="H60" s="1044"/>
      <c r="I60" s="1047"/>
      <c r="J60" s="1050"/>
      <c r="K60" s="1083"/>
      <c r="L60" s="216"/>
      <c r="M60" s="329">
        <v>3</v>
      </c>
      <c r="N60" s="330" t="str">
        <f>IF(M60=0,"",IF(M60&lt;=1,"IMPROBABLE",IF(M60&lt;=2,"RARA VEZ",IF(M60&lt;=3,"PROBABLE",IF(M60&lt;=4,"CASI SEGURA","INMINENTE")))))</f>
        <v>PROBABLE</v>
      </c>
      <c r="O60" s="331">
        <f t="shared" si="31"/>
        <v>0.6</v>
      </c>
      <c r="P60" s="1006"/>
      <c r="Q60" s="332">
        <v>2</v>
      </c>
      <c r="R60" s="333" t="str">
        <f t="shared" si="28"/>
        <v>MENOR</v>
      </c>
      <c r="S60" s="331">
        <f>IF(R60="","",IF(R60="LEVE",0.2,IF(R60="MENOR",0.4,IF(R60="MODERADO",0.6,IF(R60="MAYOR",0.8,IF(R60="CATASTRÓFICO",1,))))))</f>
        <v>0.4</v>
      </c>
      <c r="T60" s="334" t="str">
        <f t="shared" ref="T60:T100" si="33">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53">
        <v>2</v>
      </c>
      <c r="V60" s="300" t="s">
        <v>734</v>
      </c>
      <c r="W60" s="153" t="str">
        <f t="shared" si="29"/>
        <v>Probabilidad</v>
      </c>
      <c r="X60" s="177" t="s">
        <v>189</v>
      </c>
      <c r="Y60" s="177" t="s">
        <v>180</v>
      </c>
      <c r="Z60" s="226" t="str">
        <f t="shared" si="3"/>
        <v>40%</v>
      </c>
      <c r="AA60" s="177" t="s">
        <v>181</v>
      </c>
      <c r="AB60" s="177" t="s">
        <v>182</v>
      </c>
      <c r="AC60" s="177" t="s">
        <v>183</v>
      </c>
      <c r="AD60" s="227">
        <f>IF(ISBLANK(V60),0,Z60*AE59)</f>
        <v>0.14399999999999999</v>
      </c>
      <c r="AE60" s="227">
        <f>AE59-AD60</f>
        <v>0.216</v>
      </c>
      <c r="AF60" s="221" t="str">
        <f t="shared" ref="AF60:AF65" si="34">IFERROR(IF(AE60="","",IF(AE60&lt;=0.2,"IMPROBABLE",IF(AE60&lt;=0.4,"RARA VEZ",IF(AE60&lt;=0.6,"PROBABLE",IF(AE60&lt;=0.8,"CASI SEGURO","INMINENTE"))))),"")</f>
        <v>RARA VEZ</v>
      </c>
      <c r="AG60" s="226">
        <f t="shared" si="16"/>
        <v>0.216</v>
      </c>
      <c r="AH60" s="330" t="str">
        <f t="shared" ref="AH60:AH65" si="35">R60</f>
        <v>MENOR</v>
      </c>
      <c r="AI60" s="226">
        <f t="shared" si="32"/>
        <v>0.4</v>
      </c>
      <c r="AJ60" s="224" t="s">
        <v>264</v>
      </c>
      <c r="AK60" s="1044"/>
      <c r="AL60" s="992"/>
      <c r="AM60" s="1056"/>
      <c r="AN60" s="1085"/>
      <c r="AO60" s="409" t="s">
        <v>735</v>
      </c>
      <c r="AP60" s="983"/>
    </row>
    <row r="61" spans="1:42" ht="356.5" x14ac:dyDescent="0.3">
      <c r="A61" s="983"/>
      <c r="B61" s="983"/>
      <c r="C61" s="986"/>
      <c r="D61" s="992"/>
      <c r="E61" s="992"/>
      <c r="F61" s="1078"/>
      <c r="G61" s="1076"/>
      <c r="H61" s="1044"/>
      <c r="I61" s="1047"/>
      <c r="J61" s="1050"/>
      <c r="K61" s="1083"/>
      <c r="L61" s="216"/>
      <c r="M61" s="329">
        <v>3</v>
      </c>
      <c r="N61" s="330" t="str">
        <f>IF(M61=0,"",IF(M61&lt;=1,"IMPROBABLE",IF(M61&lt;=2,"RARA VEZ",IF(M61&lt;=3,"PROBABLE",IF(M61&lt;=4,"CASI SEGURA","INMINENTE")))))</f>
        <v>PROBABLE</v>
      </c>
      <c r="O61" s="331">
        <f t="shared" si="31"/>
        <v>0.6</v>
      </c>
      <c r="P61" s="1006"/>
      <c r="Q61" s="332">
        <v>2</v>
      </c>
      <c r="R61" s="333" t="str">
        <f t="shared" si="28"/>
        <v>MENOR</v>
      </c>
      <c r="S61" s="331">
        <f>IF(R61="","",IF(R61="LEVE",0.2,IF(R61="MENOR",0.4,IF(R61="MODERADO",0.6,IF(R61="MAYOR",0.8,IF(R61="CATASTRÓFICO",1,))))))</f>
        <v>0.4</v>
      </c>
      <c r="T61" s="334" t="str">
        <f t="shared" si="33"/>
        <v>MODERADO</v>
      </c>
      <c r="U61" s="153">
        <v>3</v>
      </c>
      <c r="V61" s="133" t="s">
        <v>736</v>
      </c>
      <c r="W61" s="153" t="str">
        <f t="shared" si="29"/>
        <v>Probabilidad</v>
      </c>
      <c r="X61" s="177" t="s">
        <v>189</v>
      </c>
      <c r="Y61" s="177" t="s">
        <v>180</v>
      </c>
      <c r="Z61" s="226" t="str">
        <f t="shared" si="3"/>
        <v>40%</v>
      </c>
      <c r="AA61" s="177" t="s">
        <v>181</v>
      </c>
      <c r="AB61" s="177" t="s">
        <v>182</v>
      </c>
      <c r="AC61" s="177" t="s">
        <v>183</v>
      </c>
      <c r="AD61" s="227">
        <f>IF(ISBLANK(V61),0,Z61*AE60)</f>
        <v>8.6400000000000005E-2</v>
      </c>
      <c r="AE61" s="227">
        <f>AE60-AD61</f>
        <v>0.12959999999999999</v>
      </c>
      <c r="AF61" s="221" t="str">
        <f t="shared" si="34"/>
        <v>IMPROBABLE</v>
      </c>
      <c r="AG61" s="226">
        <f t="shared" si="16"/>
        <v>0.12959999999999999</v>
      </c>
      <c r="AH61" s="330" t="str">
        <f t="shared" si="35"/>
        <v>MENOR</v>
      </c>
      <c r="AI61" s="226">
        <f t="shared" si="32"/>
        <v>0.4</v>
      </c>
      <c r="AJ61" s="224" t="s">
        <v>264</v>
      </c>
      <c r="AK61" s="1044"/>
      <c r="AL61" s="992"/>
      <c r="AM61" s="1056"/>
      <c r="AN61" s="1085"/>
      <c r="AO61" s="409" t="s">
        <v>686</v>
      </c>
      <c r="AP61" s="983"/>
    </row>
    <row r="62" spans="1:42" ht="263.5" x14ac:dyDescent="0.3">
      <c r="A62" s="984"/>
      <c r="B62" s="984"/>
      <c r="C62" s="987"/>
      <c r="D62" s="993"/>
      <c r="E62" s="993"/>
      <c r="F62" s="1069"/>
      <c r="G62" s="1077"/>
      <c r="H62" s="1045"/>
      <c r="I62" s="1048"/>
      <c r="J62" s="1051"/>
      <c r="K62" s="1084"/>
      <c r="L62" s="216"/>
      <c r="M62" s="329">
        <v>3</v>
      </c>
      <c r="N62" s="330" t="str">
        <f>IF(M62=0,"",IF(M62&lt;=1,"IMPROBABLE",IF(M62&lt;=2,"RARA VEZ",IF(M62&lt;=3,"PROBABLE",IF(M62&lt;=4,"CASI SEGURA","INMINENTE")))))</f>
        <v>PROBABLE</v>
      </c>
      <c r="O62" s="331">
        <f t="shared" si="31"/>
        <v>0.6</v>
      </c>
      <c r="P62" s="1007"/>
      <c r="Q62" s="332">
        <v>2</v>
      </c>
      <c r="R62" s="333" t="str">
        <f t="shared" si="28"/>
        <v>MENOR</v>
      </c>
      <c r="S62" s="331">
        <f>IF(R62="","",IF(R62="LEVE",0.2,IF(R62="MENOR",0.4,IF(R62="MODERADO",0.6,IF(R62="MAYOR",0.8,IF(R62="CATASTRÓFICO",1,))))))</f>
        <v>0.4</v>
      </c>
      <c r="T62" s="334" t="str">
        <f t="shared" si="33"/>
        <v>MODERADO</v>
      </c>
      <c r="U62" s="153">
        <v>4</v>
      </c>
      <c r="V62" s="133" t="s">
        <v>737</v>
      </c>
      <c r="W62" s="153" t="str">
        <f t="shared" si="29"/>
        <v>Probabilidad</v>
      </c>
      <c r="X62" s="177" t="s">
        <v>189</v>
      </c>
      <c r="Y62" s="177" t="s">
        <v>180</v>
      </c>
      <c r="Z62" s="226" t="str">
        <f t="shared" si="3"/>
        <v>40%</v>
      </c>
      <c r="AA62" s="177" t="s">
        <v>181</v>
      </c>
      <c r="AB62" s="177" t="s">
        <v>182</v>
      </c>
      <c r="AC62" s="177" t="s">
        <v>183</v>
      </c>
      <c r="AD62" s="227">
        <f>IF(ISBLANK(V62),0,Z62*AE61)</f>
        <v>5.1839999999999997E-2</v>
      </c>
      <c r="AE62" s="227">
        <f>AE61-AD62</f>
        <v>7.7759999999999996E-2</v>
      </c>
      <c r="AF62" s="221" t="str">
        <f t="shared" si="34"/>
        <v>IMPROBABLE</v>
      </c>
      <c r="AG62" s="226">
        <f t="shared" si="16"/>
        <v>7.7759999999999996E-2</v>
      </c>
      <c r="AH62" s="330" t="str">
        <f t="shared" si="35"/>
        <v>MENOR</v>
      </c>
      <c r="AI62" s="226">
        <f t="shared" si="32"/>
        <v>0.4</v>
      </c>
      <c r="AJ62" s="224" t="s">
        <v>264</v>
      </c>
      <c r="AK62" s="1045"/>
      <c r="AL62" s="993"/>
      <c r="AM62" s="1057"/>
      <c r="AN62" s="1065"/>
      <c r="AO62" s="388" t="s">
        <v>738</v>
      </c>
      <c r="AP62" s="984"/>
    </row>
    <row r="63" spans="1:42" ht="186" x14ac:dyDescent="0.3">
      <c r="A63" s="982" t="s">
        <v>728</v>
      </c>
      <c r="B63" s="982">
        <v>2</v>
      </c>
      <c r="C63" s="985" t="s">
        <v>585</v>
      </c>
      <c r="D63" s="985" t="s">
        <v>586</v>
      </c>
      <c r="E63" s="985" t="s">
        <v>587</v>
      </c>
      <c r="F63" s="1052" t="s">
        <v>499</v>
      </c>
      <c r="G63" s="985" t="s">
        <v>74</v>
      </c>
      <c r="H63" s="1043" t="s">
        <v>567</v>
      </c>
      <c r="I63" s="1043" t="s">
        <v>567</v>
      </c>
      <c r="J63" s="1049" t="s">
        <v>197</v>
      </c>
      <c r="K63" s="1079" t="s">
        <v>581</v>
      </c>
      <c r="L63" s="216" t="s">
        <v>588</v>
      </c>
      <c r="M63" s="329">
        <v>4</v>
      </c>
      <c r="N63" s="330" t="str">
        <f t="shared" ref="N63:N96" si="36">IF(M63=0,"",IF(M63&lt;=1,"IMPROBABLE",IF(M63&lt;=2,"RARA VEZ",IF(M63&lt;=3,"PROBABLE",IF(M63&lt;=4,"CASI SEGURO","INMINENTE")))))</f>
        <v>CASI SEGURO</v>
      </c>
      <c r="O63" s="331">
        <f t="shared" ref="O63:O76" si="37">IF(N63="","",IF(N63="IMPROBABLE",0.2,IF(N63="RARA VEZ",0.4,IF(N63="PROBABLE",0.6,IF(N63="CASI SEGURO",0.8,IF(N63="INMINENTE",1,))))))</f>
        <v>0.8</v>
      </c>
      <c r="P63" s="1005" t="s">
        <v>231</v>
      </c>
      <c r="Q63" s="391">
        <v>3</v>
      </c>
      <c r="R63" s="333" t="str">
        <f t="shared" ref="R63:R96" si="38">IF(Q63=1,"LEVE",IF(Q63=2,"MENOR",IF(Q63=3,"MODERADO",IF(Q63=4,"MAYOR",IF(Q63=5,"CATASTROFICO","")))))</f>
        <v>MODERADO</v>
      </c>
      <c r="S63" s="331">
        <f t="shared" ref="S63:S88" si="39">IF(R63="","",IF(R63="Leve",0.2,IF(R63="Menor",0.4,IF(R63="Moderado",0.6,IF(R63="Mayor",0.8,IF(R63="Catastrófico",1,))))))</f>
        <v>0.6</v>
      </c>
      <c r="T63" s="334" t="str">
        <f t="shared" si="33"/>
        <v>ALTO</v>
      </c>
      <c r="U63" s="153">
        <v>1</v>
      </c>
      <c r="V63" s="133" t="s">
        <v>739</v>
      </c>
      <c r="W63" s="153" t="str">
        <f t="shared" si="29"/>
        <v>Probabilidad</v>
      </c>
      <c r="X63" s="177" t="s">
        <v>189</v>
      </c>
      <c r="Y63" s="177" t="s">
        <v>180</v>
      </c>
      <c r="Z63" s="226" t="str">
        <f t="shared" si="3"/>
        <v>40%</v>
      </c>
      <c r="AA63" s="177" t="s">
        <v>181</v>
      </c>
      <c r="AB63" s="177" t="s">
        <v>182</v>
      </c>
      <c r="AC63" s="177" t="s">
        <v>183</v>
      </c>
      <c r="AD63" s="227"/>
      <c r="AE63" s="248">
        <f>IFERROR(IF(W64="Probabilidad",(O63-(+O63*Z64)),IF(W63="Impacto",O63,"")),"")</f>
        <v>0.48</v>
      </c>
      <c r="AF63" s="221" t="str">
        <f t="shared" si="34"/>
        <v>PROBABLE</v>
      </c>
      <c r="AG63" s="226">
        <f t="shared" si="16"/>
        <v>0.48</v>
      </c>
      <c r="AH63" s="221" t="str">
        <f t="shared" si="35"/>
        <v>MODERADO</v>
      </c>
      <c r="AI63" s="1086">
        <f t="shared" si="32"/>
        <v>0.6</v>
      </c>
      <c r="AJ63" s="334" t="str">
        <f t="shared" ref="AJ63:AJ78" si="40">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1043" t="s">
        <v>184</v>
      </c>
      <c r="AL63" s="991" t="s">
        <v>590</v>
      </c>
      <c r="AM63" s="1055" t="s">
        <v>732</v>
      </c>
      <c r="AN63" s="1064">
        <v>44714</v>
      </c>
      <c r="AO63" s="408" t="s">
        <v>591</v>
      </c>
      <c r="AP63" s="982" t="s">
        <v>187</v>
      </c>
    </row>
    <row r="64" spans="1:42" ht="356.5" x14ac:dyDescent="0.3">
      <c r="A64" s="983"/>
      <c r="B64" s="983"/>
      <c r="C64" s="986"/>
      <c r="D64" s="986"/>
      <c r="E64" s="986"/>
      <c r="F64" s="1053"/>
      <c r="G64" s="986"/>
      <c r="H64" s="1044"/>
      <c r="I64" s="1044"/>
      <c r="J64" s="1050"/>
      <c r="K64" s="1080"/>
      <c r="L64" s="394"/>
      <c r="M64" s="329">
        <v>4</v>
      </c>
      <c r="N64" s="330" t="str">
        <f t="shared" si="36"/>
        <v>CASI SEGURO</v>
      </c>
      <c r="O64" s="331">
        <f t="shared" si="37"/>
        <v>0.8</v>
      </c>
      <c r="P64" s="1006"/>
      <c r="Q64" s="391">
        <v>3</v>
      </c>
      <c r="R64" s="333" t="str">
        <f t="shared" si="38"/>
        <v>MODERADO</v>
      </c>
      <c r="S64" s="331">
        <f t="shared" si="39"/>
        <v>0.6</v>
      </c>
      <c r="T64" s="334" t="str">
        <f t="shared" si="33"/>
        <v>ALTO</v>
      </c>
      <c r="U64" s="153">
        <v>2</v>
      </c>
      <c r="V64" s="318" t="s">
        <v>740</v>
      </c>
      <c r="W64" s="153" t="str">
        <f t="shared" si="29"/>
        <v>Probabilidad</v>
      </c>
      <c r="X64" s="177" t="s">
        <v>189</v>
      </c>
      <c r="Y64" s="177" t="s">
        <v>180</v>
      </c>
      <c r="Z64" s="226" t="str">
        <f t="shared" si="3"/>
        <v>40%</v>
      </c>
      <c r="AA64" s="177" t="s">
        <v>181</v>
      </c>
      <c r="AB64" s="177" t="s">
        <v>182</v>
      </c>
      <c r="AC64" s="177" t="s">
        <v>183</v>
      </c>
      <c r="AD64" s="227">
        <f>IF(ISBLANK(V64),0,Z64*AE63)</f>
        <v>0.192</v>
      </c>
      <c r="AE64" s="227">
        <f>AE63-AD64</f>
        <v>0.28799999999999998</v>
      </c>
      <c r="AF64" s="221" t="str">
        <f t="shared" si="34"/>
        <v>RARA VEZ</v>
      </c>
      <c r="AG64" s="226">
        <f t="shared" si="16"/>
        <v>0.28799999999999998</v>
      </c>
      <c r="AH64" s="221" t="str">
        <f t="shared" si="35"/>
        <v>MODERADO</v>
      </c>
      <c r="AI64" s="1087"/>
      <c r="AJ64" s="334" t="str">
        <f t="shared" si="40"/>
        <v>MODERADO</v>
      </c>
      <c r="AK64" s="1044"/>
      <c r="AL64" s="992"/>
      <c r="AM64" s="1056"/>
      <c r="AN64" s="1085"/>
      <c r="AO64" s="416" t="s">
        <v>741</v>
      </c>
      <c r="AP64" s="983"/>
    </row>
    <row r="65" spans="1:42" ht="248" x14ac:dyDescent="0.3">
      <c r="A65" s="984"/>
      <c r="B65" s="984"/>
      <c r="C65" s="987"/>
      <c r="D65" s="987"/>
      <c r="E65" s="987"/>
      <c r="F65" s="1054"/>
      <c r="G65" s="987"/>
      <c r="H65" s="1045"/>
      <c r="I65" s="1045"/>
      <c r="J65" s="1051"/>
      <c r="K65" s="1081"/>
      <c r="L65" s="394"/>
      <c r="M65" s="329">
        <v>4</v>
      </c>
      <c r="N65" s="330" t="str">
        <f t="shared" si="36"/>
        <v>CASI SEGURO</v>
      </c>
      <c r="O65" s="331">
        <f t="shared" si="37"/>
        <v>0.8</v>
      </c>
      <c r="P65" s="1007"/>
      <c r="Q65" s="391">
        <v>3</v>
      </c>
      <c r="R65" s="333" t="str">
        <f t="shared" si="38"/>
        <v>MODERADO</v>
      </c>
      <c r="S65" s="331">
        <f t="shared" si="39"/>
        <v>0.6</v>
      </c>
      <c r="T65" s="334" t="str">
        <f t="shared" si="33"/>
        <v>ALTO</v>
      </c>
      <c r="U65" s="153">
        <v>3</v>
      </c>
      <c r="V65" s="133" t="s">
        <v>742</v>
      </c>
      <c r="W65" s="153" t="str">
        <f t="shared" si="29"/>
        <v>Probabilidad</v>
      </c>
      <c r="X65" s="177" t="s">
        <v>189</v>
      </c>
      <c r="Y65" s="177" t="s">
        <v>180</v>
      </c>
      <c r="Z65" s="226" t="str">
        <f t="shared" si="3"/>
        <v>40%</v>
      </c>
      <c r="AA65" s="177" t="s">
        <v>181</v>
      </c>
      <c r="AB65" s="177" t="s">
        <v>182</v>
      </c>
      <c r="AC65" s="177" t="s">
        <v>183</v>
      </c>
      <c r="AD65" s="227">
        <f>IF(ISBLANK(V65),0,Z65*AE64)</f>
        <v>0.1152</v>
      </c>
      <c r="AE65" s="227">
        <f>AE64-AD65</f>
        <v>0.17279999999999998</v>
      </c>
      <c r="AF65" s="221" t="str">
        <f t="shared" si="34"/>
        <v>IMPROBABLE</v>
      </c>
      <c r="AG65" s="226">
        <f t="shared" si="16"/>
        <v>0.17279999999999998</v>
      </c>
      <c r="AH65" s="221" t="str">
        <f t="shared" si="35"/>
        <v>MODERADO</v>
      </c>
      <c r="AI65" s="1088"/>
      <c r="AJ65" s="334" t="str">
        <f t="shared" si="40"/>
        <v>MODERADO</v>
      </c>
      <c r="AK65" s="1045"/>
      <c r="AL65" s="993"/>
      <c r="AM65" s="1057"/>
      <c r="AN65" s="1065"/>
      <c r="AO65" s="416" t="s">
        <v>743</v>
      </c>
      <c r="AP65" s="984"/>
    </row>
    <row r="66" spans="1:42" ht="279" x14ac:dyDescent="0.3">
      <c r="A66" s="982" t="s">
        <v>728</v>
      </c>
      <c r="B66" s="982">
        <v>3</v>
      </c>
      <c r="C66" s="985" t="s">
        <v>596</v>
      </c>
      <c r="D66" s="985" t="s">
        <v>597</v>
      </c>
      <c r="E66" s="1052" t="s">
        <v>598</v>
      </c>
      <c r="F66" s="1052" t="s">
        <v>499</v>
      </c>
      <c r="G66" s="985" t="s">
        <v>55</v>
      </c>
      <c r="H66" s="1043" t="s">
        <v>567</v>
      </c>
      <c r="I66" s="1046" t="s">
        <v>567</v>
      </c>
      <c r="J66" s="1049" t="s">
        <v>197</v>
      </c>
      <c r="K66" s="1079" t="s">
        <v>581</v>
      </c>
      <c r="L66" s="1043" t="s">
        <v>588</v>
      </c>
      <c r="M66" s="329">
        <v>4</v>
      </c>
      <c r="N66" s="330" t="str">
        <f t="shared" si="36"/>
        <v>CASI SEGURO</v>
      </c>
      <c r="O66" s="405">
        <f t="shared" si="37"/>
        <v>0.8</v>
      </c>
      <c r="P66" s="1005" t="s">
        <v>690</v>
      </c>
      <c r="Q66" s="391">
        <v>2</v>
      </c>
      <c r="R66" s="333" t="str">
        <f t="shared" si="38"/>
        <v>MENOR</v>
      </c>
      <c r="S66" s="405">
        <f t="shared" si="39"/>
        <v>0.4</v>
      </c>
      <c r="T66" s="334" t="str">
        <f t="shared" si="33"/>
        <v>MODERADO</v>
      </c>
      <c r="U66" s="153">
        <v>1</v>
      </c>
      <c r="V66" s="133" t="s">
        <v>599</v>
      </c>
      <c r="W66" s="153" t="str">
        <f t="shared" si="29"/>
        <v>Probabilidad</v>
      </c>
      <c r="X66" s="177" t="s">
        <v>189</v>
      </c>
      <c r="Y66" s="177" t="s">
        <v>180</v>
      </c>
      <c r="Z66" s="226" t="str">
        <f t="shared" si="3"/>
        <v>40%</v>
      </c>
      <c r="AA66" s="177" t="s">
        <v>181</v>
      </c>
      <c r="AB66" s="177" t="s">
        <v>182</v>
      </c>
      <c r="AC66" s="177" t="s">
        <v>183</v>
      </c>
      <c r="AD66" s="406"/>
      <c r="AE66" s="248">
        <f>IFERROR(IF(W66="Probabilidad",(O66-(+O66*Z66)),IF(W66="Impacto",O66,"")),"")</f>
        <v>0.48</v>
      </c>
      <c r="AF66" s="221" t="str">
        <f>IFERROR(IF(AE66="","",IF(AE66&lt;=0.2,"IMPROBABLE",IF(AE66&lt;=0.4,"RARA VEZ",IF(AE66&lt;=0.6,"PROBABLE",IF(AE66&lt;=0.8,"CASI SEGURO","INMINENTE"))))),"")</f>
        <v>PROBABLE</v>
      </c>
      <c r="AG66" s="226">
        <f t="shared" si="16"/>
        <v>0.48</v>
      </c>
      <c r="AH66" s="221" t="str">
        <f>R66</f>
        <v>MENOR</v>
      </c>
      <c r="AI66" s="226">
        <f t="shared" si="32"/>
        <v>0.4</v>
      </c>
      <c r="AJ66" s="334" t="str">
        <f t="shared" si="40"/>
        <v>MODERADO</v>
      </c>
      <c r="AK66" s="1043" t="s">
        <v>600</v>
      </c>
      <c r="AL66" s="991" t="s">
        <v>744</v>
      </c>
      <c r="AM66" s="1061" t="s">
        <v>602</v>
      </c>
      <c r="AN66" s="1061" t="s">
        <v>603</v>
      </c>
      <c r="AO66" s="408" t="s">
        <v>604</v>
      </c>
      <c r="AP66" s="982" t="s">
        <v>187</v>
      </c>
    </row>
    <row r="67" spans="1:42" ht="279" x14ac:dyDescent="0.3">
      <c r="A67" s="983"/>
      <c r="B67" s="983"/>
      <c r="C67" s="986"/>
      <c r="D67" s="986"/>
      <c r="E67" s="1053"/>
      <c r="F67" s="1053"/>
      <c r="G67" s="986"/>
      <c r="H67" s="1044"/>
      <c r="I67" s="1047"/>
      <c r="J67" s="1050"/>
      <c r="K67" s="1080"/>
      <c r="L67" s="1045"/>
      <c r="M67" s="329">
        <v>4</v>
      </c>
      <c r="N67" s="330" t="str">
        <f t="shared" si="36"/>
        <v>CASI SEGURO</v>
      </c>
      <c r="O67" s="405">
        <f t="shared" si="37"/>
        <v>0.8</v>
      </c>
      <c r="P67" s="1006"/>
      <c r="Q67" s="391">
        <v>2</v>
      </c>
      <c r="R67" s="333" t="str">
        <f t="shared" si="38"/>
        <v>MENOR</v>
      </c>
      <c r="S67" s="405">
        <f t="shared" si="39"/>
        <v>0.4</v>
      </c>
      <c r="T67" s="334" t="str">
        <f t="shared" si="33"/>
        <v>MODERADO</v>
      </c>
      <c r="U67" s="153">
        <v>2</v>
      </c>
      <c r="V67" s="133" t="s">
        <v>692</v>
      </c>
      <c r="W67" s="153" t="str">
        <f t="shared" si="29"/>
        <v>Probabilidad</v>
      </c>
      <c r="X67" s="177" t="s">
        <v>189</v>
      </c>
      <c r="Y67" s="177" t="s">
        <v>180</v>
      </c>
      <c r="Z67" s="226" t="str">
        <f t="shared" si="3"/>
        <v>40%</v>
      </c>
      <c r="AA67" s="177" t="s">
        <v>181</v>
      </c>
      <c r="AB67" s="177" t="s">
        <v>182</v>
      </c>
      <c r="AC67" s="177" t="s">
        <v>183</v>
      </c>
      <c r="AD67" s="227">
        <f>IF(ISBLANK(V67),0,Z67*AE66)</f>
        <v>0.192</v>
      </c>
      <c r="AE67" s="227">
        <f>AE66-AD67</f>
        <v>0.28799999999999998</v>
      </c>
      <c r="AF67" s="221" t="str">
        <f t="shared" ref="AF67:AF87" si="41">IFERROR(IF(AE67="","",IF(AE67&lt;=0.2,"IMPROBABLE",IF(AE67&lt;=0.4,"RARA VEZ",IF(AE67&lt;=0.6,"PROBABLE",IF(AE67&lt;=0.8,"CASI SEGURO","INMINENTE"))))),"")</f>
        <v>RARA VEZ</v>
      </c>
      <c r="AG67" s="226">
        <f t="shared" si="16"/>
        <v>0.28799999999999998</v>
      </c>
      <c r="AH67" s="221" t="str">
        <f t="shared" ref="AH67:AH96" si="42">R67</f>
        <v>MENOR</v>
      </c>
      <c r="AI67" s="226">
        <f t="shared" ref="AI67:AI74" si="43">IFERROR(IF(W67="Impacto",(S67-(+S67*Z67)),IF(W67="Probabilidad",S67,"")),"")</f>
        <v>0.4</v>
      </c>
      <c r="AJ67" s="334"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1044"/>
      <c r="AL67" s="992"/>
      <c r="AM67" s="1062"/>
      <c r="AN67" s="1062"/>
      <c r="AO67" s="409" t="s">
        <v>606</v>
      </c>
      <c r="AP67" s="983"/>
    </row>
    <row r="68" spans="1:42" ht="372" x14ac:dyDescent="0.3">
      <c r="A68" s="983"/>
      <c r="B68" s="983"/>
      <c r="C68" s="986"/>
      <c r="D68" s="986"/>
      <c r="E68" s="1053"/>
      <c r="F68" s="1053"/>
      <c r="G68" s="986"/>
      <c r="H68" s="1044"/>
      <c r="I68" s="1047"/>
      <c r="J68" s="1050"/>
      <c r="K68" s="1080"/>
      <c r="L68" s="253"/>
      <c r="M68" s="329">
        <v>4</v>
      </c>
      <c r="N68" s="333" t="str">
        <f t="shared" si="36"/>
        <v>CASI SEGURO</v>
      </c>
      <c r="O68" s="410">
        <f t="shared" si="37"/>
        <v>0.8</v>
      </c>
      <c r="P68" s="1006"/>
      <c r="Q68" s="391">
        <v>2</v>
      </c>
      <c r="R68" s="333" t="str">
        <f t="shared" si="38"/>
        <v>MENOR</v>
      </c>
      <c r="S68" s="410">
        <f t="shared" si="39"/>
        <v>0.4</v>
      </c>
      <c r="T68" s="411" t="str">
        <f t="shared" si="33"/>
        <v>MODERADO</v>
      </c>
      <c r="U68" s="412">
        <v>3</v>
      </c>
      <c r="V68" s="167" t="s">
        <v>607</v>
      </c>
      <c r="W68" s="412" t="str">
        <f t="shared" si="29"/>
        <v>Probabilidad</v>
      </c>
      <c r="X68" s="413" t="s">
        <v>189</v>
      </c>
      <c r="Y68" s="413" t="s">
        <v>180</v>
      </c>
      <c r="Z68" s="414" t="str">
        <f t="shared" si="3"/>
        <v>40%</v>
      </c>
      <c r="AA68" s="413" t="s">
        <v>181</v>
      </c>
      <c r="AB68" s="413" t="s">
        <v>182</v>
      </c>
      <c r="AC68" s="413" t="s">
        <v>183</v>
      </c>
      <c r="AD68" s="415">
        <f>$AD67</f>
        <v>0.192</v>
      </c>
      <c r="AE68" s="248">
        <f>AE67-AD68</f>
        <v>9.5999999999999974E-2</v>
      </c>
      <c r="AF68" s="221" t="str">
        <f t="shared" si="41"/>
        <v>IMPROBABLE</v>
      </c>
      <c r="AG68" s="414">
        <f t="shared" si="16"/>
        <v>9.5999999999999974E-2</v>
      </c>
      <c r="AH68" s="221" t="str">
        <f t="shared" si="42"/>
        <v>MENOR</v>
      </c>
      <c r="AI68" s="414">
        <f t="shared" si="43"/>
        <v>0.4</v>
      </c>
      <c r="AJ68" s="334" t="str">
        <f t="shared" si="40"/>
        <v>BAJO</v>
      </c>
      <c r="AK68" s="1044"/>
      <c r="AL68" s="992"/>
      <c r="AM68" s="1062"/>
      <c r="AN68" s="1062"/>
      <c r="AO68" s="409" t="s">
        <v>608</v>
      </c>
      <c r="AP68" s="983"/>
    </row>
    <row r="69" spans="1:42" ht="356.5" x14ac:dyDescent="0.3">
      <c r="A69" s="984"/>
      <c r="B69" s="984"/>
      <c r="C69" s="987"/>
      <c r="D69" s="987"/>
      <c r="E69" s="1054"/>
      <c r="F69" s="1054"/>
      <c r="G69" s="987"/>
      <c r="H69" s="1045"/>
      <c r="I69" s="1048"/>
      <c r="J69" s="1051"/>
      <c r="K69" s="1081"/>
      <c r="L69" s="253"/>
      <c r="M69" s="329">
        <v>4</v>
      </c>
      <c r="N69" s="333" t="str">
        <f t="shared" si="36"/>
        <v>CASI SEGURO</v>
      </c>
      <c r="O69" s="410">
        <f t="shared" si="37"/>
        <v>0.8</v>
      </c>
      <c r="P69" s="1007"/>
      <c r="Q69" s="391">
        <v>2</v>
      </c>
      <c r="R69" s="333" t="str">
        <f t="shared" si="38"/>
        <v>MENOR</v>
      </c>
      <c r="S69" s="410">
        <f t="shared" si="39"/>
        <v>0.4</v>
      </c>
      <c r="T69" s="411" t="str">
        <f t="shared" si="33"/>
        <v>MODERADO</v>
      </c>
      <c r="U69" s="412">
        <v>4</v>
      </c>
      <c r="V69" s="167" t="s">
        <v>609</v>
      </c>
      <c r="W69" s="412" t="str">
        <f t="shared" si="29"/>
        <v>Probabilidad</v>
      </c>
      <c r="X69" s="413" t="s">
        <v>189</v>
      </c>
      <c r="Y69" s="413" t="s">
        <v>180</v>
      </c>
      <c r="Z69" s="414" t="str">
        <f t="shared" si="3"/>
        <v>40%</v>
      </c>
      <c r="AA69" s="413" t="s">
        <v>181</v>
      </c>
      <c r="AB69" s="413" t="s">
        <v>182</v>
      </c>
      <c r="AC69" s="413" t="s">
        <v>183</v>
      </c>
      <c r="AD69" s="415">
        <f>$AD68</f>
        <v>0.192</v>
      </c>
      <c r="AE69" s="444">
        <f>AE68</f>
        <v>9.5999999999999974E-2</v>
      </c>
      <c r="AF69" s="221" t="str">
        <f t="shared" si="41"/>
        <v>IMPROBABLE</v>
      </c>
      <c r="AG69" s="414">
        <f>AG68</f>
        <v>9.5999999999999974E-2</v>
      </c>
      <c r="AH69" s="221" t="str">
        <f t="shared" si="42"/>
        <v>MENOR</v>
      </c>
      <c r="AI69" s="414">
        <f t="shared" si="43"/>
        <v>0.4</v>
      </c>
      <c r="AJ69" s="334" t="str">
        <f t="shared" si="40"/>
        <v>BAJO</v>
      </c>
      <c r="AK69" s="1045"/>
      <c r="AL69" s="993"/>
      <c r="AM69" s="1063"/>
      <c r="AN69" s="1063"/>
      <c r="AO69" s="416" t="s">
        <v>745</v>
      </c>
      <c r="AP69" s="984"/>
    </row>
    <row r="70" spans="1:42" ht="196" x14ac:dyDescent="0.3">
      <c r="A70" s="982" t="s">
        <v>728</v>
      </c>
      <c r="B70" s="982">
        <v>4</v>
      </c>
      <c r="C70" s="1043" t="s">
        <v>746</v>
      </c>
      <c r="D70" s="1043" t="s">
        <v>747</v>
      </c>
      <c r="E70" s="1043" t="s">
        <v>748</v>
      </c>
      <c r="F70" s="1043" t="s">
        <v>499</v>
      </c>
      <c r="G70" s="1043" t="s">
        <v>749</v>
      </c>
      <c r="H70" s="1043" t="s">
        <v>567</v>
      </c>
      <c r="I70" s="1046" t="s">
        <v>567</v>
      </c>
      <c r="J70" s="1049" t="s">
        <v>581</v>
      </c>
      <c r="K70" s="1049" t="s">
        <v>581</v>
      </c>
      <c r="L70" s="1043" t="s">
        <v>230</v>
      </c>
      <c r="M70" s="1091">
        <v>2</v>
      </c>
      <c r="N70" s="1089" t="str">
        <f t="shared" si="36"/>
        <v>RARA VEZ</v>
      </c>
      <c r="O70" s="1058">
        <f t="shared" si="37"/>
        <v>0.4</v>
      </c>
      <c r="P70" s="1058" t="s">
        <v>319</v>
      </c>
      <c r="Q70" s="1095">
        <v>2</v>
      </c>
      <c r="R70" s="1097" t="str">
        <f t="shared" si="38"/>
        <v>MENOR</v>
      </c>
      <c r="S70" s="1058">
        <f t="shared" si="39"/>
        <v>0.4</v>
      </c>
      <c r="T70" s="1093" t="str">
        <f t="shared" si="33"/>
        <v>BAJO</v>
      </c>
      <c r="U70" s="153">
        <v>1</v>
      </c>
      <c r="V70" s="151" t="s">
        <v>750</v>
      </c>
      <c r="W70" s="153" t="str">
        <f>IF(OR(X70="Preventivo",X70="Detectivo"),"Probabilidad",IF(X70="Correctivo","Impacto",""))</f>
        <v>Probabilidad</v>
      </c>
      <c r="X70" s="177" t="s">
        <v>189</v>
      </c>
      <c r="Y70" s="177" t="s">
        <v>233</v>
      </c>
      <c r="Z70" s="226" t="str">
        <f t="shared" si="3"/>
        <v>50%</v>
      </c>
      <c r="AA70" s="177" t="s">
        <v>181</v>
      </c>
      <c r="AB70" s="177" t="s">
        <v>182</v>
      </c>
      <c r="AC70" s="177" t="s">
        <v>183</v>
      </c>
      <c r="AD70" s="177"/>
      <c r="AE70" s="248">
        <f t="shared" ref="AE70:AE86" si="44">IFERROR(IF(W70="Probabilidad",(O70-(+O70*Z70)),IF(W70="Impacto",O70,"")),"")</f>
        <v>0.2</v>
      </c>
      <c r="AF70" s="221" t="str">
        <f t="shared" si="41"/>
        <v>IMPROBABLE</v>
      </c>
      <c r="AG70" s="226">
        <f t="shared" ref="AG70:AG86" si="45">+AE70</f>
        <v>0.2</v>
      </c>
      <c r="AH70" s="221" t="str">
        <f t="shared" si="42"/>
        <v>MENOR</v>
      </c>
      <c r="AI70" s="226">
        <f t="shared" si="43"/>
        <v>0.4</v>
      </c>
      <c r="AJ70" s="224" t="str">
        <f t="shared" si="40"/>
        <v>BAJO</v>
      </c>
      <c r="AK70" s="1043" t="s">
        <v>242</v>
      </c>
      <c r="AL70" s="1055"/>
      <c r="AM70" s="1055"/>
      <c r="AN70" s="1055"/>
      <c r="AO70" s="1055"/>
      <c r="AP70" s="982" t="s">
        <v>751</v>
      </c>
    </row>
    <row r="71" spans="1:42" ht="60.5" x14ac:dyDescent="0.3">
      <c r="A71" s="984"/>
      <c r="B71" s="984"/>
      <c r="C71" s="1045"/>
      <c r="D71" s="1045"/>
      <c r="E71" s="1045"/>
      <c r="F71" s="1045"/>
      <c r="G71" s="1045"/>
      <c r="H71" s="1045"/>
      <c r="I71" s="1048"/>
      <c r="J71" s="1051"/>
      <c r="K71" s="1051"/>
      <c r="L71" s="1045"/>
      <c r="M71" s="1092"/>
      <c r="N71" s="1090"/>
      <c r="O71" s="1060"/>
      <c r="P71" s="1060"/>
      <c r="Q71" s="1096"/>
      <c r="R71" s="1098"/>
      <c r="S71" s="1060"/>
      <c r="T71" s="1094"/>
      <c r="U71" s="153">
        <v>2</v>
      </c>
      <c r="V71" s="151"/>
      <c r="W71" s="153" t="str">
        <f>IF(OR(X71="Preventivo",X71="Detectivo"),"Probabilidad",IF(X71="Correctivo","Impacto",""))</f>
        <v>Probabilidad</v>
      </c>
      <c r="X71" s="177" t="s">
        <v>189</v>
      </c>
      <c r="Y71" s="177" t="s">
        <v>233</v>
      </c>
      <c r="Z71" s="226" t="str">
        <f t="shared" si="3"/>
        <v>50%</v>
      </c>
      <c r="AA71" s="177" t="s">
        <v>181</v>
      </c>
      <c r="AB71" s="177" t="s">
        <v>182</v>
      </c>
      <c r="AC71" s="177" t="s">
        <v>183</v>
      </c>
      <c r="AD71" s="177"/>
      <c r="AE71" s="248">
        <f t="shared" si="44"/>
        <v>0</v>
      </c>
      <c r="AF71" s="221" t="str">
        <f t="shared" si="41"/>
        <v>IMPROBABLE</v>
      </c>
      <c r="AG71" s="226">
        <f t="shared" si="45"/>
        <v>0</v>
      </c>
      <c r="AH71" s="221">
        <f t="shared" si="42"/>
        <v>0</v>
      </c>
      <c r="AI71" s="226">
        <f t="shared" si="43"/>
        <v>0</v>
      </c>
      <c r="AJ71" s="224" t="str">
        <f t="shared" si="40"/>
        <v/>
      </c>
      <c r="AK71" s="1045"/>
      <c r="AL71" s="1057"/>
      <c r="AM71" s="1057"/>
      <c r="AN71" s="1057"/>
      <c r="AO71" s="1057"/>
      <c r="AP71" s="984"/>
    </row>
    <row r="72" spans="1:42" ht="409.5" x14ac:dyDescent="0.3">
      <c r="A72" s="1032" t="s">
        <v>728</v>
      </c>
      <c r="B72" s="1032">
        <v>4</v>
      </c>
      <c r="C72" s="1052" t="s">
        <v>752</v>
      </c>
      <c r="D72" s="985" t="s">
        <v>753</v>
      </c>
      <c r="E72" s="985" t="s">
        <v>613</v>
      </c>
      <c r="F72" s="1052" t="s">
        <v>499</v>
      </c>
      <c r="G72" s="985" t="s">
        <v>75</v>
      </c>
      <c r="H72" s="1043" t="s">
        <v>567</v>
      </c>
      <c r="I72" s="1046" t="s">
        <v>567</v>
      </c>
      <c r="J72" s="1049" t="s">
        <v>197</v>
      </c>
      <c r="K72" s="1079" t="s">
        <v>581</v>
      </c>
      <c r="L72" s="1043" t="s">
        <v>239</v>
      </c>
      <c r="M72" s="329">
        <v>2</v>
      </c>
      <c r="N72" s="330" t="str">
        <f t="shared" si="36"/>
        <v>RARA VEZ</v>
      </c>
      <c r="O72" s="331">
        <f t="shared" si="37"/>
        <v>0.4</v>
      </c>
      <c r="P72" s="1005" t="s">
        <v>582</v>
      </c>
      <c r="Q72" s="391">
        <v>2</v>
      </c>
      <c r="R72" s="333" t="str">
        <f t="shared" si="38"/>
        <v>MENOR</v>
      </c>
      <c r="S72" s="405">
        <f t="shared" si="39"/>
        <v>0.4</v>
      </c>
      <c r="T72" s="334" t="str">
        <f t="shared" si="33"/>
        <v>BAJO</v>
      </c>
      <c r="U72" s="153">
        <v>1</v>
      </c>
      <c r="V72" s="133" t="s">
        <v>754</v>
      </c>
      <c r="W72" s="153" t="str">
        <f>IF(OR(X72="Preventivo",X72="Detectivo"),"Probabilidad",IF(X72="Correctivo","Impacto",""))</f>
        <v>Probabilidad</v>
      </c>
      <c r="X72" s="177" t="s">
        <v>189</v>
      </c>
      <c r="Y72" s="177" t="s">
        <v>180</v>
      </c>
      <c r="Z72" s="226" t="str">
        <f t="shared" si="3"/>
        <v>40%</v>
      </c>
      <c r="AA72" s="177" t="s">
        <v>181</v>
      </c>
      <c r="AB72" s="177" t="s">
        <v>182</v>
      </c>
      <c r="AC72" s="177" t="s">
        <v>183</v>
      </c>
      <c r="AD72" s="406"/>
      <c r="AE72" s="248">
        <f>IFERROR(IF(W72="Probabilidad",(O72-(+O72*Z72)),IF(W72="Impacto",O72,"")),"")</f>
        <v>0.24</v>
      </c>
      <c r="AF72" s="221" t="str">
        <f t="shared" si="41"/>
        <v>RARA VEZ</v>
      </c>
      <c r="AG72" s="226">
        <f t="shared" si="45"/>
        <v>0.24</v>
      </c>
      <c r="AH72" s="221" t="str">
        <f t="shared" si="42"/>
        <v>MENOR</v>
      </c>
      <c r="AI72" s="226">
        <f t="shared" si="43"/>
        <v>0.4</v>
      </c>
      <c r="AJ72" s="334" t="s">
        <v>264</v>
      </c>
      <c r="AK72" s="1043" t="s">
        <v>600</v>
      </c>
      <c r="AL72" s="991" t="s">
        <v>615</v>
      </c>
      <c r="AM72" s="1055" t="s">
        <v>602</v>
      </c>
      <c r="AN72" s="1055" t="s">
        <v>603</v>
      </c>
      <c r="AO72" s="408" t="s">
        <v>616</v>
      </c>
      <c r="AP72" s="256" t="s">
        <v>365</v>
      </c>
    </row>
    <row r="73" spans="1:42" ht="409.5" x14ac:dyDescent="0.3">
      <c r="A73" s="1033"/>
      <c r="B73" s="1033"/>
      <c r="C73" s="1053"/>
      <c r="D73" s="986"/>
      <c r="E73" s="986"/>
      <c r="F73" s="1053"/>
      <c r="G73" s="986"/>
      <c r="H73" s="1044"/>
      <c r="I73" s="1047"/>
      <c r="J73" s="1050"/>
      <c r="K73" s="1080"/>
      <c r="L73" s="1045"/>
      <c r="M73" s="329">
        <v>2</v>
      </c>
      <c r="N73" s="330" t="str">
        <f t="shared" si="36"/>
        <v>RARA VEZ</v>
      </c>
      <c r="O73" s="331">
        <f t="shared" si="37"/>
        <v>0.4</v>
      </c>
      <c r="P73" s="1006"/>
      <c r="Q73" s="391">
        <v>2</v>
      </c>
      <c r="R73" s="333" t="str">
        <f t="shared" si="38"/>
        <v>MENOR</v>
      </c>
      <c r="S73" s="405">
        <f t="shared" si="39"/>
        <v>0.4</v>
      </c>
      <c r="T73" s="334" t="str">
        <f t="shared" si="33"/>
        <v>BAJO</v>
      </c>
      <c r="U73" s="281">
        <v>2</v>
      </c>
      <c r="V73" s="286" t="s">
        <v>617</v>
      </c>
      <c r="W73" s="281" t="s">
        <v>321</v>
      </c>
      <c r="X73" s="445" t="s">
        <v>189</v>
      </c>
      <c r="Y73" s="445" t="s">
        <v>233</v>
      </c>
      <c r="Z73" s="446" t="str">
        <f t="shared" si="3"/>
        <v>50%</v>
      </c>
      <c r="AA73" s="445" t="s">
        <v>181</v>
      </c>
      <c r="AB73" s="445" t="s">
        <v>182</v>
      </c>
      <c r="AC73" s="445" t="s">
        <v>183</v>
      </c>
      <c r="AD73" s="227">
        <f>IF(ISBLANK(V73),0,Z73*AE72)</f>
        <v>0.12</v>
      </c>
      <c r="AE73" s="227">
        <f>AE72-AD73</f>
        <v>0.12</v>
      </c>
      <c r="AF73" s="221" t="str">
        <f t="shared" si="41"/>
        <v>IMPROBABLE</v>
      </c>
      <c r="AG73" s="446">
        <f t="shared" si="45"/>
        <v>0.12</v>
      </c>
      <c r="AH73" s="221" t="str">
        <f t="shared" si="42"/>
        <v>MENOR</v>
      </c>
      <c r="AI73" s="446">
        <f t="shared" si="43"/>
        <v>0.4</v>
      </c>
      <c r="AJ73" s="334" t="str">
        <f t="shared" si="40"/>
        <v>BAJO</v>
      </c>
      <c r="AK73" s="1044"/>
      <c r="AL73" s="992"/>
      <c r="AM73" s="1056"/>
      <c r="AN73" s="1056"/>
      <c r="AO73" s="409" t="s">
        <v>618</v>
      </c>
      <c r="AP73" s="137" t="s">
        <v>187</v>
      </c>
    </row>
    <row r="74" spans="1:42" ht="409.5" x14ac:dyDescent="0.3">
      <c r="A74" s="1033"/>
      <c r="B74" s="1033"/>
      <c r="C74" s="1053"/>
      <c r="D74" s="986"/>
      <c r="E74" s="986"/>
      <c r="F74" s="1053"/>
      <c r="G74" s="986"/>
      <c r="H74" s="1044"/>
      <c r="I74" s="1047"/>
      <c r="J74" s="1050"/>
      <c r="K74" s="1080"/>
      <c r="L74" s="249"/>
      <c r="M74" s="329">
        <v>2</v>
      </c>
      <c r="N74" s="330" t="str">
        <f t="shared" si="36"/>
        <v>RARA VEZ</v>
      </c>
      <c r="O74" s="331">
        <f t="shared" si="37"/>
        <v>0.4</v>
      </c>
      <c r="P74" s="1006"/>
      <c r="Q74" s="391">
        <v>2</v>
      </c>
      <c r="R74" s="333" t="str">
        <f t="shared" si="38"/>
        <v>MENOR</v>
      </c>
      <c r="S74" s="405">
        <f t="shared" si="39"/>
        <v>0.4</v>
      </c>
      <c r="T74" s="334" t="str">
        <f t="shared" si="33"/>
        <v>BAJO</v>
      </c>
      <c r="U74" s="281">
        <v>3</v>
      </c>
      <c r="V74" s="286" t="s">
        <v>755</v>
      </c>
      <c r="W74" s="281" t="s">
        <v>321</v>
      </c>
      <c r="X74" s="445" t="s">
        <v>189</v>
      </c>
      <c r="Y74" s="445" t="s">
        <v>233</v>
      </c>
      <c r="Z74" s="446" t="str">
        <f t="shared" si="3"/>
        <v>50%</v>
      </c>
      <c r="AA74" s="445" t="s">
        <v>181</v>
      </c>
      <c r="AB74" s="445" t="s">
        <v>182</v>
      </c>
      <c r="AC74" s="445" t="s">
        <v>183</v>
      </c>
      <c r="AD74" s="227">
        <f>IF(ISBLANK(V74),0,Z74*AE73)</f>
        <v>0.06</v>
      </c>
      <c r="AE74" s="227">
        <f>AE73-AD74</f>
        <v>0.06</v>
      </c>
      <c r="AF74" s="221" t="str">
        <f t="shared" si="41"/>
        <v>IMPROBABLE</v>
      </c>
      <c r="AG74" s="446">
        <f t="shared" si="45"/>
        <v>0.06</v>
      </c>
      <c r="AH74" s="221" t="str">
        <f t="shared" si="42"/>
        <v>MENOR</v>
      </c>
      <c r="AI74" s="446">
        <f t="shared" si="43"/>
        <v>0.4</v>
      </c>
      <c r="AJ74" s="334" t="str">
        <f t="shared" si="40"/>
        <v>BAJO</v>
      </c>
      <c r="AK74" s="1044"/>
      <c r="AL74" s="992"/>
      <c r="AM74" s="1056"/>
      <c r="AN74" s="1056"/>
      <c r="AO74" s="409" t="s">
        <v>620</v>
      </c>
      <c r="AP74" s="137" t="s">
        <v>187</v>
      </c>
    </row>
    <row r="75" spans="1:42" ht="409.5" x14ac:dyDescent="0.3">
      <c r="A75" s="1034"/>
      <c r="B75" s="1034"/>
      <c r="C75" s="1054"/>
      <c r="D75" s="987"/>
      <c r="E75" s="987"/>
      <c r="F75" s="1054"/>
      <c r="G75" s="987"/>
      <c r="H75" s="1045"/>
      <c r="I75" s="1048"/>
      <c r="J75" s="1051"/>
      <c r="K75" s="1081"/>
      <c r="L75" s="249"/>
      <c r="M75" s="447">
        <v>2</v>
      </c>
      <c r="N75" s="330" t="str">
        <f t="shared" si="36"/>
        <v>RARA VEZ</v>
      </c>
      <c r="O75" s="331">
        <f t="shared" si="37"/>
        <v>0.4</v>
      </c>
      <c r="P75" s="1007"/>
      <c r="Q75" s="391">
        <v>2</v>
      </c>
      <c r="R75" s="333" t="str">
        <f t="shared" si="38"/>
        <v>MENOR</v>
      </c>
      <c r="S75" s="405">
        <f t="shared" si="39"/>
        <v>0.4</v>
      </c>
      <c r="T75" s="334" t="str">
        <f t="shared" si="33"/>
        <v>BAJO</v>
      </c>
      <c r="U75" s="281">
        <v>4</v>
      </c>
      <c r="V75" s="292" t="s">
        <v>621</v>
      </c>
      <c r="W75" s="281" t="s">
        <v>321</v>
      </c>
      <c r="X75" s="445" t="s">
        <v>189</v>
      </c>
      <c r="Y75" s="445" t="s">
        <v>233</v>
      </c>
      <c r="Z75" s="446" t="str">
        <f t="shared" si="3"/>
        <v>50%</v>
      </c>
      <c r="AA75" s="445" t="s">
        <v>181</v>
      </c>
      <c r="AB75" s="445" t="s">
        <v>182</v>
      </c>
      <c r="AC75" s="445" t="s">
        <v>183</v>
      </c>
      <c r="AD75" s="227">
        <f>IF(ISBLANK(V75),0,Z75*AE74)</f>
        <v>0.03</v>
      </c>
      <c r="AE75" s="227">
        <f>AE74-AD75</f>
        <v>0.03</v>
      </c>
      <c r="AF75" s="221" t="str">
        <f t="shared" si="41"/>
        <v>IMPROBABLE</v>
      </c>
      <c r="AG75" s="446">
        <f t="shared" si="45"/>
        <v>0.03</v>
      </c>
      <c r="AH75" s="221" t="str">
        <f t="shared" si="42"/>
        <v>MENOR</v>
      </c>
      <c r="AI75" s="446"/>
      <c r="AJ75" s="334" t="str">
        <f t="shared" si="40"/>
        <v>BAJO</v>
      </c>
      <c r="AK75" s="1045"/>
      <c r="AL75" s="993"/>
      <c r="AM75" s="1057"/>
      <c r="AN75" s="1057"/>
      <c r="AO75" s="416" t="s">
        <v>622</v>
      </c>
      <c r="AP75" s="137" t="s">
        <v>187</v>
      </c>
    </row>
    <row r="76" spans="1:42" ht="409.5" x14ac:dyDescent="0.3">
      <c r="A76" s="1032" t="s">
        <v>728</v>
      </c>
      <c r="B76" s="1032">
        <v>5</v>
      </c>
      <c r="C76" s="1099" t="s">
        <v>756</v>
      </c>
      <c r="D76" s="1011" t="s">
        <v>624</v>
      </c>
      <c r="E76" s="1052" t="s">
        <v>625</v>
      </c>
      <c r="F76" s="1052" t="s">
        <v>499</v>
      </c>
      <c r="G76" s="1035" t="s">
        <v>76</v>
      </c>
      <c r="H76" s="1043" t="s">
        <v>567</v>
      </c>
      <c r="I76" s="1046" t="s">
        <v>567</v>
      </c>
      <c r="J76" s="1049" t="s">
        <v>197</v>
      </c>
      <c r="K76" s="1079" t="s">
        <v>581</v>
      </c>
      <c r="L76" s="1043" t="s">
        <v>239</v>
      </c>
      <c r="M76" s="329">
        <v>4</v>
      </c>
      <c r="N76" s="448" t="str">
        <f t="shared" si="36"/>
        <v>CASI SEGURO</v>
      </c>
      <c r="O76" s="1058">
        <f t="shared" si="37"/>
        <v>0.8</v>
      </c>
      <c r="P76" s="1005" t="s">
        <v>582</v>
      </c>
      <c r="Q76" s="332">
        <v>3</v>
      </c>
      <c r="R76" s="449" t="str">
        <f t="shared" si="38"/>
        <v>MODERADO</v>
      </c>
      <c r="S76" s="405">
        <f t="shared" si="39"/>
        <v>0.6</v>
      </c>
      <c r="T76" s="334" t="str">
        <f t="shared" si="33"/>
        <v>ALTO</v>
      </c>
      <c r="U76" s="153">
        <v>1</v>
      </c>
      <c r="V76" s="133" t="s">
        <v>757</v>
      </c>
      <c r="W76" s="153" t="s">
        <v>321</v>
      </c>
      <c r="X76" s="177" t="s">
        <v>189</v>
      </c>
      <c r="Y76" s="177" t="s">
        <v>180</v>
      </c>
      <c r="Z76" s="226" t="str">
        <f t="shared" si="3"/>
        <v>40%</v>
      </c>
      <c r="AA76" s="177" t="s">
        <v>181</v>
      </c>
      <c r="AB76" s="177" t="s">
        <v>182</v>
      </c>
      <c r="AC76" s="177" t="s">
        <v>183</v>
      </c>
      <c r="AD76" s="177"/>
      <c r="AE76" s="248">
        <f t="shared" si="44"/>
        <v>0.48</v>
      </c>
      <c r="AF76" s="221" t="str">
        <f t="shared" si="41"/>
        <v>PROBABLE</v>
      </c>
      <c r="AG76" s="226">
        <f t="shared" si="45"/>
        <v>0.48</v>
      </c>
      <c r="AH76" s="221" t="str">
        <f t="shared" si="42"/>
        <v>MODERADO</v>
      </c>
      <c r="AI76" s="226">
        <f t="shared" ref="AI76:AI105" si="46">IFERROR(IF(W76="Impacto",(S76-(+S76*Z76)),IF(W76="Probabilidad",S76,"")),"")</f>
        <v>0.6</v>
      </c>
      <c r="AJ76" s="224" t="str">
        <f t="shared" si="40"/>
        <v>MODERADO</v>
      </c>
      <c r="AK76" s="1043" t="s">
        <v>600</v>
      </c>
      <c r="AL76" s="991" t="s">
        <v>758</v>
      </c>
      <c r="AM76" s="991" t="s">
        <v>759</v>
      </c>
      <c r="AN76" s="1055" t="s">
        <v>603</v>
      </c>
      <c r="AO76" s="408" t="s">
        <v>629</v>
      </c>
      <c r="AP76" s="982" t="s">
        <v>187</v>
      </c>
    </row>
    <row r="77" spans="1:42" ht="409.5" x14ac:dyDescent="0.3">
      <c r="A77" s="1033"/>
      <c r="B77" s="1033"/>
      <c r="C77" s="1100"/>
      <c r="D77" s="1012"/>
      <c r="E77" s="1053"/>
      <c r="F77" s="1053"/>
      <c r="G77" s="1036"/>
      <c r="H77" s="1044"/>
      <c r="I77" s="1047"/>
      <c r="J77" s="1050"/>
      <c r="K77" s="1080"/>
      <c r="L77" s="1044"/>
      <c r="M77" s="329">
        <v>4</v>
      </c>
      <c r="N77" s="448" t="str">
        <f t="shared" si="36"/>
        <v>CASI SEGURO</v>
      </c>
      <c r="O77" s="1059"/>
      <c r="P77" s="1006"/>
      <c r="Q77" s="332">
        <v>3</v>
      </c>
      <c r="R77" s="449" t="str">
        <f t="shared" si="38"/>
        <v>MODERADO</v>
      </c>
      <c r="S77" s="405">
        <f t="shared" si="39"/>
        <v>0.6</v>
      </c>
      <c r="T77" s="334" t="str">
        <f t="shared" si="33"/>
        <v>ALTO</v>
      </c>
      <c r="U77" s="153">
        <v>2</v>
      </c>
      <c r="V77" s="133" t="s">
        <v>760</v>
      </c>
      <c r="W77" s="153" t="s">
        <v>321</v>
      </c>
      <c r="X77" s="177" t="s">
        <v>189</v>
      </c>
      <c r="Y77" s="177" t="s">
        <v>180</v>
      </c>
      <c r="Z77" s="226" t="str">
        <f t="shared" si="3"/>
        <v>40%</v>
      </c>
      <c r="AA77" s="177" t="s">
        <v>181</v>
      </c>
      <c r="AB77" s="177" t="s">
        <v>182</v>
      </c>
      <c r="AC77" s="177" t="s">
        <v>183</v>
      </c>
      <c r="AD77" s="227">
        <f>IF(ISBLANK(V77),0,Z77*AE76)</f>
        <v>0.192</v>
      </c>
      <c r="AE77" s="248">
        <f>AE76-AD77</f>
        <v>0.28799999999999998</v>
      </c>
      <c r="AF77" s="221" t="str">
        <f t="shared" si="41"/>
        <v>RARA VEZ</v>
      </c>
      <c r="AG77" s="226">
        <f t="shared" si="45"/>
        <v>0.28799999999999998</v>
      </c>
      <c r="AH77" s="221" t="str">
        <f t="shared" si="42"/>
        <v>MODERADO</v>
      </c>
      <c r="AI77" s="226"/>
      <c r="AJ77" s="224" t="str">
        <f t="shared" si="40"/>
        <v>MODERADO</v>
      </c>
      <c r="AK77" s="1044"/>
      <c r="AL77" s="992"/>
      <c r="AM77" s="992"/>
      <c r="AN77" s="1056"/>
      <c r="AO77" s="409" t="s">
        <v>761</v>
      </c>
      <c r="AP77" s="983"/>
    </row>
    <row r="78" spans="1:42" ht="387.5" x14ac:dyDescent="0.3">
      <c r="A78" s="1034"/>
      <c r="B78" s="1034"/>
      <c r="C78" s="1101"/>
      <c r="D78" s="1013"/>
      <c r="E78" s="1054"/>
      <c r="F78" s="1054"/>
      <c r="G78" s="1037"/>
      <c r="H78" s="1045"/>
      <c r="I78" s="1048"/>
      <c r="J78" s="1051"/>
      <c r="K78" s="1081"/>
      <c r="L78" s="1045"/>
      <c r="M78" s="329">
        <v>4</v>
      </c>
      <c r="N78" s="448" t="str">
        <f t="shared" si="36"/>
        <v>CASI SEGURO</v>
      </c>
      <c r="O78" s="1060"/>
      <c r="P78" s="1007"/>
      <c r="Q78" s="332">
        <v>3</v>
      </c>
      <c r="R78" s="449" t="str">
        <f t="shared" si="38"/>
        <v>MODERADO</v>
      </c>
      <c r="S78" s="405">
        <f t="shared" si="39"/>
        <v>0.6</v>
      </c>
      <c r="T78" s="334" t="str">
        <f t="shared" si="33"/>
        <v>ALTO</v>
      </c>
      <c r="U78" s="153">
        <v>3</v>
      </c>
      <c r="V78" s="133" t="s">
        <v>762</v>
      </c>
      <c r="W78" s="153" t="s">
        <v>321</v>
      </c>
      <c r="X78" s="177" t="s">
        <v>189</v>
      </c>
      <c r="Y78" s="177" t="s">
        <v>180</v>
      </c>
      <c r="Z78" s="226" t="str">
        <f t="shared" ref="Z78:Z111" si="47">IF(AND(X78="Preventivo",Y78="Automático"),"50%",IF(AND(X78="Preventivo",Y78="Manual"),"40%",IF(AND(X78="Detectivo",Y78="Automático"),"40%",IF(AND(X78="Detectivo",Y78="Manual"),"30%",IF(AND(X78="Correctivo",Y78="Automático"),"35%",IF(AND(X78="Correctivo",Y78="Manual"),"25%",""))))))</f>
        <v>40%</v>
      </c>
      <c r="AA78" s="177" t="s">
        <v>181</v>
      </c>
      <c r="AB78" s="177" t="s">
        <v>182</v>
      </c>
      <c r="AC78" s="177" t="s">
        <v>183</v>
      </c>
      <c r="AD78" s="177"/>
      <c r="AE78" s="248">
        <f t="shared" si="44"/>
        <v>0</v>
      </c>
      <c r="AF78" s="221" t="str">
        <f t="shared" si="41"/>
        <v>IMPROBABLE</v>
      </c>
      <c r="AG78" s="226">
        <f t="shared" si="45"/>
        <v>0</v>
      </c>
      <c r="AH78" s="221" t="str">
        <f t="shared" si="42"/>
        <v>MODERADO</v>
      </c>
      <c r="AI78" s="226">
        <f t="shared" si="46"/>
        <v>0.6</v>
      </c>
      <c r="AJ78" s="224" t="str">
        <f t="shared" si="40"/>
        <v>MODERADO</v>
      </c>
      <c r="AK78" s="1045"/>
      <c r="AL78" s="993"/>
      <c r="AM78" s="993"/>
      <c r="AN78" s="1057"/>
      <c r="AO78" s="416" t="s">
        <v>633</v>
      </c>
      <c r="AP78" s="984"/>
    </row>
    <row r="79" spans="1:42" ht="409.5" x14ac:dyDescent="0.3">
      <c r="A79" s="982" t="s">
        <v>728</v>
      </c>
      <c r="B79" s="982">
        <v>6</v>
      </c>
      <c r="C79" s="985" t="s">
        <v>699</v>
      </c>
      <c r="D79" s="1011" t="s">
        <v>635</v>
      </c>
      <c r="E79" s="985" t="s">
        <v>636</v>
      </c>
      <c r="F79" s="1052" t="s">
        <v>499</v>
      </c>
      <c r="G79" s="1035" t="s">
        <v>77</v>
      </c>
      <c r="H79" s="1043" t="s">
        <v>567</v>
      </c>
      <c r="I79" s="1046" t="s">
        <v>567</v>
      </c>
      <c r="J79" s="450" t="s">
        <v>197</v>
      </c>
      <c r="K79" s="1079" t="s">
        <v>581</v>
      </c>
      <c r="L79" s="151" t="s">
        <v>239</v>
      </c>
      <c r="M79" s="329">
        <v>3</v>
      </c>
      <c r="N79" s="221" t="str">
        <f t="shared" si="36"/>
        <v>PROBABLE</v>
      </c>
      <c r="O79" s="222">
        <f t="shared" ref="O79:O88" si="48">IF(N79="","",IF(N79="IMPROBABLE",0.2,IF(N79="RARA VEZ",0.4,IF(N79="PROBABLE",0.6,IF(N79="CASI SEGURO",0.8,IF(N79="INMINENTE",1,))))))</f>
        <v>0.6</v>
      </c>
      <c r="P79" s="1005" t="s">
        <v>653</v>
      </c>
      <c r="Q79" s="391">
        <v>4</v>
      </c>
      <c r="R79" s="423" t="str">
        <f t="shared" si="38"/>
        <v>MAYOR</v>
      </c>
      <c r="S79" s="222">
        <f t="shared" si="39"/>
        <v>0.8</v>
      </c>
      <c r="T79" s="224" t="str">
        <f t="shared" si="33"/>
        <v>ALTO</v>
      </c>
      <c r="U79" s="153">
        <v>1</v>
      </c>
      <c r="V79" s="133" t="s">
        <v>763</v>
      </c>
      <c r="W79" s="153" t="s">
        <v>321</v>
      </c>
      <c r="X79" s="177" t="s">
        <v>189</v>
      </c>
      <c r="Y79" s="177" t="s">
        <v>180</v>
      </c>
      <c r="Z79" s="226" t="str">
        <f t="shared" si="47"/>
        <v>40%</v>
      </c>
      <c r="AA79" s="177" t="s">
        <v>181</v>
      </c>
      <c r="AB79" s="177" t="s">
        <v>182</v>
      </c>
      <c r="AC79" s="177" t="s">
        <v>183</v>
      </c>
      <c r="AD79" s="177"/>
      <c r="AE79" s="248">
        <f t="shared" si="44"/>
        <v>0.36</v>
      </c>
      <c r="AF79" s="221" t="str">
        <f t="shared" si="41"/>
        <v>RARA VEZ</v>
      </c>
      <c r="AG79" s="226">
        <f t="shared" si="45"/>
        <v>0.36</v>
      </c>
      <c r="AH79" s="221" t="str">
        <f t="shared" si="42"/>
        <v>MAYOR</v>
      </c>
      <c r="AI79" s="226">
        <f t="shared" si="46"/>
        <v>0.8</v>
      </c>
      <c r="AJ79" s="224" t="str">
        <f t="shared" ref="AJ79:AJ84" si="49">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1043" t="s">
        <v>600</v>
      </c>
      <c r="AL79" s="991" t="s">
        <v>764</v>
      </c>
      <c r="AM79" s="991" t="s">
        <v>640</v>
      </c>
      <c r="AN79" s="1055" t="s">
        <v>603</v>
      </c>
      <c r="AO79" s="408" t="s">
        <v>765</v>
      </c>
      <c r="AP79" s="982" t="s">
        <v>187</v>
      </c>
    </row>
    <row r="80" spans="1:42" ht="409.5" x14ac:dyDescent="0.3">
      <c r="A80" s="984"/>
      <c r="B80" s="984"/>
      <c r="C80" s="987"/>
      <c r="D80" s="1013"/>
      <c r="E80" s="987"/>
      <c r="F80" s="1054"/>
      <c r="G80" s="1037"/>
      <c r="H80" s="1045"/>
      <c r="I80" s="1048"/>
      <c r="J80" s="451"/>
      <c r="K80" s="1081"/>
      <c r="L80" s="151"/>
      <c r="M80" s="329">
        <v>3</v>
      </c>
      <c r="N80" s="221" t="str">
        <f t="shared" si="36"/>
        <v>PROBABLE</v>
      </c>
      <c r="O80" s="222">
        <f t="shared" si="48"/>
        <v>0.6</v>
      </c>
      <c r="P80" s="1007"/>
      <c r="Q80" s="391">
        <v>4</v>
      </c>
      <c r="R80" s="423" t="str">
        <f t="shared" si="38"/>
        <v>MAYOR</v>
      </c>
      <c r="S80" s="222">
        <f t="shared" si="39"/>
        <v>0.8</v>
      </c>
      <c r="T80" s="224" t="str">
        <f t="shared" si="33"/>
        <v>ALTO</v>
      </c>
      <c r="U80" s="153">
        <v>2</v>
      </c>
      <c r="V80" s="133" t="s">
        <v>766</v>
      </c>
      <c r="W80" s="153" t="s">
        <v>321</v>
      </c>
      <c r="X80" s="177" t="s">
        <v>189</v>
      </c>
      <c r="Y80" s="177" t="s">
        <v>180</v>
      </c>
      <c r="Z80" s="226" t="str">
        <f t="shared" si="47"/>
        <v>40%</v>
      </c>
      <c r="AA80" s="177" t="s">
        <v>181</v>
      </c>
      <c r="AB80" s="177" t="s">
        <v>182</v>
      </c>
      <c r="AC80" s="177" t="s">
        <v>183</v>
      </c>
      <c r="AD80" s="177"/>
      <c r="AE80" s="248">
        <v>0</v>
      </c>
      <c r="AF80" s="221" t="str">
        <f t="shared" si="41"/>
        <v>IMPROBABLE</v>
      </c>
      <c r="AG80" s="226">
        <f t="shared" si="45"/>
        <v>0</v>
      </c>
      <c r="AH80" s="221" t="str">
        <f t="shared" si="42"/>
        <v>MAYOR</v>
      </c>
      <c r="AI80" s="226">
        <f t="shared" si="46"/>
        <v>0.8</v>
      </c>
      <c r="AJ80" s="224"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1045"/>
      <c r="AL80" s="993"/>
      <c r="AM80" s="993"/>
      <c r="AN80" s="1057"/>
      <c r="AO80" s="416" t="s">
        <v>767</v>
      </c>
      <c r="AP80" s="984"/>
    </row>
    <row r="81" spans="1:42" ht="409.5" x14ac:dyDescent="0.3">
      <c r="A81" s="166" t="s">
        <v>728</v>
      </c>
      <c r="B81" s="166">
        <v>7</v>
      </c>
      <c r="C81" s="133" t="s">
        <v>705</v>
      </c>
      <c r="D81" s="167" t="s">
        <v>645</v>
      </c>
      <c r="E81" s="133" t="s">
        <v>646</v>
      </c>
      <c r="F81" s="154" t="s">
        <v>499</v>
      </c>
      <c r="G81" s="318" t="s">
        <v>59</v>
      </c>
      <c r="H81" s="133" t="s">
        <v>567</v>
      </c>
      <c r="I81" s="425" t="s">
        <v>567</v>
      </c>
      <c r="J81" s="167" t="s">
        <v>197</v>
      </c>
      <c r="K81" s="315" t="s">
        <v>581</v>
      </c>
      <c r="L81" s="133" t="s">
        <v>239</v>
      </c>
      <c r="M81" s="426">
        <v>1</v>
      </c>
      <c r="N81" s="294" t="str">
        <f t="shared" si="36"/>
        <v>IMPROBABLE</v>
      </c>
      <c r="O81" s="155">
        <f t="shared" si="48"/>
        <v>0.2</v>
      </c>
      <c r="P81" s="348" t="s">
        <v>653</v>
      </c>
      <c r="Q81" s="427">
        <v>4</v>
      </c>
      <c r="R81" s="428" t="str">
        <f t="shared" si="38"/>
        <v>MAYOR</v>
      </c>
      <c r="S81" s="155">
        <f t="shared" si="39"/>
        <v>0.8</v>
      </c>
      <c r="T81" s="296" t="str">
        <f t="shared" si="33"/>
        <v>ALTO</v>
      </c>
      <c r="U81" s="166">
        <v>1</v>
      </c>
      <c r="V81" s="133" t="s">
        <v>768</v>
      </c>
      <c r="W81" s="166" t="s">
        <v>321</v>
      </c>
      <c r="X81" s="297" t="s">
        <v>189</v>
      </c>
      <c r="Y81" s="297" t="s">
        <v>180</v>
      </c>
      <c r="Z81" s="298" t="str">
        <f t="shared" si="47"/>
        <v>40%</v>
      </c>
      <c r="AA81" s="297" t="s">
        <v>181</v>
      </c>
      <c r="AB81" s="297" t="s">
        <v>182</v>
      </c>
      <c r="AC81" s="297" t="s">
        <v>183</v>
      </c>
      <c r="AD81" s="297"/>
      <c r="AE81" s="299">
        <f t="shared" si="44"/>
        <v>0.12</v>
      </c>
      <c r="AF81" s="294" t="str">
        <f t="shared" si="41"/>
        <v>IMPROBABLE</v>
      </c>
      <c r="AG81" s="298">
        <f t="shared" si="45"/>
        <v>0.12</v>
      </c>
      <c r="AH81" s="294" t="str">
        <f t="shared" si="42"/>
        <v>MAYOR</v>
      </c>
      <c r="AI81" s="298">
        <f t="shared" si="46"/>
        <v>0.8</v>
      </c>
      <c r="AJ81" s="296"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33" t="s">
        <v>600</v>
      </c>
      <c r="AL81" s="300" t="s">
        <v>648</v>
      </c>
      <c r="AM81" s="300" t="s">
        <v>640</v>
      </c>
      <c r="AN81" s="429">
        <v>44713</v>
      </c>
      <c r="AO81" s="300" t="s">
        <v>78</v>
      </c>
      <c r="AP81" s="137" t="s">
        <v>187</v>
      </c>
    </row>
    <row r="82" spans="1:42" ht="409.5" x14ac:dyDescent="0.3">
      <c r="A82" s="982" t="s">
        <v>728</v>
      </c>
      <c r="B82" s="982">
        <v>8</v>
      </c>
      <c r="C82" s="985" t="s">
        <v>769</v>
      </c>
      <c r="D82" s="1011" t="s">
        <v>651</v>
      </c>
      <c r="E82" s="1011" t="s">
        <v>652</v>
      </c>
      <c r="F82" s="1052" t="s">
        <v>499</v>
      </c>
      <c r="G82" s="1035" t="s">
        <v>79</v>
      </c>
      <c r="H82" s="1043" t="s">
        <v>567</v>
      </c>
      <c r="I82" s="1046" t="s">
        <v>567</v>
      </c>
      <c r="J82" s="1049" t="s">
        <v>197</v>
      </c>
      <c r="K82" s="1079" t="s">
        <v>581</v>
      </c>
      <c r="L82" s="151" t="s">
        <v>239</v>
      </c>
      <c r="M82" s="329">
        <v>3</v>
      </c>
      <c r="N82" s="221" t="str">
        <f t="shared" si="36"/>
        <v>PROBABLE</v>
      </c>
      <c r="O82" s="222">
        <f t="shared" si="48"/>
        <v>0.6</v>
      </c>
      <c r="P82" s="1058" t="s">
        <v>653</v>
      </c>
      <c r="Q82" s="391">
        <v>4</v>
      </c>
      <c r="R82" s="423" t="str">
        <f t="shared" si="38"/>
        <v>MAYOR</v>
      </c>
      <c r="S82" s="222">
        <f t="shared" si="39"/>
        <v>0.8</v>
      </c>
      <c r="T82" s="224" t="str">
        <f t="shared" si="33"/>
        <v>ALTO</v>
      </c>
      <c r="U82" s="153">
        <v>1</v>
      </c>
      <c r="V82" s="133" t="s">
        <v>770</v>
      </c>
      <c r="W82" s="153" t="s">
        <v>321</v>
      </c>
      <c r="X82" s="177" t="s">
        <v>189</v>
      </c>
      <c r="Y82" s="177" t="s">
        <v>180</v>
      </c>
      <c r="Z82" s="226" t="str">
        <f t="shared" si="47"/>
        <v>40%</v>
      </c>
      <c r="AA82" s="177" t="s">
        <v>181</v>
      </c>
      <c r="AB82" s="177" t="s">
        <v>182</v>
      </c>
      <c r="AC82" s="177" t="s">
        <v>183</v>
      </c>
      <c r="AD82" s="177"/>
      <c r="AE82" s="248">
        <f t="shared" si="44"/>
        <v>0.36</v>
      </c>
      <c r="AF82" s="221" t="str">
        <f>IFERROR(IF(AE82="","",IF(AE82&lt;=0.2,"IMPROBABLE",IF(AE82&lt;=0.4,"RARA VEZ",IF(AE82&lt;=0.6,"PROBABLE",IF(AE82&lt;=0.8,"CASI SEGURO","INMINENTE"))))),"")</f>
        <v>RARA VEZ</v>
      </c>
      <c r="AG82" s="226">
        <f t="shared" si="45"/>
        <v>0.36</v>
      </c>
      <c r="AH82" s="221" t="str">
        <f>R82</f>
        <v>MAYOR</v>
      </c>
      <c r="AI82" s="226">
        <f t="shared" si="46"/>
        <v>0.8</v>
      </c>
      <c r="AJ82" s="224" t="str">
        <f t="shared" si="49"/>
        <v>ALTO</v>
      </c>
      <c r="AK82" s="1043" t="s">
        <v>600</v>
      </c>
      <c r="AL82" s="991" t="s">
        <v>655</v>
      </c>
      <c r="AM82" s="991" t="s">
        <v>640</v>
      </c>
      <c r="AN82" s="1064">
        <v>44713</v>
      </c>
      <c r="AO82" s="408" t="s">
        <v>771</v>
      </c>
      <c r="AP82" s="982" t="s">
        <v>187</v>
      </c>
    </row>
    <row r="83" spans="1:42" ht="409.5" x14ac:dyDescent="0.3">
      <c r="A83" s="984"/>
      <c r="B83" s="984"/>
      <c r="C83" s="987"/>
      <c r="D83" s="1013"/>
      <c r="E83" s="1013"/>
      <c r="F83" s="1054"/>
      <c r="G83" s="1037"/>
      <c r="H83" s="1045"/>
      <c r="I83" s="1048"/>
      <c r="J83" s="1051"/>
      <c r="K83" s="1081"/>
      <c r="L83" s="151"/>
      <c r="M83" s="329">
        <v>3</v>
      </c>
      <c r="N83" s="221" t="str">
        <f t="shared" si="36"/>
        <v>PROBABLE</v>
      </c>
      <c r="O83" s="222">
        <f t="shared" si="48"/>
        <v>0.6</v>
      </c>
      <c r="P83" s="1060"/>
      <c r="Q83" s="391">
        <v>4</v>
      </c>
      <c r="R83" s="423" t="str">
        <f t="shared" si="38"/>
        <v>MAYOR</v>
      </c>
      <c r="S83" s="222">
        <f t="shared" si="39"/>
        <v>0.8</v>
      </c>
      <c r="T83" s="224" t="str">
        <f t="shared" si="33"/>
        <v>ALTO</v>
      </c>
      <c r="U83" s="153">
        <v>2</v>
      </c>
      <c r="V83" s="133" t="s">
        <v>772</v>
      </c>
      <c r="W83" s="153" t="s">
        <v>321</v>
      </c>
      <c r="X83" s="177" t="s">
        <v>189</v>
      </c>
      <c r="Y83" s="177" t="s">
        <v>180</v>
      </c>
      <c r="Z83" s="226" t="str">
        <f t="shared" si="47"/>
        <v>40%</v>
      </c>
      <c r="AA83" s="177" t="s">
        <v>181</v>
      </c>
      <c r="AB83" s="177" t="s">
        <v>182</v>
      </c>
      <c r="AC83" s="177" t="s">
        <v>183</v>
      </c>
      <c r="AD83" s="177"/>
      <c r="AE83" s="248">
        <v>0</v>
      </c>
      <c r="AF83" s="221" t="str">
        <f>IFERROR(IF(AE83="","",IF(AE83&lt;=0.2,"IMPROBABLE",IF(AE83&lt;=0.4,"RARA VEZ",IF(AE83&lt;=0.6,"PROBABLE",IF(AE83&lt;=0.8,"CASI SEGURO","INMINENTE"))))),"")</f>
        <v>IMPROBABLE</v>
      </c>
      <c r="AG83" s="226">
        <f t="shared" si="45"/>
        <v>0</v>
      </c>
      <c r="AH83" s="221" t="str">
        <f>R83</f>
        <v>MAYOR</v>
      </c>
      <c r="AI83" s="226">
        <f t="shared" si="46"/>
        <v>0.8</v>
      </c>
      <c r="AJ83" s="224"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1045"/>
      <c r="AL83" s="993"/>
      <c r="AM83" s="993"/>
      <c r="AN83" s="1057"/>
      <c r="AO83" s="416" t="s">
        <v>773</v>
      </c>
      <c r="AP83" s="984"/>
    </row>
    <row r="84" spans="1:42" ht="409.5" x14ac:dyDescent="0.3">
      <c r="A84" s="982" t="s">
        <v>728</v>
      </c>
      <c r="B84" s="982">
        <v>9</v>
      </c>
      <c r="C84" s="985" t="s">
        <v>774</v>
      </c>
      <c r="D84" s="1011" t="s">
        <v>775</v>
      </c>
      <c r="E84" s="1011" t="s">
        <v>776</v>
      </c>
      <c r="F84" s="1052" t="s">
        <v>499</v>
      </c>
      <c r="G84" s="1035" t="s">
        <v>80</v>
      </c>
      <c r="H84" s="982" t="s">
        <v>567</v>
      </c>
      <c r="I84" s="1046" t="s">
        <v>567</v>
      </c>
      <c r="J84" s="1049" t="s">
        <v>197</v>
      </c>
      <c r="K84" s="1049" t="s">
        <v>197</v>
      </c>
      <c r="L84" s="151" t="s">
        <v>239</v>
      </c>
      <c r="M84" s="329">
        <v>3</v>
      </c>
      <c r="N84" s="221" t="str">
        <f t="shared" si="36"/>
        <v>PROBABLE</v>
      </c>
      <c r="O84" s="222">
        <f t="shared" si="48"/>
        <v>0.6</v>
      </c>
      <c r="P84" s="1005" t="s">
        <v>653</v>
      </c>
      <c r="Q84" s="391">
        <v>4</v>
      </c>
      <c r="R84" s="423" t="str">
        <f t="shared" si="38"/>
        <v>MAYOR</v>
      </c>
      <c r="S84" s="222">
        <f t="shared" si="39"/>
        <v>0.8</v>
      </c>
      <c r="T84" s="224" t="str">
        <f t="shared" si="33"/>
        <v>ALTO</v>
      </c>
      <c r="U84" s="153">
        <v>1</v>
      </c>
      <c r="V84" s="133" t="s">
        <v>777</v>
      </c>
      <c r="W84" s="153" t="s">
        <v>321</v>
      </c>
      <c r="X84" s="177" t="s">
        <v>189</v>
      </c>
      <c r="Y84" s="177" t="s">
        <v>180</v>
      </c>
      <c r="Z84" s="226" t="str">
        <f t="shared" si="47"/>
        <v>40%</v>
      </c>
      <c r="AA84" s="177" t="s">
        <v>181</v>
      </c>
      <c r="AB84" s="177" t="s">
        <v>182</v>
      </c>
      <c r="AC84" s="177" t="s">
        <v>183</v>
      </c>
      <c r="AD84" s="177"/>
      <c r="AE84" s="248">
        <f t="shared" si="44"/>
        <v>0.36</v>
      </c>
      <c r="AF84" s="221" t="str">
        <f t="shared" si="41"/>
        <v>RARA VEZ</v>
      </c>
      <c r="AG84" s="226">
        <f t="shared" si="45"/>
        <v>0.36</v>
      </c>
      <c r="AH84" s="221" t="str">
        <f t="shared" si="42"/>
        <v>MAYOR</v>
      </c>
      <c r="AI84" s="226">
        <f t="shared" si="46"/>
        <v>0.8</v>
      </c>
      <c r="AJ84" s="224" t="str">
        <f t="shared" si="49"/>
        <v>ALTO</v>
      </c>
      <c r="AK84" s="1043" t="s">
        <v>600</v>
      </c>
      <c r="AL84" s="985" t="s">
        <v>663</v>
      </c>
      <c r="AM84" s="985" t="s">
        <v>664</v>
      </c>
      <c r="AN84" s="1064">
        <v>44713</v>
      </c>
      <c r="AO84" s="255" t="s">
        <v>778</v>
      </c>
      <c r="AP84" s="982" t="s">
        <v>187</v>
      </c>
    </row>
    <row r="85" spans="1:42" ht="409.5" x14ac:dyDescent="0.3">
      <c r="A85" s="984"/>
      <c r="B85" s="984"/>
      <c r="C85" s="987"/>
      <c r="D85" s="1013"/>
      <c r="E85" s="1013"/>
      <c r="F85" s="1054"/>
      <c r="G85" s="1037"/>
      <c r="H85" s="984"/>
      <c r="I85" s="1048"/>
      <c r="J85" s="1051"/>
      <c r="K85" s="1051"/>
      <c r="L85" s="151"/>
      <c r="M85" s="329">
        <v>3</v>
      </c>
      <c r="N85" s="221" t="str">
        <f t="shared" si="36"/>
        <v>PROBABLE</v>
      </c>
      <c r="O85" s="222">
        <f t="shared" si="48"/>
        <v>0.6</v>
      </c>
      <c r="P85" s="1007"/>
      <c r="Q85" s="391">
        <v>4</v>
      </c>
      <c r="R85" s="423" t="str">
        <f t="shared" si="38"/>
        <v>MAYOR</v>
      </c>
      <c r="S85" s="222">
        <f t="shared" si="39"/>
        <v>0.8</v>
      </c>
      <c r="T85" s="224" t="str">
        <f t="shared" si="33"/>
        <v>ALTO</v>
      </c>
      <c r="U85" s="153">
        <v>2</v>
      </c>
      <c r="V85" s="133" t="s">
        <v>779</v>
      </c>
      <c r="W85" s="153" t="s">
        <v>321</v>
      </c>
      <c r="X85" s="177" t="s">
        <v>189</v>
      </c>
      <c r="Y85" s="177" t="s">
        <v>180</v>
      </c>
      <c r="Z85" s="226" t="str">
        <f t="shared" si="47"/>
        <v>40%</v>
      </c>
      <c r="AA85" s="177" t="s">
        <v>181</v>
      </c>
      <c r="AB85" s="177" t="s">
        <v>182</v>
      </c>
      <c r="AC85" s="177" t="s">
        <v>183</v>
      </c>
      <c r="AD85" s="177"/>
      <c r="AE85" s="248">
        <v>0</v>
      </c>
      <c r="AF85" s="221" t="str">
        <f>IFERROR(IF(AE85="","",IF(AE85&lt;=0.2,"IMPROBABLE",IF(AE85&lt;=0.4,"RARA VEZ",IF(AE85&lt;=0.6,"PROBABLE",IF(AE85&lt;=0.8,"CASI SEGURO","INMINENTE"))))),"")</f>
        <v>IMPROBABLE</v>
      </c>
      <c r="AG85" s="226">
        <f t="shared" si="45"/>
        <v>0</v>
      </c>
      <c r="AH85" s="221" t="str">
        <f>R85</f>
        <v>MAYOR</v>
      </c>
      <c r="AI85" s="226">
        <f t="shared" si="46"/>
        <v>0.8</v>
      </c>
      <c r="AJ85" s="224"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1045"/>
      <c r="AL85" s="987"/>
      <c r="AM85" s="987"/>
      <c r="AN85" s="1057"/>
      <c r="AO85" s="313" t="s">
        <v>780</v>
      </c>
      <c r="AP85" s="984"/>
    </row>
    <row r="86" spans="1:42" ht="409.5" x14ac:dyDescent="0.3">
      <c r="A86" s="166" t="s">
        <v>728</v>
      </c>
      <c r="B86" s="166">
        <v>10</v>
      </c>
      <c r="C86" s="133" t="s">
        <v>668</v>
      </c>
      <c r="D86" s="167" t="s">
        <v>669</v>
      </c>
      <c r="E86" s="133" t="s">
        <v>670</v>
      </c>
      <c r="F86" s="154" t="s">
        <v>221</v>
      </c>
      <c r="G86" s="318" t="s">
        <v>81</v>
      </c>
      <c r="H86" s="133" t="s">
        <v>567</v>
      </c>
      <c r="I86" s="425" t="s">
        <v>567</v>
      </c>
      <c r="J86" s="167" t="s">
        <v>197</v>
      </c>
      <c r="K86" s="167" t="s">
        <v>238</v>
      </c>
      <c r="L86" s="133" t="s">
        <v>239</v>
      </c>
      <c r="M86" s="426">
        <v>2</v>
      </c>
      <c r="N86" s="294" t="str">
        <f t="shared" si="36"/>
        <v>RARA VEZ</v>
      </c>
      <c r="O86" s="155">
        <f t="shared" si="48"/>
        <v>0.4</v>
      </c>
      <c r="P86" s="348" t="s">
        <v>457</v>
      </c>
      <c r="Q86" s="427">
        <v>3</v>
      </c>
      <c r="R86" s="428" t="str">
        <f t="shared" si="38"/>
        <v>MODERADO</v>
      </c>
      <c r="S86" s="155">
        <f t="shared" si="39"/>
        <v>0.6</v>
      </c>
      <c r="T86" s="296" t="str">
        <f t="shared" si="33"/>
        <v>MODERADO</v>
      </c>
      <c r="U86" s="166">
        <v>1</v>
      </c>
      <c r="V86" s="133" t="s">
        <v>781</v>
      </c>
      <c r="W86" s="166" t="s">
        <v>321</v>
      </c>
      <c r="X86" s="297" t="s">
        <v>189</v>
      </c>
      <c r="Y86" s="297" t="s">
        <v>180</v>
      </c>
      <c r="Z86" s="298" t="str">
        <f t="shared" si="47"/>
        <v>40%</v>
      </c>
      <c r="AA86" s="297" t="s">
        <v>181</v>
      </c>
      <c r="AB86" s="297" t="s">
        <v>182</v>
      </c>
      <c r="AC86" s="297" t="s">
        <v>183</v>
      </c>
      <c r="AD86" s="297"/>
      <c r="AE86" s="299">
        <f t="shared" si="44"/>
        <v>0.24</v>
      </c>
      <c r="AF86" s="294" t="str">
        <f t="shared" si="41"/>
        <v>RARA VEZ</v>
      </c>
      <c r="AG86" s="298">
        <f t="shared" si="45"/>
        <v>0.24</v>
      </c>
      <c r="AH86" s="294" t="str">
        <f t="shared" si="42"/>
        <v>MODERADO</v>
      </c>
      <c r="AI86" s="298">
        <f t="shared" si="46"/>
        <v>0.6</v>
      </c>
      <c r="AJ86" s="296" t="str">
        <f>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33" t="s">
        <v>600</v>
      </c>
      <c r="AL86" s="300" t="s">
        <v>782</v>
      </c>
      <c r="AM86" s="300" t="s">
        <v>673</v>
      </c>
      <c r="AN86" s="429">
        <v>44713</v>
      </c>
      <c r="AO86" s="300" t="s">
        <v>82</v>
      </c>
      <c r="AP86" s="137" t="s">
        <v>187</v>
      </c>
    </row>
    <row r="87" spans="1:42" ht="409.5" x14ac:dyDescent="0.35">
      <c r="A87" s="166" t="s">
        <v>728</v>
      </c>
      <c r="B87" s="166">
        <v>11</v>
      </c>
      <c r="C87" s="133" t="s">
        <v>783</v>
      </c>
      <c r="D87" s="133" t="s">
        <v>784</v>
      </c>
      <c r="E87" s="133" t="s">
        <v>785</v>
      </c>
      <c r="F87" s="133" t="s">
        <v>786</v>
      </c>
      <c r="G87" s="133" t="s">
        <v>83</v>
      </c>
      <c r="H87" s="133" t="s">
        <v>787</v>
      </c>
      <c r="I87" s="133" t="s">
        <v>567</v>
      </c>
      <c r="J87" s="133" t="s">
        <v>567</v>
      </c>
      <c r="K87" s="185" t="s">
        <v>788</v>
      </c>
      <c r="L87" s="452"/>
      <c r="M87" s="426">
        <v>3</v>
      </c>
      <c r="N87" s="453" t="str">
        <f t="shared" si="36"/>
        <v>PROBABLE</v>
      </c>
      <c r="O87" s="348">
        <f t="shared" si="48"/>
        <v>0.6</v>
      </c>
      <c r="P87" s="155" t="s">
        <v>789</v>
      </c>
      <c r="Q87" s="427">
        <v>2</v>
      </c>
      <c r="R87" s="454" t="str">
        <f t="shared" si="38"/>
        <v>MENOR</v>
      </c>
      <c r="S87" s="348">
        <f t="shared" si="39"/>
        <v>0.4</v>
      </c>
      <c r="T87" s="455" t="str">
        <f t="shared" si="33"/>
        <v>MODERADO</v>
      </c>
      <c r="U87" s="166">
        <v>1</v>
      </c>
      <c r="V87" s="133" t="s">
        <v>790</v>
      </c>
      <c r="W87" s="137" t="str">
        <f>IF(OR(X87="Preventivo",X87="Detectivo"),"Probabilidad",IF(X87="Correctivo","Impacto",""))</f>
        <v>Probabilidad</v>
      </c>
      <c r="X87" s="297" t="s">
        <v>189</v>
      </c>
      <c r="Y87" s="297" t="s">
        <v>180</v>
      </c>
      <c r="Z87" s="298" t="str">
        <f t="shared" si="47"/>
        <v>40%</v>
      </c>
      <c r="AA87" s="297" t="s">
        <v>181</v>
      </c>
      <c r="AB87" s="297" t="s">
        <v>182</v>
      </c>
      <c r="AC87" s="297" t="s">
        <v>183</v>
      </c>
      <c r="AD87" s="456"/>
      <c r="AE87" s="299">
        <f>IFERROR(IF(W87="Probabilidad",(O87-(+O87*Z87)),IF(W87="Impacto",O87,"")),"")</f>
        <v>0.36</v>
      </c>
      <c r="AF87" s="294" t="str">
        <f t="shared" si="41"/>
        <v>RARA VEZ</v>
      </c>
      <c r="AG87" s="298">
        <f>+AE87</f>
        <v>0.36</v>
      </c>
      <c r="AH87" s="294" t="str">
        <f t="shared" si="42"/>
        <v>MENOR</v>
      </c>
      <c r="AI87" s="298">
        <f t="shared" si="46"/>
        <v>0.4</v>
      </c>
      <c r="AJ87" s="455" t="s">
        <v>264</v>
      </c>
      <c r="AK87" s="133" t="s">
        <v>242</v>
      </c>
      <c r="AL87" s="300" t="s">
        <v>791</v>
      </c>
      <c r="AM87" s="300"/>
      <c r="AN87" s="300"/>
      <c r="AO87" s="300" t="s">
        <v>93</v>
      </c>
      <c r="AP87" s="137" t="s">
        <v>187</v>
      </c>
    </row>
    <row r="88" spans="1:42" ht="409.5" x14ac:dyDescent="0.3">
      <c r="A88" s="146" t="s">
        <v>728</v>
      </c>
      <c r="B88" s="146">
        <v>12</v>
      </c>
      <c r="C88" s="119" t="s">
        <v>675</v>
      </c>
      <c r="D88" s="305" t="s">
        <v>676</v>
      </c>
      <c r="E88" s="119" t="s">
        <v>677</v>
      </c>
      <c r="F88" s="154" t="s">
        <v>499</v>
      </c>
      <c r="G88" s="200" t="s">
        <v>84</v>
      </c>
      <c r="H88" s="141" t="s">
        <v>567</v>
      </c>
      <c r="I88" s="385" t="s">
        <v>567</v>
      </c>
      <c r="J88" s="194" t="s">
        <v>197</v>
      </c>
      <c r="K88" s="185" t="s">
        <v>197</v>
      </c>
      <c r="L88" s="141" t="s">
        <v>239</v>
      </c>
      <c r="M88" s="337">
        <v>3</v>
      </c>
      <c r="N88" s="143" t="str">
        <f t="shared" si="36"/>
        <v>PROBABLE</v>
      </c>
      <c r="O88" s="144">
        <f t="shared" si="48"/>
        <v>0.6</v>
      </c>
      <c r="P88" s="457" t="s">
        <v>457</v>
      </c>
      <c r="Q88" s="370">
        <v>3</v>
      </c>
      <c r="R88" s="384" t="str">
        <f t="shared" si="38"/>
        <v>MODERADO</v>
      </c>
      <c r="S88" s="144">
        <f t="shared" si="39"/>
        <v>0.6</v>
      </c>
      <c r="T88" s="150" t="str">
        <f t="shared" si="33"/>
        <v>MODERADO</v>
      </c>
      <c r="U88" s="146">
        <v>2</v>
      </c>
      <c r="V88" s="119" t="s">
        <v>678</v>
      </c>
      <c r="W88" s="137" t="s">
        <v>321</v>
      </c>
      <c r="X88" s="147" t="s">
        <v>189</v>
      </c>
      <c r="Y88" s="147" t="s">
        <v>180</v>
      </c>
      <c r="Z88" s="148" t="str">
        <f t="shared" si="47"/>
        <v>40%</v>
      </c>
      <c r="AA88" s="147" t="s">
        <v>181</v>
      </c>
      <c r="AB88" s="147" t="s">
        <v>182</v>
      </c>
      <c r="AC88" s="147" t="s">
        <v>183</v>
      </c>
      <c r="AD88" s="147"/>
      <c r="AE88" s="149">
        <f>IFERROR(IF(W88="Probabilidad",(O88-(+O88*Z88)),IF(W88="Impacto",O88,"")),"")</f>
        <v>0.36</v>
      </c>
      <c r="AF88" s="143" t="str">
        <f>IFERROR(IF(AE88="","",IF(AE88&lt;=0.25,"IMPROBABLE",IF(AE88&lt;=0.4,"RARA VEZ",IF(AE88&lt;=0.6,"PROBABLE",IF(AE88&lt;=0.8,"CASI SEGURO","INMINENTE"))))),"")</f>
        <v>RARA VEZ</v>
      </c>
      <c r="AG88" s="148">
        <f>+AE88</f>
        <v>0.36</v>
      </c>
      <c r="AH88" s="143" t="str">
        <f t="shared" si="42"/>
        <v>MODERADO</v>
      </c>
      <c r="AI88" s="148">
        <f t="shared" si="46"/>
        <v>0.6</v>
      </c>
      <c r="AJ88" s="150" t="str">
        <f>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33" t="s">
        <v>600</v>
      </c>
      <c r="AL88" s="300" t="s">
        <v>679</v>
      </c>
      <c r="AM88" s="300" t="s">
        <v>673</v>
      </c>
      <c r="AN88" s="458">
        <v>44714</v>
      </c>
      <c r="AO88" s="300" t="s">
        <v>85</v>
      </c>
      <c r="AP88" s="153" t="s">
        <v>187</v>
      </c>
    </row>
    <row r="89" spans="1:42" ht="409.5" x14ac:dyDescent="0.35">
      <c r="A89" s="277" t="s">
        <v>792</v>
      </c>
      <c r="B89" s="277">
        <v>1</v>
      </c>
      <c r="C89" s="154" t="s">
        <v>793</v>
      </c>
      <c r="D89" s="133" t="s">
        <v>794</v>
      </c>
      <c r="E89" s="154" t="s">
        <v>795</v>
      </c>
      <c r="F89" s="154" t="s">
        <v>499</v>
      </c>
      <c r="G89" s="133" t="s">
        <v>87</v>
      </c>
      <c r="H89" s="154" t="s">
        <v>567</v>
      </c>
      <c r="I89" s="459" t="s">
        <v>567</v>
      </c>
      <c r="J89" s="185" t="s">
        <v>197</v>
      </c>
      <c r="K89" s="185" t="s">
        <v>542</v>
      </c>
      <c r="L89" s="154" t="s">
        <v>239</v>
      </c>
      <c r="M89" s="398">
        <v>2</v>
      </c>
      <c r="N89" s="239" t="str">
        <f t="shared" si="36"/>
        <v>RARA VEZ</v>
      </c>
      <c r="O89" s="240">
        <f>IF(N89="","",IF(N89="IMPROBABLE",0.2,IF(N89="RARA VEZ",0.4,IF(N89="PROBABLE",0.6,IF(N89="CASI SEGURO",0.8,IF(N89="INMINENTE",1,))))))</f>
        <v>0.4</v>
      </c>
      <c r="P89" s="155" t="s">
        <v>231</v>
      </c>
      <c r="Q89" s="401">
        <v>2</v>
      </c>
      <c r="R89" s="460" t="str">
        <f t="shared" si="38"/>
        <v>MENOR</v>
      </c>
      <c r="S89" s="240">
        <f>IF(R89="","",IF(R89="LEVE",0.2,IF(R89="MENOR",0.4,IF(R89="MODERADO",0.6,IF(R89="MAYOR",0.8,IF(R89="CATASTRÓFICO",1,))))))</f>
        <v>0.4</v>
      </c>
      <c r="T89" s="241" t="str">
        <f t="shared" si="33"/>
        <v>BAJO</v>
      </c>
      <c r="U89" s="137">
        <v>1</v>
      </c>
      <c r="V89" s="133" t="s">
        <v>796</v>
      </c>
      <c r="W89" s="137" t="str">
        <f t="shared" ref="W89:W107" si="50">IF(OR(X89="Preventivo",X89="Detectivo"),"Probabilidad",IF(X89="Correctivo","Impacto",""))</f>
        <v>Probabilidad</v>
      </c>
      <c r="X89" s="242" t="s">
        <v>189</v>
      </c>
      <c r="Y89" s="242" t="s">
        <v>180</v>
      </c>
      <c r="Z89" s="243" t="str">
        <f t="shared" si="47"/>
        <v>40%</v>
      </c>
      <c r="AA89" s="242" t="s">
        <v>181</v>
      </c>
      <c r="AB89" s="242" t="s">
        <v>182</v>
      </c>
      <c r="AC89" s="242" t="s">
        <v>183</v>
      </c>
      <c r="AD89" s="461"/>
      <c r="AE89" s="244">
        <f>IFERROR(IF(W89="Probabilidad",(O89-(+O89*Z89)),IF(W89="Impacto",O89,"")),"")</f>
        <v>0.24</v>
      </c>
      <c r="AF89" s="239" t="str">
        <f t="shared" ref="AF89:AF96" si="51">IFERROR(IF(AE89="","",IF(AE89&lt;=0.2,"IMPROBABLE",IF(AE89&lt;=0.4,"RARA VEZ",IF(AE89&lt;=0.6,"PROBABLE",IF(AE89&lt;=0.8,"CASI SEGURO","INMINENTE"))))),"")</f>
        <v>RARA VEZ</v>
      </c>
      <c r="AG89" s="243">
        <f>AE89</f>
        <v>0.24</v>
      </c>
      <c r="AH89" s="239" t="str">
        <f t="shared" si="42"/>
        <v>MENOR</v>
      </c>
      <c r="AI89" s="243">
        <f t="shared" si="46"/>
        <v>0.4</v>
      </c>
      <c r="AJ89" s="241"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4" t="s">
        <v>242</v>
      </c>
      <c r="AL89" s="431"/>
      <c r="AM89" s="431"/>
      <c r="AN89" s="431"/>
      <c r="AO89" s="431" t="s">
        <v>88</v>
      </c>
      <c r="AP89" s="277" t="s">
        <v>187</v>
      </c>
    </row>
    <row r="90" spans="1:42" ht="409.5" x14ac:dyDescent="0.3">
      <c r="A90" s="982" t="s">
        <v>792</v>
      </c>
      <c r="B90" s="982">
        <v>2</v>
      </c>
      <c r="C90" s="1052" t="s">
        <v>797</v>
      </c>
      <c r="D90" s="985" t="s">
        <v>798</v>
      </c>
      <c r="E90" s="985" t="s">
        <v>799</v>
      </c>
      <c r="F90" s="1052" t="s">
        <v>499</v>
      </c>
      <c r="G90" s="985" t="s">
        <v>89</v>
      </c>
      <c r="H90" s="1043" t="s">
        <v>567</v>
      </c>
      <c r="I90" s="1046" t="s">
        <v>567</v>
      </c>
      <c r="J90" s="1049" t="s">
        <v>197</v>
      </c>
      <c r="K90" s="1049" t="s">
        <v>542</v>
      </c>
      <c r="L90" s="151"/>
      <c r="M90" s="430">
        <v>2</v>
      </c>
      <c r="N90" s="221" t="str">
        <f t="shared" si="36"/>
        <v>RARA VEZ</v>
      </c>
      <c r="O90" s="462">
        <f t="shared" ref="O90:O96" si="52">IF(N90="","",IF(N90="IMPROBABLE",0.2,IF(N90="RARA VEZ",0.4,IF(N90="PROBABLE",0.6,IF(N90="CASI SEGURO",0.8,IF(N90="INMINENTE",1,))))))</f>
        <v>0.4</v>
      </c>
      <c r="P90" s="240" t="s">
        <v>789</v>
      </c>
      <c r="Q90" s="391">
        <v>2</v>
      </c>
      <c r="R90" s="423" t="str">
        <f t="shared" si="38"/>
        <v>MENOR</v>
      </c>
      <c r="S90" s="436">
        <f>IF(R90="","",IF(R90="LEVE",0.2,IF(R90="MENOR",0.4,IF(R90="MODERADO",0.6,IF(R90="MAYOR",0.8,IF(R90="CATASTRÓFICO",1,))))))</f>
        <v>0.4</v>
      </c>
      <c r="T90" s="224" t="str">
        <f t="shared" si="33"/>
        <v>BAJO</v>
      </c>
      <c r="U90" s="281">
        <v>1</v>
      </c>
      <c r="V90" s="463" t="s">
        <v>800</v>
      </c>
      <c r="W90" s="281" t="str">
        <f t="shared" si="50"/>
        <v>Probabilidad</v>
      </c>
      <c r="X90" s="445" t="s">
        <v>189</v>
      </c>
      <c r="Y90" s="445" t="s">
        <v>180</v>
      </c>
      <c r="Z90" s="446" t="str">
        <f t="shared" si="47"/>
        <v>40%</v>
      </c>
      <c r="AA90" s="445" t="s">
        <v>181</v>
      </c>
      <c r="AB90" s="445" t="s">
        <v>182</v>
      </c>
      <c r="AC90" s="445" t="s">
        <v>183</v>
      </c>
      <c r="AD90" s="464"/>
      <c r="AE90" s="248">
        <f>IFERROR(IF(W90="Probabilidad",(O90-(+O90*Z90)),IF(W90="Impacto",O90,"")),"")</f>
        <v>0.24</v>
      </c>
      <c r="AF90" s="465" t="str">
        <f t="shared" si="51"/>
        <v>RARA VEZ</v>
      </c>
      <c r="AG90" s="446">
        <f>AE90</f>
        <v>0.24</v>
      </c>
      <c r="AH90" s="466" t="str">
        <f t="shared" si="42"/>
        <v>MENOR</v>
      </c>
      <c r="AI90" s="446">
        <f t="shared" si="46"/>
        <v>0.4</v>
      </c>
      <c r="AJ90" s="224"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1043" t="s">
        <v>242</v>
      </c>
      <c r="AL90" s="1055"/>
      <c r="AM90" s="1055"/>
      <c r="AN90" s="1055"/>
      <c r="AO90" s="467" t="s">
        <v>801</v>
      </c>
      <c r="AP90" s="1102" t="s">
        <v>187</v>
      </c>
    </row>
    <row r="91" spans="1:42" ht="409.5" x14ac:dyDescent="0.3">
      <c r="A91" s="983"/>
      <c r="B91" s="983"/>
      <c r="C91" s="1053"/>
      <c r="D91" s="986"/>
      <c r="E91" s="986"/>
      <c r="F91" s="1053"/>
      <c r="G91" s="986"/>
      <c r="H91" s="1044"/>
      <c r="I91" s="1047"/>
      <c r="J91" s="1050"/>
      <c r="K91" s="1050"/>
      <c r="L91" s="151"/>
      <c r="M91" s="430">
        <v>2</v>
      </c>
      <c r="N91" s="466" t="str">
        <f t="shared" si="36"/>
        <v>RARA VEZ</v>
      </c>
      <c r="O91" s="436">
        <f>IF(N91="","",IF(N91="IMPROBABLE",0.2,IF(N91="RARA VEZ",0.4,IF(N91="PROBABLE",0.6,IF(N91="CASI SEGURO",0.8,IF(N91="INMINENTE",1,))))))</f>
        <v>0.4</v>
      </c>
      <c r="P91" s="222" t="s">
        <v>789</v>
      </c>
      <c r="Q91" s="468">
        <v>2</v>
      </c>
      <c r="R91" s="440" t="str">
        <f t="shared" si="38"/>
        <v>MENOR</v>
      </c>
      <c r="S91" s="462">
        <f>IF(R91="","",IF(R91="LEVE",0.2,IF(R91="MENOR",0.4,IF(R91="MODERADO",0.6,IF(R91="MAYOR",0.8,IF(R91="CATASTRÓFICO",1,))))))</f>
        <v>0.4</v>
      </c>
      <c r="T91" s="469" t="str">
        <f t="shared" si="33"/>
        <v>BAJO</v>
      </c>
      <c r="U91" s="153">
        <v>2</v>
      </c>
      <c r="V91" s="470" t="s">
        <v>802</v>
      </c>
      <c r="W91" s="153" t="str">
        <f t="shared" si="50"/>
        <v>Probabilidad</v>
      </c>
      <c r="X91" s="177" t="s">
        <v>189</v>
      </c>
      <c r="Y91" s="177" t="s">
        <v>180</v>
      </c>
      <c r="Z91" s="226" t="str">
        <f t="shared" si="47"/>
        <v>40%</v>
      </c>
      <c r="AA91" s="177" t="s">
        <v>181</v>
      </c>
      <c r="AB91" s="177" t="s">
        <v>182</v>
      </c>
      <c r="AC91" s="177" t="s">
        <v>183</v>
      </c>
      <c r="AD91" s="227">
        <f>IF(ISBLANK(V91),0,Z91*AE89)</f>
        <v>9.6000000000000002E-2</v>
      </c>
      <c r="AE91" s="227">
        <f>AE89-AD91</f>
        <v>0.14399999999999999</v>
      </c>
      <c r="AF91" s="221" t="str">
        <f t="shared" si="51"/>
        <v>IMPROBABLE</v>
      </c>
      <c r="AG91" s="226">
        <f>+AE91</f>
        <v>0.14399999999999999</v>
      </c>
      <c r="AH91" s="330" t="str">
        <f t="shared" si="42"/>
        <v>MENOR</v>
      </c>
      <c r="AI91" s="226">
        <f t="shared" si="46"/>
        <v>0.4</v>
      </c>
      <c r="AJ91" s="334"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1044"/>
      <c r="AL91" s="1056"/>
      <c r="AM91" s="1056"/>
      <c r="AN91" s="1056"/>
      <c r="AO91" s="471" t="s">
        <v>803</v>
      </c>
      <c r="AP91" s="1103"/>
    </row>
    <row r="92" spans="1:42" ht="342" x14ac:dyDescent="0.3">
      <c r="A92" s="984"/>
      <c r="B92" s="984"/>
      <c r="C92" s="1054"/>
      <c r="D92" s="987"/>
      <c r="E92" s="987"/>
      <c r="F92" s="1054"/>
      <c r="G92" s="987"/>
      <c r="H92" s="1045"/>
      <c r="I92" s="1048"/>
      <c r="J92" s="1051"/>
      <c r="K92" s="1051"/>
      <c r="L92" s="216"/>
      <c r="M92" s="472">
        <v>2</v>
      </c>
      <c r="N92" s="330" t="str">
        <f t="shared" si="36"/>
        <v>RARA VEZ</v>
      </c>
      <c r="O92" s="405">
        <f t="shared" si="52"/>
        <v>0.4</v>
      </c>
      <c r="P92" s="222" t="s">
        <v>789</v>
      </c>
      <c r="Q92" s="332">
        <v>2</v>
      </c>
      <c r="R92" s="333" t="str">
        <f t="shared" si="38"/>
        <v>MENOR</v>
      </c>
      <c r="S92" s="405">
        <f>IF(R92="","",IF(R92="LEVE",0.2,IF(R92="MENOR",0.4,IF(R92="MODERADO",0.6,IF(R92="MAYOR",0.8,IF(R92="CATASTRÓFICO",1,))))))</f>
        <v>0.4</v>
      </c>
      <c r="T92" s="334" t="str">
        <f t="shared" si="33"/>
        <v>BAJO</v>
      </c>
      <c r="U92" s="153">
        <v>3</v>
      </c>
      <c r="V92" s="470" t="s">
        <v>804</v>
      </c>
      <c r="W92" s="153" t="str">
        <f t="shared" si="50"/>
        <v>Probabilidad</v>
      </c>
      <c r="X92" s="177" t="s">
        <v>189</v>
      </c>
      <c r="Y92" s="177" t="s">
        <v>180</v>
      </c>
      <c r="Z92" s="226" t="str">
        <f t="shared" si="47"/>
        <v>40%</v>
      </c>
      <c r="AA92" s="177" t="s">
        <v>181</v>
      </c>
      <c r="AB92" s="177" t="s">
        <v>182</v>
      </c>
      <c r="AC92" s="177" t="s">
        <v>183</v>
      </c>
      <c r="AD92" s="227">
        <f>IF(ISBLANK(V92),0,Z92*AE90)</f>
        <v>9.6000000000000002E-2</v>
      </c>
      <c r="AE92" s="227">
        <f>AE90-AD92</f>
        <v>0.14399999999999999</v>
      </c>
      <c r="AF92" s="221" t="str">
        <f t="shared" si="51"/>
        <v>IMPROBABLE</v>
      </c>
      <c r="AG92" s="226">
        <f>+AE92</f>
        <v>0.14399999999999999</v>
      </c>
      <c r="AH92" s="330" t="str">
        <f t="shared" si="42"/>
        <v>MENOR</v>
      </c>
      <c r="AI92" s="226">
        <f t="shared" si="46"/>
        <v>0.4</v>
      </c>
      <c r="AJ92" s="334"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1045"/>
      <c r="AL92" s="1057"/>
      <c r="AM92" s="1057"/>
      <c r="AN92" s="1057"/>
      <c r="AO92" s="473" t="s">
        <v>805</v>
      </c>
      <c r="AP92" s="1104"/>
    </row>
    <row r="93" spans="1:42" ht="409.5" x14ac:dyDescent="0.35">
      <c r="A93" s="277" t="s">
        <v>792</v>
      </c>
      <c r="B93" s="277">
        <v>3</v>
      </c>
      <c r="C93" s="198" t="s">
        <v>806</v>
      </c>
      <c r="D93" s="315" t="s">
        <v>807</v>
      </c>
      <c r="E93" s="114" t="s">
        <v>808</v>
      </c>
      <c r="F93" s="115" t="s">
        <v>499</v>
      </c>
      <c r="G93" s="198" t="s">
        <v>90</v>
      </c>
      <c r="H93" s="115" t="s">
        <v>567</v>
      </c>
      <c r="I93" s="115" t="s">
        <v>567</v>
      </c>
      <c r="J93" s="185" t="s">
        <v>197</v>
      </c>
      <c r="K93" s="185" t="s">
        <v>542</v>
      </c>
      <c r="L93" s="115" t="s">
        <v>588</v>
      </c>
      <c r="M93" s="398">
        <v>2</v>
      </c>
      <c r="N93" s="399" t="str">
        <f t="shared" si="36"/>
        <v>RARA VEZ</v>
      </c>
      <c r="O93" s="434">
        <f t="shared" si="52"/>
        <v>0.4</v>
      </c>
      <c r="P93" s="240" t="s">
        <v>222</v>
      </c>
      <c r="Q93" s="401">
        <v>2</v>
      </c>
      <c r="R93" s="402" t="str">
        <f t="shared" si="38"/>
        <v>MENOR</v>
      </c>
      <c r="S93" s="434">
        <f>IF(R93="","",IF(R93="Leve",0.2,IF(R93="Menor",0.4,IF(R93="Moderado",0.6,IF(R93="Mayor",0.8,IF(R93="Catastrófico",1,))))))</f>
        <v>0.4</v>
      </c>
      <c r="T93" s="403" t="str">
        <f t="shared" si="33"/>
        <v>BAJO</v>
      </c>
      <c r="U93" s="137">
        <v>1</v>
      </c>
      <c r="V93" s="133" t="s">
        <v>809</v>
      </c>
      <c r="W93" s="137" t="str">
        <f t="shared" si="50"/>
        <v>Probabilidad</v>
      </c>
      <c r="X93" s="242" t="s">
        <v>189</v>
      </c>
      <c r="Y93" s="242" t="s">
        <v>180</v>
      </c>
      <c r="Z93" s="243" t="str">
        <f t="shared" si="47"/>
        <v>40%</v>
      </c>
      <c r="AA93" s="242" t="s">
        <v>181</v>
      </c>
      <c r="AB93" s="242" t="s">
        <v>182</v>
      </c>
      <c r="AC93" s="242" t="s">
        <v>183</v>
      </c>
      <c r="AD93" s="461"/>
      <c r="AE93" s="244">
        <f>IFERROR(IF(W93="Probabilidad",(O93-(+O93*Z93)),IF(W93="Impacto",O93,"")),"")</f>
        <v>0.24</v>
      </c>
      <c r="AF93" s="239" t="str">
        <f t="shared" si="51"/>
        <v>RARA VEZ</v>
      </c>
      <c r="AG93" s="243">
        <v>0.14000000000000001</v>
      </c>
      <c r="AH93" s="239" t="str">
        <f t="shared" si="42"/>
        <v>MENOR</v>
      </c>
      <c r="AI93" s="243">
        <f t="shared" si="46"/>
        <v>0.4</v>
      </c>
      <c r="AJ93" s="403"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4" t="s">
        <v>242</v>
      </c>
      <c r="AL93" s="474"/>
      <c r="AM93" s="474"/>
      <c r="AN93" s="474"/>
      <c r="AO93" s="344" t="s">
        <v>810</v>
      </c>
      <c r="AP93" s="277" t="s">
        <v>187</v>
      </c>
    </row>
    <row r="94" spans="1:42" ht="378" x14ac:dyDescent="0.3">
      <c r="A94" s="982" t="s">
        <v>792</v>
      </c>
      <c r="B94" s="982">
        <v>4</v>
      </c>
      <c r="C94" s="1035" t="s">
        <v>811</v>
      </c>
      <c r="D94" s="1011" t="s">
        <v>812</v>
      </c>
      <c r="E94" s="985" t="s">
        <v>813</v>
      </c>
      <c r="F94" s="1052" t="s">
        <v>499</v>
      </c>
      <c r="G94" s="1035" t="s">
        <v>91</v>
      </c>
      <c r="H94" s="1043" t="s">
        <v>567</v>
      </c>
      <c r="I94" s="216" t="s">
        <v>567</v>
      </c>
      <c r="J94" s="1049" t="s">
        <v>197</v>
      </c>
      <c r="K94" s="1049" t="s">
        <v>542</v>
      </c>
      <c r="L94" s="475"/>
      <c r="M94" s="329">
        <v>3</v>
      </c>
      <c r="N94" s="330" t="str">
        <f t="shared" si="36"/>
        <v>PROBABLE</v>
      </c>
      <c r="O94" s="405">
        <f t="shared" si="52"/>
        <v>0.6</v>
      </c>
      <c r="P94" s="1005" t="s">
        <v>231</v>
      </c>
      <c r="Q94" s="391">
        <v>2</v>
      </c>
      <c r="R94" s="333" t="str">
        <f t="shared" si="38"/>
        <v>MENOR</v>
      </c>
      <c r="S94" s="405">
        <f>IF(R94="","",IF(R94="Leve",0.2,IF(R94="Menor",0.4,IF(R94="Moderado",0.6,IF(R94="Mayor",0.8,IF(R94="Catastrófico",1,))))))</f>
        <v>0.4</v>
      </c>
      <c r="T94" s="334" t="str">
        <f t="shared" si="33"/>
        <v>MODERADO</v>
      </c>
      <c r="U94" s="153">
        <v>1</v>
      </c>
      <c r="V94" s="476" t="s">
        <v>814</v>
      </c>
      <c r="W94" s="153" t="str">
        <f t="shared" si="50"/>
        <v>Probabilidad</v>
      </c>
      <c r="X94" s="177" t="s">
        <v>189</v>
      </c>
      <c r="Y94" s="177" t="s">
        <v>180</v>
      </c>
      <c r="Z94" s="226" t="str">
        <f t="shared" si="47"/>
        <v>40%</v>
      </c>
      <c r="AA94" s="177" t="s">
        <v>181</v>
      </c>
      <c r="AB94" s="177" t="s">
        <v>182</v>
      </c>
      <c r="AC94" s="177" t="s">
        <v>183</v>
      </c>
      <c r="AD94" s="464"/>
      <c r="AE94" s="248">
        <f>IFERROR(IF(W94="Probabilidad",(O94-(+O94*Z94)),IF(W94="Impacto",O94,"")),"")</f>
        <v>0.36</v>
      </c>
      <c r="AF94" s="221" t="str">
        <f t="shared" si="51"/>
        <v>RARA VEZ</v>
      </c>
      <c r="AG94" s="226">
        <v>0.14000000000000001</v>
      </c>
      <c r="AH94" s="221" t="str">
        <f t="shared" si="42"/>
        <v>MENOR</v>
      </c>
      <c r="AI94" s="226">
        <f t="shared" si="46"/>
        <v>0.4</v>
      </c>
      <c r="AJ94" s="334"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1043" t="s">
        <v>242</v>
      </c>
      <c r="AL94" s="1055"/>
      <c r="AM94" s="1055"/>
      <c r="AN94" s="1055"/>
      <c r="AO94" s="300" t="s">
        <v>815</v>
      </c>
      <c r="AP94" s="982" t="s">
        <v>187</v>
      </c>
    </row>
    <row r="95" spans="1:42" ht="409.5" x14ac:dyDescent="0.3">
      <c r="A95" s="984"/>
      <c r="B95" s="984"/>
      <c r="C95" s="1037"/>
      <c r="D95" s="1013"/>
      <c r="E95" s="987"/>
      <c r="F95" s="1054"/>
      <c r="G95" s="1037"/>
      <c r="H95" s="1045"/>
      <c r="I95" s="174" t="s">
        <v>567</v>
      </c>
      <c r="J95" s="1051"/>
      <c r="K95" s="1051"/>
      <c r="L95" s="475"/>
      <c r="M95" s="329">
        <v>3</v>
      </c>
      <c r="N95" s="221" t="str">
        <f t="shared" si="36"/>
        <v>PROBABLE</v>
      </c>
      <c r="O95" s="436">
        <f t="shared" si="52"/>
        <v>0.6</v>
      </c>
      <c r="P95" s="1007"/>
      <c r="Q95" s="391">
        <v>2</v>
      </c>
      <c r="R95" s="423" t="str">
        <f t="shared" si="38"/>
        <v>MENOR</v>
      </c>
      <c r="S95" s="436">
        <f>IF(R95="","",IF(R95="Leve",0.2,IF(R95="Menor",0.4,IF(R95="Moderado",0.6,IF(R95="Mayor",0.8,IF(R95="Catastrófico",1,))))))</f>
        <v>0.4</v>
      </c>
      <c r="T95" s="224" t="str">
        <f t="shared" si="33"/>
        <v>MODERADO</v>
      </c>
      <c r="U95" s="153">
        <v>2</v>
      </c>
      <c r="V95" s="300" t="s">
        <v>816</v>
      </c>
      <c r="W95" s="153" t="str">
        <f t="shared" si="50"/>
        <v>Probabilidad</v>
      </c>
      <c r="X95" s="177" t="s">
        <v>189</v>
      </c>
      <c r="Y95" s="177" t="s">
        <v>180</v>
      </c>
      <c r="Z95" s="226" t="str">
        <f t="shared" si="47"/>
        <v>40%</v>
      </c>
      <c r="AA95" s="177" t="s">
        <v>181</v>
      </c>
      <c r="AB95" s="177" t="s">
        <v>182</v>
      </c>
      <c r="AC95" s="177" t="s">
        <v>183</v>
      </c>
      <c r="AD95" s="227">
        <f>IF(ISBLANK(V95),0,Z95*AE93)</f>
        <v>9.6000000000000002E-2</v>
      </c>
      <c r="AE95" s="227">
        <f>AE93-AD95</f>
        <v>0.14399999999999999</v>
      </c>
      <c r="AF95" s="221" t="str">
        <f t="shared" si="51"/>
        <v>IMPROBABLE</v>
      </c>
      <c r="AG95" s="226">
        <v>0.14000000000000001</v>
      </c>
      <c r="AH95" s="221" t="str">
        <f t="shared" si="42"/>
        <v>MENOR</v>
      </c>
      <c r="AI95" s="226">
        <f t="shared" si="46"/>
        <v>0.4</v>
      </c>
      <c r="AJ95" s="334"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1045"/>
      <c r="AL95" s="1057"/>
      <c r="AM95" s="1057"/>
      <c r="AN95" s="1057"/>
      <c r="AO95" s="431" t="s">
        <v>817</v>
      </c>
      <c r="AP95" s="984"/>
    </row>
    <row r="96" spans="1:42" ht="409.5" x14ac:dyDescent="0.3">
      <c r="A96" s="18" t="s">
        <v>792</v>
      </c>
      <c r="B96" s="153">
        <v>5</v>
      </c>
      <c r="C96" s="133" t="s">
        <v>784</v>
      </c>
      <c r="D96" s="133" t="s">
        <v>785</v>
      </c>
      <c r="E96" s="207" t="s">
        <v>818</v>
      </c>
      <c r="F96" s="154" t="s">
        <v>499</v>
      </c>
      <c r="G96" s="207" t="s">
        <v>92</v>
      </c>
      <c r="H96" s="151" t="s">
        <v>567</v>
      </c>
      <c r="I96" s="151" t="s">
        <v>567</v>
      </c>
      <c r="J96" s="186" t="s">
        <v>197</v>
      </c>
      <c r="K96" s="186" t="s">
        <v>542</v>
      </c>
      <c r="L96" s="216" t="s">
        <v>239</v>
      </c>
      <c r="M96" s="329">
        <v>3</v>
      </c>
      <c r="N96" s="330" t="str">
        <f t="shared" si="36"/>
        <v>PROBABLE</v>
      </c>
      <c r="O96" s="331">
        <f t="shared" si="52"/>
        <v>0.6</v>
      </c>
      <c r="P96" s="457" t="s">
        <v>789</v>
      </c>
      <c r="Q96" s="391">
        <v>2</v>
      </c>
      <c r="R96" s="333" t="str">
        <f t="shared" si="38"/>
        <v>MENOR</v>
      </c>
      <c r="S96" s="405">
        <f>IF(R96="","",IF(R96="Leve",0.2,IF(R96="Menor",0.4,IF(R96="Moderado",0.6,IF(R96="Mayor",0.8,IF(R96="Catastrófico",1,))))))</f>
        <v>0.4</v>
      </c>
      <c r="T96" s="334" t="str">
        <f t="shared" si="33"/>
        <v>MODERADO</v>
      </c>
      <c r="U96" s="153">
        <v>1</v>
      </c>
      <c r="V96" s="133" t="s">
        <v>819</v>
      </c>
      <c r="W96" s="153" t="str">
        <f t="shared" si="50"/>
        <v>Probabilidad</v>
      </c>
      <c r="X96" s="177" t="s">
        <v>189</v>
      </c>
      <c r="Y96" s="177" t="s">
        <v>180</v>
      </c>
      <c r="Z96" s="226" t="str">
        <f t="shared" si="47"/>
        <v>40%</v>
      </c>
      <c r="AA96" s="177" t="s">
        <v>181</v>
      </c>
      <c r="AB96" s="177" t="s">
        <v>182</v>
      </c>
      <c r="AC96" s="177" t="s">
        <v>183</v>
      </c>
      <c r="AD96" s="406"/>
      <c r="AE96" s="248">
        <f t="shared" ref="AE96:AE101" si="53">IFERROR(IF(W96="Probabilidad",(O96-(+O96*Z96)),IF(W96="Impacto",O96,"")),"")</f>
        <v>0.36</v>
      </c>
      <c r="AF96" s="221" t="str">
        <f t="shared" si="51"/>
        <v>RARA VEZ</v>
      </c>
      <c r="AG96" s="226">
        <f>+AE96</f>
        <v>0.36</v>
      </c>
      <c r="AH96" s="221" t="str">
        <f t="shared" si="42"/>
        <v>MENOR</v>
      </c>
      <c r="AI96" s="226">
        <f t="shared" si="46"/>
        <v>0.4</v>
      </c>
      <c r="AJ96" s="334" t="s">
        <v>264</v>
      </c>
      <c r="AK96" s="216" t="s">
        <v>242</v>
      </c>
      <c r="AL96" s="477"/>
      <c r="AM96" s="477"/>
      <c r="AN96" s="477"/>
      <c r="AO96" s="431" t="s">
        <v>93</v>
      </c>
      <c r="AP96" s="153" t="s">
        <v>187</v>
      </c>
    </row>
    <row r="97" spans="1:42" ht="409.5" x14ac:dyDescent="0.35">
      <c r="A97" s="18" t="s">
        <v>792</v>
      </c>
      <c r="B97" s="166">
        <v>6</v>
      </c>
      <c r="C97" s="133" t="s">
        <v>820</v>
      </c>
      <c r="D97" s="133" t="s">
        <v>821</v>
      </c>
      <c r="E97" s="133" t="s">
        <v>822</v>
      </c>
      <c r="F97" s="137" t="s">
        <v>499</v>
      </c>
      <c r="G97" s="133" t="s">
        <v>94</v>
      </c>
      <c r="H97" s="133" t="s">
        <v>567</v>
      </c>
      <c r="I97" s="425" t="s">
        <v>567</v>
      </c>
      <c r="J97" s="167" t="s">
        <v>197</v>
      </c>
      <c r="K97" s="167" t="s">
        <v>542</v>
      </c>
      <c r="L97" s="133" t="s">
        <v>239</v>
      </c>
      <c r="M97" s="426">
        <v>2</v>
      </c>
      <c r="N97" s="294" t="str">
        <f>IF(M97=0,"",IF(M97&lt;=1,"IMPROBABLE",IF(M97&lt;=2,"RARA VEZ",IF(M97&lt;=3,"PROBABLE",IF(M97&lt;=4,"CASI SEGURO","INMINENTE")))))</f>
        <v>RARA VEZ</v>
      </c>
      <c r="O97" s="155">
        <f t="shared" ref="O97:O110" si="54">IF(N97="","",IF(N97="IMPROBABLE",0.2,IF(N97="RARA VEZ",0.4,IF(N97="PROBABLE",0.6,IF(N97="CASI SEGURO",0.8,IF(N97="INMINENTE",1,))))))</f>
        <v>0.4</v>
      </c>
      <c r="P97" s="155" t="s">
        <v>231</v>
      </c>
      <c r="Q97" s="427">
        <v>2</v>
      </c>
      <c r="R97" s="428" t="str">
        <f t="shared" ref="R97:R104" si="55">IF(Q97=1,"LEVE",IF(Q97=2,"MENOR",IF(Q97=3,"MODERADO",IF(Q97=4,"MAYOR",IF(Q97=5,"CATASTROFICO","")))))</f>
        <v>MENOR</v>
      </c>
      <c r="S97" s="155">
        <f>IF(R97="","",IF(R97="LEVE",0.2,IF(R97="MENOR",0.4,IF(R97="MODERADO",0.6,IF(R97="MAYOR",0.8,IF(R97="CATASTRÓFICO",1,))))))</f>
        <v>0.4</v>
      </c>
      <c r="T97" s="296" t="str">
        <f t="shared" si="33"/>
        <v>BAJO</v>
      </c>
      <c r="U97" s="166">
        <v>1</v>
      </c>
      <c r="V97" s="133" t="s">
        <v>823</v>
      </c>
      <c r="W97" s="166" t="str">
        <f t="shared" si="50"/>
        <v>Probabilidad</v>
      </c>
      <c r="X97" s="297" t="s">
        <v>189</v>
      </c>
      <c r="Y97" s="297" t="s">
        <v>180</v>
      </c>
      <c r="Z97" s="298" t="str">
        <f t="shared" si="47"/>
        <v>40%</v>
      </c>
      <c r="AA97" s="297" t="s">
        <v>181</v>
      </c>
      <c r="AB97" s="297" t="s">
        <v>182</v>
      </c>
      <c r="AC97" s="297" t="s">
        <v>183</v>
      </c>
      <c r="AD97" s="478"/>
      <c r="AE97" s="299">
        <f t="shared" si="53"/>
        <v>0.24</v>
      </c>
      <c r="AF97" s="294" t="str">
        <f>IFERROR(IF(AE97="","",IF(AE97&lt;=0.2,"IMPROBABLE",IF(AE97&lt;=0.4,"RARA VEZ",IF(AE97&lt;=0.6,"PROBABLE",IF(AE97&lt;=0.8,"CASI SEGURO","INMINENTE"))))),"")</f>
        <v>RARA VEZ</v>
      </c>
      <c r="AG97" s="298">
        <f>AE97</f>
        <v>0.24</v>
      </c>
      <c r="AH97" s="294" t="str">
        <f t="shared" ref="AH97:AH104" si="56">R97</f>
        <v>MENOR</v>
      </c>
      <c r="AI97" s="298">
        <f t="shared" si="46"/>
        <v>0.4</v>
      </c>
      <c r="AJ97" s="455"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33" t="s">
        <v>265</v>
      </c>
      <c r="AL97" s="300"/>
      <c r="AM97" s="300"/>
      <c r="AN97" s="300"/>
      <c r="AO97" s="300" t="s">
        <v>824</v>
      </c>
      <c r="AP97" s="137" t="s">
        <v>187</v>
      </c>
    </row>
    <row r="98" spans="1:42" ht="409.5" x14ac:dyDescent="0.35">
      <c r="A98" s="479" t="s">
        <v>110</v>
      </c>
      <c r="B98" s="479">
        <v>1</v>
      </c>
      <c r="C98" s="67" t="s">
        <v>820</v>
      </c>
      <c r="D98" s="67" t="s">
        <v>825</v>
      </c>
      <c r="E98" s="67" t="s">
        <v>826</v>
      </c>
      <c r="F98" s="64" t="s">
        <v>173</v>
      </c>
      <c r="G98" s="67" t="s">
        <v>111</v>
      </c>
      <c r="H98" s="63" t="s">
        <v>567</v>
      </c>
      <c r="I98" s="480" t="s">
        <v>567</v>
      </c>
      <c r="J98" s="481" t="s">
        <v>197</v>
      </c>
      <c r="K98" s="79" t="s">
        <v>341</v>
      </c>
      <c r="M98" s="482">
        <v>3</v>
      </c>
      <c r="N98" s="483" t="str">
        <f>IF(M98=0,"",IF(M98&lt;=1,"IMPROBABLE",IF(M98&lt;=2,"RARA VEZ",IF(M98&lt;=3,"PROBABLE",IF(M98&lt;=4,"CASI SEGURO","INMINENTE")))))</f>
        <v>PROBABLE</v>
      </c>
      <c r="O98" s="484">
        <f t="shared" si="54"/>
        <v>0.6</v>
      </c>
      <c r="P98" s="102" t="s">
        <v>231</v>
      </c>
      <c r="Q98" s="485">
        <v>3</v>
      </c>
      <c r="R98" s="486" t="str">
        <f t="shared" si="55"/>
        <v>MODERADO</v>
      </c>
      <c r="S98" s="487">
        <f>IF(R98="","",IF(R98="LEVE",0.2,IF(R98="MENOR",0.4,IF(R98="MODERADO",0.6,IF(R98="MAYOR",0.8,IF(R98="CATASTRÓFICO",1,))))))</f>
        <v>0.6</v>
      </c>
      <c r="T98" s="488" t="str">
        <f t="shared" si="33"/>
        <v>MODERADO</v>
      </c>
      <c r="U98" s="489">
        <v>1</v>
      </c>
      <c r="V98" s="65" t="s">
        <v>827</v>
      </c>
      <c r="W98" s="489" t="str">
        <f t="shared" si="50"/>
        <v>Probabilidad</v>
      </c>
      <c r="X98" s="490" t="s">
        <v>189</v>
      </c>
      <c r="Y98" s="490" t="s">
        <v>180</v>
      </c>
      <c r="Z98" s="491" t="str">
        <f t="shared" si="47"/>
        <v>40%</v>
      </c>
      <c r="AA98" s="490" t="s">
        <v>181</v>
      </c>
      <c r="AB98" s="490" t="s">
        <v>182</v>
      </c>
      <c r="AC98" s="490" t="s">
        <v>183</v>
      </c>
      <c r="AD98" s="170"/>
      <c r="AE98" s="492">
        <f t="shared" si="53"/>
        <v>0.36</v>
      </c>
      <c r="AF98" s="493" t="str">
        <f>IFERROR(IF(AE98="","",IF(AE98&lt;=0.2,"IMPROBABLE",IF(AE98&lt;=0.4,"RARA VEZ",IF(AE98&lt;=0.6,"PROBABLE",IF(AE98&lt;=0.8,"CASI SEGURO","INMINENTE"))))),"")</f>
        <v>RARA VEZ</v>
      </c>
      <c r="AG98" s="491">
        <f>AE98</f>
        <v>0.36</v>
      </c>
      <c r="AH98" s="494" t="str">
        <f t="shared" si="56"/>
        <v>MODERADO</v>
      </c>
      <c r="AI98" s="491">
        <f t="shared" si="46"/>
        <v>0.6</v>
      </c>
      <c r="AJ98" s="488" t="str">
        <f>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79" t="s">
        <v>265</v>
      </c>
      <c r="AL98" s="495"/>
      <c r="AM98" s="495"/>
      <c r="AN98" s="495"/>
      <c r="AO98" s="496" t="s">
        <v>828</v>
      </c>
      <c r="AP98" s="497" t="s">
        <v>751</v>
      </c>
    </row>
    <row r="99" spans="1:42" ht="409.5" x14ac:dyDescent="0.35">
      <c r="A99" s="479" t="s">
        <v>110</v>
      </c>
      <c r="B99" s="479">
        <v>2</v>
      </c>
      <c r="C99" s="498" t="s">
        <v>829</v>
      </c>
      <c r="D99" s="499" t="s">
        <v>830</v>
      </c>
      <c r="E99" s="67" t="s">
        <v>831</v>
      </c>
      <c r="F99" s="64" t="s">
        <v>173</v>
      </c>
      <c r="G99" s="498" t="s">
        <v>112</v>
      </c>
      <c r="H99" s="63" t="s">
        <v>567</v>
      </c>
      <c r="I99" s="63" t="s">
        <v>567</v>
      </c>
      <c r="J99" s="481" t="s">
        <v>197</v>
      </c>
      <c r="K99" s="63" t="s">
        <v>588</v>
      </c>
      <c r="M99" s="500">
        <v>2</v>
      </c>
      <c r="N99" s="483" t="str">
        <f>IF(M99=0,"",IF(M99&lt;=1,"IMPROBABLE",IF(M99&lt;=2,"RARA VEZ",IF(M99&lt;=3,"PROBABLE",IF(M99&lt;=4,"CASI SEGURO","INMINENTE")))))</f>
        <v>RARA VEZ</v>
      </c>
      <c r="O99" s="487">
        <f t="shared" si="54"/>
        <v>0.4</v>
      </c>
      <c r="P99" s="112" t="s">
        <v>231</v>
      </c>
      <c r="Q99" s="332">
        <v>2</v>
      </c>
      <c r="R99" s="486" t="str">
        <f t="shared" si="55"/>
        <v>MENOR</v>
      </c>
      <c r="S99" s="487">
        <f>IF(R99="","",IF(R99="Leve",0.2,IF(R99="Menor",0.4,IF(R99="Moderado",0.6,IF(R99="Mayor",0.8,IF(R99="Catastrófico",1,))))))</f>
        <v>0.4</v>
      </c>
      <c r="T99" s="488" t="str">
        <f t="shared" si="33"/>
        <v>BAJO</v>
      </c>
      <c r="U99" s="479">
        <v>1</v>
      </c>
      <c r="V99" s="67" t="s">
        <v>832</v>
      </c>
      <c r="W99" s="479" t="str">
        <f t="shared" si="50"/>
        <v>Probabilidad</v>
      </c>
      <c r="X99" s="501" t="s">
        <v>189</v>
      </c>
      <c r="Y99" s="501" t="s">
        <v>180</v>
      </c>
      <c r="Z99" s="502" t="str">
        <f t="shared" si="47"/>
        <v>40%</v>
      </c>
      <c r="AA99" s="501" t="s">
        <v>181</v>
      </c>
      <c r="AB99" s="501" t="s">
        <v>182</v>
      </c>
      <c r="AC99" s="501" t="s">
        <v>183</v>
      </c>
      <c r="AD99" s="503"/>
      <c r="AE99" s="504">
        <f t="shared" si="53"/>
        <v>0.24</v>
      </c>
      <c r="AF99" s="494" t="str">
        <f>IFERROR(IF(AE99="","",IF(AE99&lt;=0.2,"IMPROBABLE",IF(AE99&lt;=0.4,"RARA VEZ",IF(AE99&lt;=0.6,"PROBABLE",IF(AE99&lt;=0.8,"CASI SEGURO","INMINENTE"))))),"")</f>
        <v>RARA VEZ</v>
      </c>
      <c r="AG99" s="502">
        <v>0.14000000000000001</v>
      </c>
      <c r="AH99" s="494" t="str">
        <f t="shared" si="56"/>
        <v>MENOR</v>
      </c>
      <c r="AI99" s="502">
        <f t="shared" si="46"/>
        <v>0.4</v>
      </c>
      <c r="AJ99" s="488"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5" t="s">
        <v>242</v>
      </c>
      <c r="AL99" s="506"/>
      <c r="AM99" s="506"/>
      <c r="AN99" s="506"/>
      <c r="AO99" s="507" t="s">
        <v>113</v>
      </c>
      <c r="AP99" s="497" t="s">
        <v>751</v>
      </c>
    </row>
    <row r="100" spans="1:42" ht="387.5" x14ac:dyDescent="0.35">
      <c r="A100" s="489" t="s">
        <v>110</v>
      </c>
      <c r="B100" s="489">
        <v>3</v>
      </c>
      <c r="C100" s="508" t="s">
        <v>833</v>
      </c>
      <c r="D100" s="509" t="s">
        <v>834</v>
      </c>
      <c r="E100" s="79" t="s">
        <v>835</v>
      </c>
      <c r="F100" s="64" t="s">
        <v>173</v>
      </c>
      <c r="G100" s="510" t="s">
        <v>114</v>
      </c>
      <c r="H100" s="79" t="s">
        <v>567</v>
      </c>
      <c r="I100" s="79" t="s">
        <v>567</v>
      </c>
      <c r="J100" s="509" t="s">
        <v>197</v>
      </c>
      <c r="K100" s="79" t="s">
        <v>588</v>
      </c>
      <c r="M100" s="482">
        <v>2</v>
      </c>
      <c r="N100" s="32" t="str">
        <f>IF(M100=0,"",IF(M100&lt;=1,"IMPROBABLE",IF(M100&lt;=2,"RARA VEZ",IF(M100&lt;=3,"PROBABLE",IF(M100&lt;=4,"CASI SEGURO","INMINENTE")))))</f>
        <v>RARA VEZ</v>
      </c>
      <c r="O100" s="511">
        <f t="shared" si="54"/>
        <v>0.4</v>
      </c>
      <c r="P100" s="54" t="s">
        <v>231</v>
      </c>
      <c r="Q100" s="391">
        <v>2</v>
      </c>
      <c r="R100" s="512" t="str">
        <f t="shared" si="55"/>
        <v>MENOR</v>
      </c>
      <c r="S100" s="511">
        <f>IF(R100="","",IF(R100="Leve",0.2,IF(R100="Menor",0.4,IF(R100="Moderado",0.6,IF(R100="Mayor",0.8,IF(R100="Catastrófico",1,))))))</f>
        <v>0.4</v>
      </c>
      <c r="T100" s="513" t="str">
        <f t="shared" si="33"/>
        <v>BAJO</v>
      </c>
      <c r="U100" s="489">
        <v>1</v>
      </c>
      <c r="V100" s="65" t="s">
        <v>836</v>
      </c>
      <c r="W100" s="489" t="str">
        <f t="shared" si="50"/>
        <v>Probabilidad</v>
      </c>
      <c r="X100" s="490" t="s">
        <v>189</v>
      </c>
      <c r="Y100" s="490" t="s">
        <v>180</v>
      </c>
      <c r="Z100" s="491" t="str">
        <f t="shared" si="47"/>
        <v>40%</v>
      </c>
      <c r="AA100" s="490" t="s">
        <v>181</v>
      </c>
      <c r="AB100" s="490" t="s">
        <v>182</v>
      </c>
      <c r="AC100" s="490" t="s">
        <v>183</v>
      </c>
      <c r="AD100" s="514"/>
      <c r="AE100" s="492">
        <f t="shared" si="53"/>
        <v>0.24</v>
      </c>
      <c r="AF100" s="493" t="str">
        <f>IFERROR(IF(AE100="","",IF(AE100&lt;=0.2,"IMPROBABLE",IF(AE100&lt;=0.4,"RARA VEZ",IF(AE100&lt;=0.6,"PROBABLE",IF(AE100&lt;=0.8,"CASI SEGURO","INMINENTE"))))),"")</f>
        <v>RARA VEZ</v>
      </c>
      <c r="AG100" s="491">
        <v>0.14000000000000001</v>
      </c>
      <c r="AH100" s="493" t="str">
        <f t="shared" si="56"/>
        <v>MENOR</v>
      </c>
      <c r="AI100" s="491">
        <f t="shared" si="46"/>
        <v>0.4</v>
      </c>
      <c r="AJ100" s="513"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5" t="s">
        <v>242</v>
      </c>
      <c r="AL100" s="495"/>
      <c r="AM100" s="495"/>
      <c r="AN100" s="495"/>
      <c r="AO100" s="496" t="s">
        <v>115</v>
      </c>
      <c r="AP100" s="516" t="s">
        <v>751</v>
      </c>
    </row>
    <row r="101" spans="1:42" ht="403" x14ac:dyDescent="0.3">
      <c r="A101" s="982" t="s">
        <v>837</v>
      </c>
      <c r="B101" s="982">
        <v>1</v>
      </c>
      <c r="C101" s="1052" t="s">
        <v>838</v>
      </c>
      <c r="D101" s="991" t="s">
        <v>839</v>
      </c>
      <c r="E101" s="991" t="s">
        <v>840</v>
      </c>
      <c r="F101" s="1061" t="s">
        <v>499</v>
      </c>
      <c r="G101" s="408" t="s">
        <v>48</v>
      </c>
      <c r="H101" s="1043" t="s">
        <v>567</v>
      </c>
      <c r="I101" s="1046" t="s">
        <v>567</v>
      </c>
      <c r="J101" s="1049" t="s">
        <v>581</v>
      </c>
      <c r="K101" s="151" t="s">
        <v>239</v>
      </c>
      <c r="M101" s="329">
        <v>3</v>
      </c>
      <c r="N101" s="330" t="str">
        <f>IF(M101=0,"",IF(M101&lt;=1,"IMPROBABLE",IF(M101&lt;=2,"RARA VEZ",IF(M101&lt;=3,"PROBABLE",IF(M101&lt;=4,"CASI SEGURA","INMINENTE")))))</f>
        <v>PROBABLE</v>
      </c>
      <c r="O101" s="405">
        <f t="shared" si="54"/>
        <v>0.6</v>
      </c>
      <c r="P101" s="331" t="s">
        <v>231</v>
      </c>
      <c r="Q101" s="332">
        <v>2</v>
      </c>
      <c r="R101" s="449" t="str">
        <f t="shared" si="55"/>
        <v>MENOR</v>
      </c>
      <c r="S101" s="405">
        <f>IF(R101="","",IF(R101="LEVE",0.2,IF(R101="MENOR",0.4,IF(R101="MODERADO",0.6,IF(R101="MAYOR",0.8,IF(R101="CATASTRÓFICO",1,))))))</f>
        <v>0.4</v>
      </c>
      <c r="T101" s="407"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53">
        <v>1</v>
      </c>
      <c r="V101" s="302" t="s">
        <v>841</v>
      </c>
      <c r="W101" s="153" t="str">
        <f t="shared" si="50"/>
        <v>Probabilidad</v>
      </c>
      <c r="X101" s="177" t="s">
        <v>189</v>
      </c>
      <c r="Y101" s="177" t="s">
        <v>180</v>
      </c>
      <c r="Z101" s="226" t="str">
        <f t="shared" si="47"/>
        <v>40%</v>
      </c>
      <c r="AA101" s="177" t="s">
        <v>181</v>
      </c>
      <c r="AB101" s="177" t="s">
        <v>182</v>
      </c>
      <c r="AC101" s="177" t="s">
        <v>183</v>
      </c>
      <c r="AD101" s="406"/>
      <c r="AE101" s="248">
        <f t="shared" si="53"/>
        <v>0.36</v>
      </c>
      <c r="AF101" s="221" t="str">
        <f>IFERROR(IF(AE101="","",IF(AE101&lt;=0.2,"IMPROBABLE",IF(AE101&lt;=0.4,"RARA VEZ",IF(AE101&lt;=0.6,"PROBABLE",IF(AE101&lt;=0.8,"CASI SEGURO","INMINENTE"))))),"")</f>
        <v>RARA VEZ</v>
      </c>
      <c r="AG101" s="226">
        <f t="shared" ref="AG101:AG111" si="57">+AE101</f>
        <v>0.36</v>
      </c>
      <c r="AH101" s="330" t="str">
        <f t="shared" si="56"/>
        <v>MENOR</v>
      </c>
      <c r="AI101" s="226">
        <f t="shared" si="46"/>
        <v>0.4</v>
      </c>
      <c r="AJ101" s="334"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6" t="s">
        <v>242</v>
      </c>
      <c r="AL101" s="392"/>
      <c r="AM101" s="392"/>
      <c r="AN101" s="392"/>
      <c r="AO101" s="344" t="s">
        <v>842</v>
      </c>
      <c r="AP101" s="256" t="s">
        <v>187</v>
      </c>
    </row>
    <row r="102" spans="1:42" ht="409.5" x14ac:dyDescent="0.3">
      <c r="A102" s="983"/>
      <c r="B102" s="983"/>
      <c r="C102" s="1053"/>
      <c r="D102" s="992"/>
      <c r="E102" s="992"/>
      <c r="F102" s="1062"/>
      <c r="G102" s="409"/>
      <c r="H102" s="1045"/>
      <c r="I102" s="1048"/>
      <c r="J102" s="1050"/>
      <c r="K102" s="154" t="s">
        <v>239</v>
      </c>
      <c r="M102" s="517">
        <v>3</v>
      </c>
      <c r="N102" s="399" t="str">
        <f>IF(M102=0,"",IF(M102&lt;=1,"IMPROBABLE",IF(M102&lt;=2,"RARA VEZ",IF(M102&lt;=3,"PROBABLE",IF(M102&lt;=4,"CASI SEGURA","INMINENTE")))))</f>
        <v>PROBABLE</v>
      </c>
      <c r="O102" s="434">
        <f t="shared" si="54"/>
        <v>0.6</v>
      </c>
      <c r="P102" s="518"/>
      <c r="Q102" s="433">
        <v>2</v>
      </c>
      <c r="R102" s="519" t="str">
        <f t="shared" si="55"/>
        <v>MENOR</v>
      </c>
      <c r="S102" s="434">
        <f>IF(R102="","",IF(R102="LEVE",0.2,IF(R102="MENOR",0.4,IF(R102="MODERADO",0.6,IF(R102="MAYOR",0.8,IF(R102="CATASTRÓFICO",1,))))))</f>
        <v>0.4</v>
      </c>
      <c r="T102" s="520"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7">
        <v>2</v>
      </c>
      <c r="V102" s="302" t="s">
        <v>843</v>
      </c>
      <c r="W102" s="137" t="str">
        <f t="shared" si="50"/>
        <v>Probabilidad</v>
      </c>
      <c r="X102" s="242" t="s">
        <v>189</v>
      </c>
      <c r="Y102" s="242" t="s">
        <v>180</v>
      </c>
      <c r="Z102" s="243" t="str">
        <f t="shared" si="47"/>
        <v>40%</v>
      </c>
      <c r="AA102" s="242" t="s">
        <v>181</v>
      </c>
      <c r="AB102" s="242" t="s">
        <v>182</v>
      </c>
      <c r="AC102" s="242" t="s">
        <v>183</v>
      </c>
      <c r="AD102" s="62">
        <f>IF(ISBLANK(V102),0,Z102*AE101)</f>
        <v>0.14399999999999999</v>
      </c>
      <c r="AE102" s="62">
        <f>AE101-AD102</f>
        <v>0.216</v>
      </c>
      <c r="AF102" s="239" t="str">
        <f t="shared" ref="AF102:AF111" si="58">IFERROR(IF(AE102="","",IF(AE102&lt;=0.2,"IMPROBABLE",IF(AE102&lt;=0.4,"RARA VEZ",IF(AE102&lt;=0.6,"PROBABLE",IF(AE102&lt;=0.8,"CASI SEGURO","INMINENTE"))))),"")</f>
        <v>RARA VEZ</v>
      </c>
      <c r="AG102" s="243">
        <f t="shared" si="57"/>
        <v>0.216</v>
      </c>
      <c r="AH102" s="399" t="str">
        <f t="shared" si="56"/>
        <v>MENOR</v>
      </c>
      <c r="AI102" s="243">
        <f t="shared" si="46"/>
        <v>0.4</v>
      </c>
      <c r="AJ102" s="403"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49"/>
      <c r="AL102" s="521"/>
      <c r="AM102" s="521"/>
      <c r="AN102" s="521"/>
      <c r="AO102" s="416" t="s">
        <v>844</v>
      </c>
      <c r="AP102" s="256" t="s">
        <v>187</v>
      </c>
    </row>
    <row r="103" spans="1:42" ht="294" x14ac:dyDescent="0.3">
      <c r="A103" s="983"/>
      <c r="B103" s="983"/>
      <c r="C103" s="1053"/>
      <c r="D103" s="992"/>
      <c r="E103" s="992"/>
      <c r="F103" s="1062"/>
      <c r="G103" s="522"/>
      <c r="H103" s="249"/>
      <c r="I103" s="523"/>
      <c r="J103" s="1050"/>
      <c r="K103" s="216"/>
      <c r="M103" s="329">
        <v>3</v>
      </c>
      <c r="N103" s="330" t="str">
        <f>IF(M103=0,"",IF(M103&lt;=1,"IMPROBABLE",IF(M103&lt;=2,"RARA VEZ",IF(M103&lt;=3,"PROBABLE",IF(M103&lt;=4,"CASI SEGURA","INMINENTE")))))</f>
        <v>PROBABLE</v>
      </c>
      <c r="O103" s="405">
        <f t="shared" si="54"/>
        <v>0.6</v>
      </c>
      <c r="P103" s="518"/>
      <c r="Q103" s="332">
        <v>2</v>
      </c>
      <c r="R103" s="449" t="str">
        <f t="shared" si="55"/>
        <v>MENOR</v>
      </c>
      <c r="S103" s="405">
        <f>IF(R103="","",IF(R103="LEVE",0.2,IF(R103="MENOR",0.4,IF(R103="MODERADO",0.6,IF(R103="MAYOR",0.8,IF(R103="CATASTRÓFICO",1,))))))</f>
        <v>0.4</v>
      </c>
      <c r="T103" s="407"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53">
        <v>3</v>
      </c>
      <c r="V103" s="524" t="s">
        <v>845</v>
      </c>
      <c r="W103" s="153" t="str">
        <f t="shared" si="50"/>
        <v>Probabilidad</v>
      </c>
      <c r="X103" s="177" t="s">
        <v>189</v>
      </c>
      <c r="Y103" s="177" t="s">
        <v>180</v>
      </c>
      <c r="Z103" s="226" t="str">
        <f t="shared" si="47"/>
        <v>40%</v>
      </c>
      <c r="AA103" s="177" t="s">
        <v>181</v>
      </c>
      <c r="AB103" s="177" t="s">
        <v>182</v>
      </c>
      <c r="AC103" s="177" t="s">
        <v>183</v>
      </c>
      <c r="AD103" s="227">
        <f>IF(ISBLANK(V103),0,Z103*AE102)</f>
        <v>8.6400000000000005E-2</v>
      </c>
      <c r="AE103" s="227">
        <f>AE102-AD103</f>
        <v>0.12959999999999999</v>
      </c>
      <c r="AF103" s="221" t="str">
        <f t="shared" si="58"/>
        <v>IMPROBABLE</v>
      </c>
      <c r="AG103" s="226">
        <f t="shared" si="57"/>
        <v>0.12959999999999999</v>
      </c>
      <c r="AH103" s="330" t="str">
        <f t="shared" si="56"/>
        <v>MENOR</v>
      </c>
      <c r="AI103" s="226">
        <f t="shared" si="46"/>
        <v>0.4</v>
      </c>
      <c r="AJ103" s="334" t="str">
        <f>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49"/>
      <c r="AL103" s="525"/>
      <c r="AM103" s="525"/>
      <c r="AN103" s="525"/>
      <c r="AO103" s="526" t="s">
        <v>846</v>
      </c>
      <c r="AP103" s="256" t="s">
        <v>187</v>
      </c>
    </row>
    <row r="104" spans="1:42" ht="252" x14ac:dyDescent="0.3">
      <c r="A104" s="984"/>
      <c r="B104" s="984"/>
      <c r="C104" s="1054"/>
      <c r="D104" s="993"/>
      <c r="E104" s="993"/>
      <c r="F104" s="1063"/>
      <c r="G104" s="527"/>
      <c r="H104" s="249"/>
      <c r="I104" s="523"/>
      <c r="J104" s="1051"/>
      <c r="K104" s="216"/>
      <c r="M104" s="329">
        <v>3</v>
      </c>
      <c r="N104" s="330" t="str">
        <f>IF(M104=0,"",IF(M104&lt;=1,"IMPROBABLE",IF(M104&lt;=2,"RARA VEZ",IF(M104&lt;=3,"PROBABLE",IF(M104&lt;=4,"CASI SEGURA","INMINENTE")))))</f>
        <v>PROBABLE</v>
      </c>
      <c r="O104" s="405">
        <f t="shared" si="54"/>
        <v>0.6</v>
      </c>
      <c r="P104" s="528"/>
      <c r="Q104" s="332">
        <v>2</v>
      </c>
      <c r="R104" s="449" t="str">
        <f t="shared" si="55"/>
        <v>MENOR</v>
      </c>
      <c r="S104" s="405">
        <f>IF(R104="","",IF(R104="LEVE",0.2,IF(R104="MENOR",0.4,IF(R104="MODERADO",0.6,IF(R104="MAYOR",0.8,IF(R104="CATASTRÓFICO",1,))))))</f>
        <v>0.4</v>
      </c>
      <c r="T104" s="407"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53">
        <v>4</v>
      </c>
      <c r="V104" s="524" t="s">
        <v>847</v>
      </c>
      <c r="W104" s="153" t="str">
        <f t="shared" si="50"/>
        <v>Probabilidad</v>
      </c>
      <c r="X104" s="177" t="s">
        <v>189</v>
      </c>
      <c r="Y104" s="177" t="s">
        <v>180</v>
      </c>
      <c r="Z104" s="226" t="str">
        <f t="shared" si="47"/>
        <v>40%</v>
      </c>
      <c r="AA104" s="177" t="s">
        <v>181</v>
      </c>
      <c r="AB104" s="177" t="s">
        <v>182</v>
      </c>
      <c r="AC104" s="177" t="s">
        <v>183</v>
      </c>
      <c r="AD104" s="227">
        <f>IF(ISBLANK(V104),0,Z104*AE103)</f>
        <v>5.1839999999999997E-2</v>
      </c>
      <c r="AE104" s="227">
        <f>AE103-AD104</f>
        <v>7.7759999999999996E-2</v>
      </c>
      <c r="AF104" s="221" t="str">
        <f t="shared" si="58"/>
        <v>IMPROBABLE</v>
      </c>
      <c r="AG104" s="226">
        <f t="shared" si="57"/>
        <v>7.7759999999999996E-2</v>
      </c>
      <c r="AH104" s="330" t="str">
        <f t="shared" si="56"/>
        <v>MENOR</v>
      </c>
      <c r="AI104" s="226">
        <f t="shared" si="46"/>
        <v>0.4</v>
      </c>
      <c r="AJ104" s="334" t="str">
        <f>IFERROR(IF(OR(AND(AF104="IMPROBABLE",AH104="LEVE"),AND(AF104="IMPROBABLE",AH104="MENOR"),AND(AF104="RARA VEZ",AH104="LEVE")),"BAJO",IF(OR(AND(AF104="IMPROBABLE",AH104="MODERADO"),AND(AF104="RARA VEZ",AH104="MENOR"),AND(AF104="RARA VEZ",AH104="MODERADO"),AND(AF104="PROBABLE",AH104="LEVE"),AND(AF104="PROBABLE",AH104="MENOR"),AND(AF104="PROBABLE",AH104="MODERADO"),AND(AF104="CASI SEGURO",AH104="LEVE"),AND(AF104="CASI SEGURO",AH104="MENOR")),"MODERADO",IF(OR(AND(AF104="IMPROBABLE",AH104="MAYOR"),AND(AF104="RARA VEZ",AH104="MAYOR"),AND(AF104="PROBABLE",AH104="MAYOR"),AND(AF104="CASI SEGURO",AH104="MODERADO"),AND(AF104="CASI SEGURO",AH104="MAYOR"),AND(AF104="INMINENTE",AH104="LEVE"),AND(AF104="INMINENTE",AH104="MENOR"),AND(AF104="CASI SEGURO",AH104="MODERADO"),AND(AF104="INMINENTE",AH104="MAYOR")),"ALTO",IF(OR(AND(AF104="IMPROBABLE",AH104="CATASTRÓFICO"),AND(AF104="RARA VEZ",AH104="CATASTRÓFICO"),AND(AF104="PROBABLE",AH104="CATASTRÓFICO"),AND(AF104="CASI SEGURO",AH104="CATASTRÓFICO"),AND(AF104="INMINENTE",AH104="CATASTRÓFICO")),"EXTREMO","")))),"")</f>
        <v>BAJO</v>
      </c>
      <c r="AK104" s="174"/>
      <c r="AL104" s="525"/>
      <c r="AM104" s="525"/>
      <c r="AN104" s="525"/>
      <c r="AO104" s="526" t="s">
        <v>848</v>
      </c>
      <c r="AP104" s="256" t="s">
        <v>187</v>
      </c>
    </row>
    <row r="105" spans="1:42" ht="336" x14ac:dyDescent="0.3">
      <c r="A105" s="982" t="s">
        <v>837</v>
      </c>
      <c r="B105" s="982">
        <v>2</v>
      </c>
      <c r="C105" s="985" t="s">
        <v>849</v>
      </c>
      <c r="D105" s="991" t="s">
        <v>850</v>
      </c>
      <c r="E105" s="991" t="s">
        <v>851</v>
      </c>
      <c r="F105" s="1055" t="s">
        <v>197</v>
      </c>
      <c r="G105" s="991" t="s">
        <v>49</v>
      </c>
      <c r="H105" s="1043" t="s">
        <v>567</v>
      </c>
      <c r="I105" s="1046" t="s">
        <v>567</v>
      </c>
      <c r="J105" s="1049" t="s">
        <v>581</v>
      </c>
      <c r="K105" s="1043" t="s">
        <v>588</v>
      </c>
      <c r="M105" s="447">
        <v>3</v>
      </c>
      <c r="N105" s="330" t="str">
        <f>IF(M105=0,"",IF(M105&lt;=1,"IMPROBABLE",IF(M105&lt;=2,"RARA VEZ",IF(M105&lt;=3,"PROBABLE",IF(M105&lt;=4,"CASI SEGURA","INMINENTE")))))</f>
        <v>PROBABLE</v>
      </c>
      <c r="O105" s="405">
        <f t="shared" si="54"/>
        <v>0.6</v>
      </c>
      <c r="P105" s="331" t="s">
        <v>506</v>
      </c>
      <c r="Q105" s="391">
        <v>3</v>
      </c>
      <c r="R105" s="333" t="str">
        <f t="shared" ref="R105:R111" si="59">IF(Q105=1,"LEVE",IF(Q105=2,"MENOR",IF(Q105=3,"MODERADO",IF(Q105=4,"MAYOR",IF(Q105=5,"CATASTROFICO","")))))</f>
        <v>MODERADO</v>
      </c>
      <c r="S105" s="405">
        <f t="shared" ref="S105:S111" si="60">IF(R105="","",IF(R105="Leve",0.2,IF(R105="Menor",0.4,IF(R105="Moderado",0.6,IF(R105="Mayor",0.8,IF(R105="Catastrófico",1,))))))</f>
        <v>0.6</v>
      </c>
      <c r="T105" s="334" t="str">
        <f t="shared" ref="T105:T111" si="61">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53">
        <v>1</v>
      </c>
      <c r="V105" s="524" t="s">
        <v>852</v>
      </c>
      <c r="W105" s="153" t="str">
        <f t="shared" si="50"/>
        <v>Probabilidad</v>
      </c>
      <c r="X105" s="177" t="s">
        <v>189</v>
      </c>
      <c r="Y105" s="177" t="s">
        <v>180</v>
      </c>
      <c r="Z105" s="226" t="str">
        <f t="shared" si="47"/>
        <v>40%</v>
      </c>
      <c r="AA105" s="177" t="s">
        <v>181</v>
      </c>
      <c r="AB105" s="177" t="s">
        <v>182</v>
      </c>
      <c r="AC105" s="177" t="s">
        <v>183</v>
      </c>
      <c r="AD105" s="227">
        <f>IF(ISBLANK(V105),0,Z105*AE102)</f>
        <v>8.6400000000000005E-2</v>
      </c>
      <c r="AE105" s="227">
        <f>AE102-AD105</f>
        <v>0.12959999999999999</v>
      </c>
      <c r="AF105" s="221" t="str">
        <f t="shared" si="58"/>
        <v>IMPROBABLE</v>
      </c>
      <c r="AG105" s="226">
        <f t="shared" si="57"/>
        <v>0.12959999999999999</v>
      </c>
      <c r="AH105" s="221" t="str">
        <f t="shared" ref="AH105:AH110" si="62">R105</f>
        <v>MODERADO</v>
      </c>
      <c r="AI105" s="226">
        <f t="shared" si="46"/>
        <v>0.6</v>
      </c>
      <c r="AJ105" s="334" t="str">
        <f>IFERROR(IF(OR(AND(AF105="IMPROBABLE",AH105="LEVE"),AND(AF105="IMPROBABLE",AH105="MENOR"),AND(AF105="RARA VEZ",AH105="LEVE")),"BAJO",IF(OR(AND(AF105="IMPROBABLE",AH105="MODERADO"),AND(AF105="RARA VEZ",AH105="MENOR"),AND(AF105="RARA VEZ",AH105="MODERADO"),AND(AF105="PROBABLE",AH105="LEVE"),AND(AF105="PROBABLE",AH105="MENOR"),AND(AF105="PROBABLE",AH105="MODERADO"),AND(AF105="CASI SEGURO",AH105="LEVE"),AND(AF105="CASI SEGURO",AH105="MENOR")),"MODERADO",IF(OR(AND(AF105="IMPROBABLE",AH105="MAYOR"),AND(AF105="RARA VEZ",AH105="MAYOR"),AND(AF105="PROBABLE",AH105="MAYOR"),AND(AF105="CASI SEGURO",AH105="MODERADO"),AND(AF105="CASI SEGURO",AH105="MAYOR"),AND(AF105="INMINENTE",AH105="LEVE"),AND(AF105="INMINENTE",AH105="MENOR"),AND(AF105="CASI SEGURO",AH105="MODERADO"),AND(AF105="INMINENTE",AH105="MAYOR")),"ALTO",IF(OR(AND(AF105="IMPROBABLE",AH105="CATASTRÓFICO"),AND(AF105="RARA VEZ",AH105="CATASTRÓFICO"),AND(AF105="PROBABLE",AH105="CATASTRÓFICO"),AND(AF105="CASI SEGURO",AH105="CATASTRÓFICO"),AND(AF105="INMINENTE",AH105="CATASTRÓFICO")),"EXTREMO","")))),"")</f>
        <v>MODERADO</v>
      </c>
      <c r="AK105" s="216" t="s">
        <v>184</v>
      </c>
      <c r="AL105" s="392"/>
      <c r="AM105" s="392"/>
      <c r="AN105" s="392"/>
      <c r="AO105" s="408" t="s">
        <v>853</v>
      </c>
      <c r="AP105" s="256" t="s">
        <v>187</v>
      </c>
    </row>
    <row r="106" spans="1:42" ht="308" x14ac:dyDescent="0.3">
      <c r="A106" s="983"/>
      <c r="B106" s="983"/>
      <c r="C106" s="986"/>
      <c r="D106" s="992"/>
      <c r="E106" s="992"/>
      <c r="F106" s="1056"/>
      <c r="G106" s="992"/>
      <c r="H106" s="1044"/>
      <c r="I106" s="1047"/>
      <c r="J106" s="1050"/>
      <c r="K106" s="1045"/>
      <c r="M106" s="329">
        <v>3</v>
      </c>
      <c r="N106" s="330" t="str">
        <f t="shared" ref="N106:N111" si="63">IF(M106=0,"",IF(M106&lt;=1,"IMPROBABLE",IF(M106&lt;=2,"RARA VEZ",IF(M106&lt;=3,"PROBABLE",IF(M106&lt;=4,"CASI SEGURO","INMINENTE")))))</f>
        <v>PROBABLE</v>
      </c>
      <c r="O106" s="405">
        <f t="shared" si="54"/>
        <v>0.6</v>
      </c>
      <c r="P106" s="518"/>
      <c r="Q106" s="391">
        <v>3</v>
      </c>
      <c r="R106" s="333" t="str">
        <f t="shared" si="59"/>
        <v>MODERADO</v>
      </c>
      <c r="S106" s="405">
        <f t="shared" si="60"/>
        <v>0.6</v>
      </c>
      <c r="T106" s="334" t="str">
        <f t="shared" si="61"/>
        <v>MODERADO</v>
      </c>
      <c r="U106" s="153">
        <v>2</v>
      </c>
      <c r="V106" s="524" t="s">
        <v>854</v>
      </c>
      <c r="W106" s="153" t="str">
        <f t="shared" si="50"/>
        <v>Probabilidad</v>
      </c>
      <c r="X106" s="177" t="s">
        <v>189</v>
      </c>
      <c r="Y106" s="177" t="s">
        <v>180</v>
      </c>
      <c r="Z106" s="226" t="str">
        <f t="shared" si="47"/>
        <v>40%</v>
      </c>
      <c r="AA106" s="177" t="s">
        <v>181</v>
      </c>
      <c r="AB106" s="177" t="s">
        <v>182</v>
      </c>
      <c r="AC106" s="177" t="s">
        <v>183</v>
      </c>
      <c r="AD106" s="227">
        <f>IF(ISBLANK(V106),0,Z106*AE105)</f>
        <v>5.1839999999999997E-2</v>
      </c>
      <c r="AE106" s="227">
        <f>AE105-AD106</f>
        <v>7.7759999999999996E-2</v>
      </c>
      <c r="AF106" s="221" t="str">
        <f t="shared" si="58"/>
        <v>IMPROBABLE</v>
      </c>
      <c r="AG106" s="226">
        <f t="shared" si="57"/>
        <v>7.7759999999999996E-2</v>
      </c>
      <c r="AH106" s="221" t="str">
        <f t="shared" si="62"/>
        <v>MODERADO</v>
      </c>
      <c r="AI106" s="226">
        <f t="shared" ref="AI106:AI111" si="64">IFERROR(IF(W106="Impacto",(S106-(+S106*Z106)),IF(W106="Probabilidad",S106,"")),"")</f>
        <v>0.6</v>
      </c>
      <c r="AJ106" s="334" t="str">
        <f>IFERROR(IF(OR(AND(AF106="IMPROBABLE",AH106="LEVE"),AND(AF106="IMPROBABLE",AH106="MENOR"),AND(AF106="RARA VEZ",AH106="LEVE")),"BAJO",IF(OR(AND(AF106="IMPROBABLE",AH106="MODERADO"),AND(AF106="RARA VEZ",AH106="MENOR"),AND(AF106="RARA VEZ",AH106="MODERADO"),AND(AF106="PROBABLE",AH106="LEVE"),AND(AF106="PROBABLE",AH106="MENOR"),AND(AF106="PROBABLE",AH106="MODERADO"),AND(AF106="CASI SEGURO",AH106="LEVE"),AND(AF106="CASI SEGURO",AH106="MENOR")),"MODERADO",IF(OR(AND(AF106="IMPROBABLE",AH106="MAYOR"),AND(AF106="RARA VEZ",AH106="MAYOR"),AND(AF106="PROBABLE",AH106="MAYOR"),AND(AF106="CASI SEGURO",AH106="MODERADO"),AND(AF106="CASI SEGURO",AH106="MAYOR"),AND(AF106="INMINENTE",AH106="LEVE"),AND(AF106="INMINENTE",AH106="MENOR"),AND(AF106="CASI SEGURO",AH106="MODERADO"),AND(AF106="INMINENTE",AH106="MAYOR")),"ALTO",IF(OR(AND(AF106="IMPROBABLE",AH106="CATASTRÓFICO"),AND(AF106="RARA VEZ",AH106="CATASTRÓFICO"),AND(AF106="PROBABLE",AH106="CATASTRÓFICO"),AND(AF106="CASI SEGURO",AH106="CATASTRÓFICO"),AND(AF106="INMINENTE",AH106="CATASTRÓFICO")),"EXTREMO","")))),"")</f>
        <v>MODERADO</v>
      </c>
      <c r="AK106" s="249"/>
      <c r="AL106" s="525"/>
      <c r="AM106" s="525"/>
      <c r="AN106" s="525"/>
      <c r="AO106" s="409" t="s">
        <v>855</v>
      </c>
      <c r="AP106" s="256" t="s">
        <v>187</v>
      </c>
    </row>
    <row r="107" spans="1:42" ht="238" x14ac:dyDescent="0.3">
      <c r="A107" s="984"/>
      <c r="B107" s="984"/>
      <c r="C107" s="987"/>
      <c r="D107" s="993"/>
      <c r="E107" s="993"/>
      <c r="F107" s="1057"/>
      <c r="G107" s="993"/>
      <c r="H107" s="1045"/>
      <c r="I107" s="1048"/>
      <c r="J107" s="1051"/>
      <c r="K107" s="253"/>
      <c r="M107" s="329">
        <v>3</v>
      </c>
      <c r="N107" s="333" t="str">
        <f t="shared" si="63"/>
        <v>PROBABLE</v>
      </c>
      <c r="O107" s="410">
        <f t="shared" si="54"/>
        <v>0.6</v>
      </c>
      <c r="P107" s="518"/>
      <c r="Q107" s="391">
        <v>3</v>
      </c>
      <c r="R107" s="333" t="str">
        <f t="shared" si="59"/>
        <v>MODERADO</v>
      </c>
      <c r="S107" s="410">
        <f t="shared" si="60"/>
        <v>0.6</v>
      </c>
      <c r="T107" s="411" t="str">
        <f t="shared" si="61"/>
        <v>MODERADO</v>
      </c>
      <c r="U107" s="412">
        <v>3</v>
      </c>
      <c r="V107" s="524" t="s">
        <v>856</v>
      </c>
      <c r="W107" s="412" t="str">
        <f t="shared" si="50"/>
        <v>Probabilidad</v>
      </c>
      <c r="X107" s="413" t="s">
        <v>189</v>
      </c>
      <c r="Y107" s="413" t="s">
        <v>180</v>
      </c>
      <c r="Z107" s="414" t="str">
        <f t="shared" si="47"/>
        <v>40%</v>
      </c>
      <c r="AA107" s="413" t="s">
        <v>181</v>
      </c>
      <c r="AB107" s="413" t="s">
        <v>182</v>
      </c>
      <c r="AC107" s="413" t="s">
        <v>183</v>
      </c>
      <c r="AD107" s="227">
        <f>IF(ISBLANK(V107),0,Z107*AE106)</f>
        <v>3.1104E-2</v>
      </c>
      <c r="AE107" s="227">
        <f>AE106-AD107</f>
        <v>4.6655999999999996E-2</v>
      </c>
      <c r="AF107" s="221" t="str">
        <f t="shared" si="58"/>
        <v>IMPROBABLE</v>
      </c>
      <c r="AG107" s="226">
        <f t="shared" si="57"/>
        <v>4.6655999999999996E-2</v>
      </c>
      <c r="AH107" s="221" t="str">
        <f t="shared" si="62"/>
        <v>MODERADO</v>
      </c>
      <c r="AI107" s="414">
        <f t="shared" si="64"/>
        <v>0.6</v>
      </c>
      <c r="AJ107" s="334" t="s">
        <v>264</v>
      </c>
      <c r="AK107" s="174"/>
      <c r="AL107" s="521"/>
      <c r="AM107" s="521"/>
      <c r="AN107" s="521"/>
      <c r="AO107" s="416" t="s">
        <v>857</v>
      </c>
      <c r="AP107" s="256" t="s">
        <v>187</v>
      </c>
    </row>
    <row r="108" spans="1:42" ht="409.5" x14ac:dyDescent="0.3">
      <c r="A108" s="1032" t="s">
        <v>837</v>
      </c>
      <c r="B108" s="1032">
        <v>3</v>
      </c>
      <c r="C108" s="985" t="s">
        <v>858</v>
      </c>
      <c r="D108" s="991" t="s">
        <v>859</v>
      </c>
      <c r="E108" s="991" t="s">
        <v>860</v>
      </c>
      <c r="F108" s="1055" t="s">
        <v>197</v>
      </c>
      <c r="G108" s="991" t="s">
        <v>50</v>
      </c>
      <c r="H108" s="1043" t="s">
        <v>567</v>
      </c>
      <c r="I108" s="1046" t="s">
        <v>567</v>
      </c>
      <c r="J108" s="1049" t="s">
        <v>581</v>
      </c>
      <c r="K108" s="1043" t="s">
        <v>239</v>
      </c>
      <c r="M108" s="329">
        <v>2</v>
      </c>
      <c r="N108" s="330" t="str">
        <f t="shared" si="63"/>
        <v>RARA VEZ</v>
      </c>
      <c r="O108" s="331">
        <f t="shared" si="54"/>
        <v>0.4</v>
      </c>
      <c r="P108" s="348" t="s">
        <v>457</v>
      </c>
      <c r="Q108" s="391">
        <v>2</v>
      </c>
      <c r="R108" s="333" t="str">
        <f t="shared" si="59"/>
        <v>MENOR</v>
      </c>
      <c r="S108" s="405">
        <f t="shared" si="60"/>
        <v>0.4</v>
      </c>
      <c r="T108" s="334" t="str">
        <f t="shared" si="61"/>
        <v>BAJO</v>
      </c>
      <c r="U108" s="153">
        <v>1</v>
      </c>
      <c r="V108" s="302" t="s">
        <v>861</v>
      </c>
      <c r="W108" s="153" t="str">
        <f>IF(OR(X108="Preventivo",X108="Detectivo"),"Probabilidad",IF(X108="Correctivo","Impacto",""))</f>
        <v>Probabilidad</v>
      </c>
      <c r="X108" s="177" t="s">
        <v>189</v>
      </c>
      <c r="Y108" s="177" t="s">
        <v>180</v>
      </c>
      <c r="Z108" s="226" t="str">
        <f t="shared" si="47"/>
        <v>40%</v>
      </c>
      <c r="AA108" s="177" t="s">
        <v>181</v>
      </c>
      <c r="AB108" s="177" t="s">
        <v>182</v>
      </c>
      <c r="AC108" s="177" t="s">
        <v>183</v>
      </c>
      <c r="AD108" s="406"/>
      <c r="AE108" s="248">
        <f>IFERROR(IF(W108="Probabilidad",(O108-(+O108*Z108)),IF(W108="Impacto",O108,"")),"")</f>
        <v>0.24</v>
      </c>
      <c r="AF108" s="221" t="str">
        <f t="shared" si="58"/>
        <v>RARA VEZ</v>
      </c>
      <c r="AG108" s="226">
        <f t="shared" si="57"/>
        <v>0.24</v>
      </c>
      <c r="AH108" s="221" t="str">
        <f t="shared" si="62"/>
        <v>MENOR</v>
      </c>
      <c r="AI108" s="226">
        <f t="shared" si="64"/>
        <v>0.4</v>
      </c>
      <c r="AJ108" s="407" t="s">
        <v>264</v>
      </c>
      <c r="AK108" s="216" t="s">
        <v>242</v>
      </c>
      <c r="AL108" s="392"/>
      <c r="AM108" s="392"/>
      <c r="AN108" s="392"/>
      <c r="AO108" s="408" t="s">
        <v>862</v>
      </c>
      <c r="AP108" s="256" t="s">
        <v>187</v>
      </c>
    </row>
    <row r="109" spans="1:42" ht="409.5" x14ac:dyDescent="0.3">
      <c r="A109" s="1034"/>
      <c r="B109" s="1034"/>
      <c r="C109" s="987"/>
      <c r="D109" s="993"/>
      <c r="E109" s="993"/>
      <c r="F109" s="1057"/>
      <c r="G109" s="993"/>
      <c r="H109" s="1045"/>
      <c r="I109" s="1048"/>
      <c r="J109" s="1051"/>
      <c r="K109" s="1045"/>
      <c r="M109" s="329">
        <v>2</v>
      </c>
      <c r="N109" s="330" t="str">
        <f t="shared" si="63"/>
        <v>RARA VEZ</v>
      </c>
      <c r="O109" s="331">
        <f t="shared" si="54"/>
        <v>0.4</v>
      </c>
      <c r="P109" s="529"/>
      <c r="Q109" s="391">
        <v>2</v>
      </c>
      <c r="R109" s="333" t="str">
        <f t="shared" si="59"/>
        <v>MENOR</v>
      </c>
      <c r="S109" s="405">
        <f t="shared" si="60"/>
        <v>0.4</v>
      </c>
      <c r="T109" s="334" t="str">
        <f t="shared" si="61"/>
        <v>BAJO</v>
      </c>
      <c r="U109" s="281">
        <v>2</v>
      </c>
      <c r="V109" s="302" t="s">
        <v>863</v>
      </c>
      <c r="W109" s="281" t="s">
        <v>321</v>
      </c>
      <c r="X109" s="445" t="s">
        <v>189</v>
      </c>
      <c r="Y109" s="445" t="s">
        <v>180</v>
      </c>
      <c r="Z109" s="446" t="str">
        <f t="shared" si="47"/>
        <v>40%</v>
      </c>
      <c r="AA109" s="445" t="s">
        <v>181</v>
      </c>
      <c r="AB109" s="445" t="s">
        <v>182</v>
      </c>
      <c r="AC109" s="445" t="s">
        <v>183</v>
      </c>
      <c r="AD109" s="227">
        <f>IF(ISBLANK(V109),0,Z109*AE108)</f>
        <v>9.6000000000000002E-2</v>
      </c>
      <c r="AE109" s="227">
        <f>AE108-AD109</f>
        <v>0.14399999999999999</v>
      </c>
      <c r="AF109" s="465" t="str">
        <f t="shared" si="58"/>
        <v>IMPROBABLE</v>
      </c>
      <c r="AG109" s="446">
        <f t="shared" si="57"/>
        <v>0.14399999999999999</v>
      </c>
      <c r="AH109" s="465" t="str">
        <f>AH108</f>
        <v>MENOR</v>
      </c>
      <c r="AI109" s="446">
        <f t="shared" si="64"/>
        <v>0.4</v>
      </c>
      <c r="AJ109" s="407" t="str">
        <f>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49"/>
      <c r="AL109" s="521"/>
      <c r="AM109" s="521"/>
      <c r="AN109" s="521"/>
      <c r="AO109" s="416" t="s">
        <v>864</v>
      </c>
      <c r="AP109" s="256" t="s">
        <v>187</v>
      </c>
    </row>
    <row r="110" spans="1:42" ht="409.5" x14ac:dyDescent="0.3">
      <c r="A110" s="1032" t="s">
        <v>837</v>
      </c>
      <c r="B110" s="1032">
        <v>4</v>
      </c>
      <c r="C110" s="1035" t="s">
        <v>865</v>
      </c>
      <c r="D110" s="1011" t="s">
        <v>866</v>
      </c>
      <c r="E110" s="1052" t="s">
        <v>867</v>
      </c>
      <c r="F110" s="1052" t="s">
        <v>173</v>
      </c>
      <c r="G110" s="1035" t="s">
        <v>51</v>
      </c>
      <c r="H110" s="1043" t="s">
        <v>567</v>
      </c>
      <c r="I110" s="1046" t="s">
        <v>567</v>
      </c>
      <c r="J110" s="1049" t="s">
        <v>581</v>
      </c>
      <c r="K110" s="1043" t="s">
        <v>341</v>
      </c>
      <c r="M110" s="430">
        <v>3</v>
      </c>
      <c r="N110" s="448" t="str">
        <f t="shared" si="63"/>
        <v>PROBABLE</v>
      </c>
      <c r="O110" s="222">
        <f t="shared" si="54"/>
        <v>0.6</v>
      </c>
      <c r="P110" s="348" t="s">
        <v>360</v>
      </c>
      <c r="Q110" s="485">
        <v>3</v>
      </c>
      <c r="R110" s="449" t="str">
        <f t="shared" si="59"/>
        <v>MODERADO</v>
      </c>
      <c r="S110" s="405">
        <f t="shared" si="60"/>
        <v>0.6</v>
      </c>
      <c r="T110" s="407" t="str">
        <f t="shared" si="61"/>
        <v>MODERADO</v>
      </c>
      <c r="U110" s="153">
        <v>1</v>
      </c>
      <c r="V110" s="302" t="s">
        <v>868</v>
      </c>
      <c r="W110" s="153" t="s">
        <v>321</v>
      </c>
      <c r="X110" s="177" t="s">
        <v>189</v>
      </c>
      <c r="Y110" s="177" t="s">
        <v>233</v>
      </c>
      <c r="Z110" s="226" t="str">
        <f t="shared" si="47"/>
        <v>50%</v>
      </c>
      <c r="AA110" s="177" t="s">
        <v>181</v>
      </c>
      <c r="AB110" s="177" t="s">
        <v>182</v>
      </c>
      <c r="AC110" s="177" t="s">
        <v>183</v>
      </c>
      <c r="AD110" s="177"/>
      <c r="AE110" s="248">
        <f>IFERROR(IF(W110="Probabilidad",(O110-(+O110*Z110)),IF(W110="Impacto",O110,"")),"")</f>
        <v>0.3</v>
      </c>
      <c r="AF110" s="221" t="str">
        <f t="shared" si="58"/>
        <v>RARA VEZ</v>
      </c>
      <c r="AG110" s="226">
        <f t="shared" si="57"/>
        <v>0.3</v>
      </c>
      <c r="AH110" s="221" t="str">
        <f t="shared" si="62"/>
        <v>MODERADO</v>
      </c>
      <c r="AI110" s="226">
        <f t="shared" si="64"/>
        <v>0.6</v>
      </c>
      <c r="AJ110" s="224" t="str">
        <f>IFERROR(IF(OR(AND(AF110="IMPROBABLE",AH110="LEVE"),AND(AF110="IMPROBABLE",AH110="MENOR"),AND(AF110="RARA VEZ",AH110="LEVE")),"BAJO",IF(OR(AND(AF110="IMPROBABLE",AH110="MODERADO"),AND(AF110="RARA VEZ",AH110="MENOR"),AND(AF110="RARA VEZ",AH110="MODERADO"),AND(AF110="PROBABLE",AH110="LEVE"),AND(AF110="PROBABLE",AH110="MENOR"),AND(AF110="PROBABLE",AH110="MODERADO"),AND(AF110="CASI SEGURO",AH110="LEVE"),AND(AF110="CASI SEGURO",AH110="MENOR")),"MODERADO",IF(OR(AND(AF110="IMPROBABLE",AH110="MAYOR"),AND(AF110="RARA VEZ",AH110="MAYOR"),AND(AF110="PROBABLE",AH110="MAYOR"),AND(AF110="CASI SEGURO",AH110="MODERADO"),AND(AF110="CASI SEGURO",AH110="MAYOR"),AND(AF110="INMINENTE",AH110="LEVE"),AND(AF110="INMINENTE",AH110="MENOR"),AND(AF110="CASI SEGURO",AH110="MODERADO"),AND(AF110="INMINENTE",AH110="MAYOR")),"ALTO",IF(OR(AND(AF110="IMPROBABLE",AH110="CATASTRÓFICO"),AND(AF110="RARA VEZ",AH110="CATASTRÓFICO"),AND(AF110="PROBABLE",AH110="CATASTRÓFICO"),AND(AF110="CASI SEGURO",AH110="CATASTRÓFICO"),AND(AF110="INMINENTE",AH110="CATASTRÓFICO")),"EXTREMO","")))),"")</f>
        <v>MODERADO</v>
      </c>
      <c r="AK110" s="216" t="s">
        <v>242</v>
      </c>
      <c r="AL110" s="392"/>
      <c r="AM110" s="392"/>
      <c r="AN110" s="392"/>
      <c r="AO110" s="408" t="s">
        <v>869</v>
      </c>
      <c r="AP110" s="256" t="s">
        <v>187</v>
      </c>
    </row>
    <row r="111" spans="1:42" ht="279" x14ac:dyDescent="0.3">
      <c r="A111" s="1034"/>
      <c r="B111" s="1034"/>
      <c r="C111" s="1037"/>
      <c r="D111" s="1013"/>
      <c r="E111" s="1054"/>
      <c r="F111" s="1054"/>
      <c r="G111" s="1037"/>
      <c r="H111" s="1045"/>
      <c r="I111" s="1048"/>
      <c r="J111" s="1051"/>
      <c r="K111" s="1045"/>
      <c r="M111" s="430">
        <v>3</v>
      </c>
      <c r="N111" s="530" t="str">
        <f t="shared" si="63"/>
        <v>PROBABLE</v>
      </c>
      <c r="O111" s="222"/>
      <c r="P111" s="531"/>
      <c r="Q111" s="532">
        <v>3</v>
      </c>
      <c r="R111" s="533" t="str">
        <f t="shared" si="59"/>
        <v>MODERADO</v>
      </c>
      <c r="S111" s="436">
        <f t="shared" si="60"/>
        <v>0.6</v>
      </c>
      <c r="T111" s="534" t="str">
        <f t="shared" si="61"/>
        <v>MODERADO</v>
      </c>
      <c r="U111" s="153">
        <v>2</v>
      </c>
      <c r="V111" s="133" t="s">
        <v>870</v>
      </c>
      <c r="W111" s="153" t="s">
        <v>321</v>
      </c>
      <c r="X111" s="177" t="s">
        <v>189</v>
      </c>
      <c r="Y111" s="177" t="s">
        <v>233</v>
      </c>
      <c r="Z111" s="226" t="str">
        <f t="shared" si="47"/>
        <v>50%</v>
      </c>
      <c r="AA111" s="177" t="s">
        <v>181</v>
      </c>
      <c r="AB111" s="177" t="s">
        <v>182</v>
      </c>
      <c r="AC111" s="177" t="s">
        <v>183</v>
      </c>
      <c r="AD111" s="177"/>
      <c r="AE111" s="248">
        <f>IFERROR(IF(W111="Probabilidad",(O111-(+O111*Z111)),IF(W111="Impacto",O111,"")),"")</f>
        <v>0</v>
      </c>
      <c r="AF111" s="221" t="str">
        <f t="shared" si="58"/>
        <v>IMPROBABLE</v>
      </c>
      <c r="AG111" s="226">
        <f t="shared" si="57"/>
        <v>0</v>
      </c>
      <c r="AH111" s="221" t="str">
        <f>AH110</f>
        <v>MODERADO</v>
      </c>
      <c r="AI111" s="226">
        <f t="shared" si="64"/>
        <v>0.6</v>
      </c>
      <c r="AJ111" s="224" t="s">
        <v>264</v>
      </c>
      <c r="AK111" s="174"/>
      <c r="AL111" s="521"/>
      <c r="AM111" s="521"/>
      <c r="AN111" s="521"/>
      <c r="AO111" s="416" t="s">
        <v>871</v>
      </c>
      <c r="AP111" s="256" t="s">
        <v>187</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P82:P83"/>
    <mergeCell ref="AK82:AK83"/>
    <mergeCell ref="AL82:AL83"/>
    <mergeCell ref="AM82:AM83"/>
    <mergeCell ref="AN82:AN83"/>
    <mergeCell ref="AP82:AP83"/>
    <mergeCell ref="F82:F83"/>
    <mergeCell ref="G82:G83"/>
    <mergeCell ref="H82:H83"/>
    <mergeCell ref="I82:I83"/>
    <mergeCell ref="J82:J83"/>
    <mergeCell ref="K82:K83"/>
    <mergeCell ref="A82:A83"/>
    <mergeCell ref="B82:B83"/>
    <mergeCell ref="C82:C83"/>
    <mergeCell ref="D82:D83"/>
    <mergeCell ref="E82:E83"/>
    <mergeCell ref="F79:F80"/>
    <mergeCell ref="G79:G80"/>
    <mergeCell ref="H79:H80"/>
    <mergeCell ref="I79:I80"/>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F76:F78"/>
    <mergeCell ref="G76:G78"/>
    <mergeCell ref="H76:H78"/>
    <mergeCell ref="J72:J75"/>
    <mergeCell ref="K72:K75"/>
    <mergeCell ref="L72:L73"/>
    <mergeCell ref="P72:P75"/>
    <mergeCell ref="AK72:AK75"/>
    <mergeCell ref="AL72:AL75"/>
    <mergeCell ref="AK76:AK78"/>
    <mergeCell ref="AL76:AL78"/>
    <mergeCell ref="AM76:AM78"/>
    <mergeCell ref="AN76:AN78"/>
    <mergeCell ref="O70:O71"/>
    <mergeCell ref="P70:P71"/>
    <mergeCell ref="Q70:Q71"/>
    <mergeCell ref="R70:R71"/>
    <mergeCell ref="S70:S71"/>
    <mergeCell ref="AM70:AM71"/>
    <mergeCell ref="AN70:AN71"/>
    <mergeCell ref="AM72:AM75"/>
    <mergeCell ref="AN72:AN75"/>
    <mergeCell ref="A72:A75"/>
    <mergeCell ref="B72:B75"/>
    <mergeCell ref="C72:C75"/>
    <mergeCell ref="D72:D75"/>
    <mergeCell ref="E72:E75"/>
    <mergeCell ref="F72:F75"/>
    <mergeCell ref="G72:G75"/>
    <mergeCell ref="H72:H75"/>
    <mergeCell ref="I72:I75"/>
    <mergeCell ref="J66:J69"/>
    <mergeCell ref="K66:K69"/>
    <mergeCell ref="L66:L67"/>
    <mergeCell ref="P66:P69"/>
    <mergeCell ref="AK66:AK69"/>
    <mergeCell ref="AL66:AL69"/>
    <mergeCell ref="AP70:AP71"/>
    <mergeCell ref="T70:T71"/>
    <mergeCell ref="AK70:AK71"/>
    <mergeCell ref="AL70:AL71"/>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G57:G58"/>
    <mergeCell ref="H57:H58"/>
    <mergeCell ref="I57:I58"/>
    <mergeCell ref="J57:J58"/>
    <mergeCell ref="K57:K58"/>
    <mergeCell ref="P57:P58"/>
    <mergeCell ref="A57:A58"/>
    <mergeCell ref="B57:B58"/>
    <mergeCell ref="C57:C58"/>
    <mergeCell ref="D57:D58"/>
    <mergeCell ref="E57:E58"/>
    <mergeCell ref="F57:F58"/>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A54:A56"/>
    <mergeCell ref="B54:B56"/>
    <mergeCell ref="C54:C56"/>
    <mergeCell ref="D54:D56"/>
    <mergeCell ref="E54:E56"/>
    <mergeCell ref="F54:F56"/>
    <mergeCell ref="G54:G56"/>
    <mergeCell ref="H50:H51"/>
    <mergeCell ref="I50:I51"/>
    <mergeCell ref="H54:H56"/>
    <mergeCell ref="I54:I56"/>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AL30:AL32"/>
    <mergeCell ref="AM30:AM32"/>
    <mergeCell ref="AN30:AN32"/>
    <mergeCell ref="AP30:AP32"/>
    <mergeCell ref="F30:F32"/>
    <mergeCell ref="G30:G32"/>
    <mergeCell ref="H30:H32"/>
    <mergeCell ref="I30:I32"/>
    <mergeCell ref="J30:J32"/>
    <mergeCell ref="L30:L32"/>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P22:P25"/>
    <mergeCell ref="AK22:AK25"/>
    <mergeCell ref="AL22:AL25"/>
    <mergeCell ref="AM22:AM25"/>
    <mergeCell ref="AN22:AN25"/>
    <mergeCell ref="AP22:AP25"/>
    <mergeCell ref="G22:G25"/>
    <mergeCell ref="H22:H25"/>
    <mergeCell ref="I22:I25"/>
    <mergeCell ref="J22:J25"/>
    <mergeCell ref="K22:K25"/>
    <mergeCell ref="L22:L23"/>
    <mergeCell ref="A22:A25"/>
    <mergeCell ref="B22:B25"/>
    <mergeCell ref="C22:C25"/>
    <mergeCell ref="D22:D25"/>
    <mergeCell ref="E22:E25"/>
    <mergeCell ref="F22:F25"/>
    <mergeCell ref="G19:G21"/>
    <mergeCell ref="H19:H21"/>
    <mergeCell ref="I19:I21"/>
    <mergeCell ref="J19:J21"/>
    <mergeCell ref="K19:K21"/>
    <mergeCell ref="P19:P21"/>
    <mergeCell ref="A19:A21"/>
    <mergeCell ref="B19:B21"/>
    <mergeCell ref="C19:C21"/>
    <mergeCell ref="D19:D21"/>
    <mergeCell ref="E19:E21"/>
    <mergeCell ref="F19:F21"/>
    <mergeCell ref="AK14:AK17"/>
    <mergeCell ref="AL14:AL17"/>
    <mergeCell ref="AM14:AM17"/>
    <mergeCell ref="AN14:AN17"/>
    <mergeCell ref="AP14:AP17"/>
    <mergeCell ref="F14:F17"/>
    <mergeCell ref="G14:G17"/>
    <mergeCell ref="H14:H17"/>
    <mergeCell ref="I14:I17"/>
    <mergeCell ref="J14:J17"/>
    <mergeCell ref="K14:K17"/>
    <mergeCell ref="A14:A17"/>
    <mergeCell ref="B14:B17"/>
    <mergeCell ref="C14:C17"/>
    <mergeCell ref="D14:D17"/>
    <mergeCell ref="E14:E17"/>
    <mergeCell ref="B11:L11"/>
    <mergeCell ref="M11:T11"/>
    <mergeCell ref="U11:AB11"/>
    <mergeCell ref="AE11:AJ11"/>
    <mergeCell ref="P14:P17"/>
    <mergeCell ref="AK11:AP11"/>
    <mergeCell ref="B1:F6"/>
    <mergeCell ref="G1:AK6"/>
    <mergeCell ref="AL1:AN2"/>
    <mergeCell ref="AO1:AP2"/>
    <mergeCell ref="AL4:AN4"/>
    <mergeCell ref="AO4:AP4"/>
    <mergeCell ref="AL6:AN6"/>
    <mergeCell ref="AO6:AP6"/>
  </mergeCells>
  <conditionalFormatting sqref="N14:N70">
    <cfRule type="cellIs" dxfId="174" priority="41" operator="equal">
      <formula>"INMINENTE"</formula>
    </cfRule>
    <cfRule type="cellIs" dxfId="173" priority="42" operator="equal">
      <formula>"CASI SEGURO"</formula>
    </cfRule>
    <cfRule type="cellIs" dxfId="172" priority="43" operator="equal">
      <formula>"PROBABLE"</formula>
    </cfRule>
    <cfRule type="cellIs" dxfId="171" priority="44" operator="equal">
      <formula>"RARA VEZ"</formula>
    </cfRule>
    <cfRule type="cellIs" dxfId="170" priority="45" operator="equal">
      <formula>"IMPROBABLE"</formula>
    </cfRule>
  </conditionalFormatting>
  <conditionalFormatting sqref="N72:N111">
    <cfRule type="cellIs" dxfId="169" priority="93" operator="equal">
      <formula>"INMINENTE"</formula>
    </cfRule>
    <cfRule type="cellIs" dxfId="168" priority="94" operator="equal">
      <formula>"CASI SEGURO"</formula>
    </cfRule>
    <cfRule type="cellIs" dxfId="167" priority="95" operator="equal">
      <formula>"PROBABLE"</formula>
    </cfRule>
    <cfRule type="cellIs" dxfId="166" priority="96" operator="equal">
      <formula>"RARA VEZ"</formula>
    </cfRule>
    <cfRule type="cellIs" dxfId="165" priority="97" operator="equal">
      <formula>"IMPROBABLE"</formula>
    </cfRule>
  </conditionalFormatting>
  <conditionalFormatting sqref="Q14:Q22">
    <cfRule type="containsText" dxfId="164" priority="56" operator="containsText" text="❌">
      <formula>NOT(ISERROR(SEARCH(("❌"),(Q14))))</formula>
    </cfRule>
  </conditionalFormatting>
  <conditionalFormatting sqref="Q26">
    <cfRule type="containsText" dxfId="163" priority="1291" operator="containsText" text="❌">
      <formula>NOT(ISERROR(SEARCH(("❌"),(Q26))))</formula>
    </cfRule>
  </conditionalFormatting>
  <conditionalFormatting sqref="Q30:Q46">
    <cfRule type="containsText" dxfId="162" priority="736" operator="containsText" text="❌">
      <formula>NOT(ISERROR(SEARCH(("❌"),(Q30))))</formula>
    </cfRule>
  </conditionalFormatting>
  <conditionalFormatting sqref="Q49:Q56">
    <cfRule type="containsText" dxfId="161" priority="795" operator="containsText" text="❌">
      <formula>NOT(ISERROR(SEARCH(("❌"),(Q49))))</formula>
    </cfRule>
  </conditionalFormatting>
  <conditionalFormatting sqref="Q59:Q66">
    <cfRule type="containsText" dxfId="160" priority="483" operator="containsText" text="❌">
      <formula>NOT(ISERROR(SEARCH(("❌"),(Q59))))</formula>
    </cfRule>
  </conditionalFormatting>
  <conditionalFormatting sqref="Q70 Q72">
    <cfRule type="containsText" dxfId="159" priority="668" operator="containsText" text="❌">
      <formula>NOT(ISERROR(SEARCH(("❌"),(Q70))))</formula>
    </cfRule>
  </conditionalFormatting>
  <conditionalFormatting sqref="Q76:Q94">
    <cfRule type="containsText" dxfId="158" priority="288" operator="containsText" text="❌">
      <formula>NOT(ISERROR(SEARCH(("❌"),(Q76))))</formula>
    </cfRule>
  </conditionalFormatting>
  <conditionalFormatting sqref="Q96:Q105">
    <cfRule type="containsText" dxfId="157" priority="107" operator="containsText" text="❌">
      <formula>NOT(ISERROR(SEARCH(("❌"),(Q96))))</formula>
    </cfRule>
  </conditionalFormatting>
  <conditionalFormatting sqref="Q108 Q110:Q111">
    <cfRule type="containsText" dxfId="156" priority="153" operator="containsText" text="❌">
      <formula>NOT(ISERROR(SEARCH(("❌"),(Q108))))</formula>
    </cfRule>
  </conditionalFormatting>
  <conditionalFormatting sqref="R14:R70">
    <cfRule type="cellIs" dxfId="155" priority="51" operator="equal">
      <formula>"CATASTROFICO"</formula>
    </cfRule>
    <cfRule type="cellIs" dxfId="154" priority="52" operator="equal">
      <formula>"MAYOR"</formula>
    </cfRule>
    <cfRule type="cellIs" dxfId="153" priority="53" operator="equal">
      <formula>"MODERADO"</formula>
    </cfRule>
    <cfRule type="cellIs" dxfId="152" priority="54" operator="equal">
      <formula>"MENOR"</formula>
    </cfRule>
    <cfRule type="cellIs" dxfId="151" priority="55" operator="equal">
      <formula>"LEVE"</formula>
    </cfRule>
  </conditionalFormatting>
  <conditionalFormatting sqref="R72:R111">
    <cfRule type="cellIs" dxfId="150" priority="84" operator="equal">
      <formula>"CATASTROFICO"</formula>
    </cfRule>
    <cfRule type="cellIs" dxfId="149" priority="85" operator="equal">
      <formula>"MAYOR"</formula>
    </cfRule>
    <cfRule type="cellIs" dxfId="148" priority="86" operator="equal">
      <formula>"MODERADO"</formula>
    </cfRule>
    <cfRule type="cellIs" dxfId="147" priority="87" operator="equal">
      <formula>"MENOR"</formula>
    </cfRule>
    <cfRule type="cellIs" dxfId="146" priority="88" operator="equal">
      <formula>"LEVE"</formula>
    </cfRule>
  </conditionalFormatting>
  <conditionalFormatting sqref="T14:T70">
    <cfRule type="cellIs" dxfId="145" priority="57" operator="equal">
      <formula>"Extremo"</formula>
    </cfRule>
    <cfRule type="cellIs" dxfId="144" priority="58" operator="equal">
      <formula>"Alto"</formula>
    </cfRule>
    <cfRule type="cellIs" dxfId="143" priority="59" operator="equal">
      <formula>"Moderado"</formula>
    </cfRule>
    <cfRule type="cellIs" dxfId="142" priority="60" operator="equal">
      <formula>"Bajo"</formula>
    </cfRule>
  </conditionalFormatting>
  <conditionalFormatting sqref="T72:T111">
    <cfRule type="cellIs" dxfId="141" priority="89" operator="equal">
      <formula>"Extremo"</formula>
    </cfRule>
    <cfRule type="cellIs" dxfId="140" priority="90" operator="equal">
      <formula>"Alto"</formula>
    </cfRule>
    <cfRule type="cellIs" dxfId="139" priority="91" operator="equal">
      <formula>"Moderado"</formula>
    </cfRule>
    <cfRule type="cellIs" dxfId="138" priority="92" operator="equal">
      <formula>"Bajo"</formula>
    </cfRule>
  </conditionalFormatting>
  <conditionalFormatting sqref="AF14:AF111">
    <cfRule type="cellIs" dxfId="137" priority="70" operator="equal">
      <formula>"INMINENTE"</formula>
    </cfRule>
    <cfRule type="cellIs" dxfId="136" priority="71" operator="equal">
      <formula>"CASI SEGURO"</formula>
    </cfRule>
    <cfRule type="cellIs" dxfId="135" priority="72" operator="equal">
      <formula>"PROBABLE"</formula>
    </cfRule>
    <cfRule type="cellIs" dxfId="134" priority="73" operator="equal">
      <formula>"RARA VEZ"</formula>
    </cfRule>
    <cfRule type="cellIs" dxfId="133" priority="74" operator="equal">
      <formula>"IMPROBABLE"</formula>
    </cfRule>
  </conditionalFormatting>
  <conditionalFormatting sqref="AH14:AH111">
    <cfRule type="cellIs" dxfId="132" priority="65" operator="equal">
      <formula>"Catastrófico"</formula>
    </cfRule>
    <cfRule type="cellIs" dxfId="131" priority="66" operator="equal">
      <formula>"Mayor"</formula>
    </cfRule>
    <cfRule type="cellIs" dxfId="130" priority="67" operator="equal">
      <formula>"Moderado"</formula>
    </cfRule>
    <cfRule type="cellIs" dxfId="129" priority="68" operator="equal">
      <formula>"Menor"</formula>
    </cfRule>
    <cfRule type="cellIs" dxfId="128" priority="69" operator="equal">
      <formula>"Leve"</formula>
    </cfRule>
  </conditionalFormatting>
  <conditionalFormatting sqref="AJ14:AJ111">
    <cfRule type="cellIs" dxfId="127" priority="61" operator="equal">
      <formula>"Moderado"</formula>
    </cfRule>
    <cfRule type="cellIs" dxfId="126" priority="62" operator="equal">
      <formula>"Bajo"</formula>
    </cfRule>
    <cfRule type="cellIs" dxfId="125" priority="63" operator="equal">
      <formula>"Extremo"</formula>
    </cfRule>
    <cfRule type="cellIs" dxfId="124" priority="64" operator="equal">
      <formula>"Alto"</formula>
    </cfRule>
  </conditionalFormatting>
  <conditionalFormatting sqref="AP14 AP38">
    <cfRule type="cellIs" dxfId="123" priority="1296" operator="equal">
      <formula>"Completo"</formula>
    </cfRule>
    <cfRule type="cellIs" dxfId="122" priority="1298" operator="equal">
      <formula>"No iniciado"</formula>
    </cfRule>
    <cfRule type="cellIs" dxfId="121" priority="1299" operator="equal">
      <formula>"Atrasado"</formula>
    </cfRule>
  </conditionalFormatting>
  <conditionalFormatting sqref="AP18:AP22">
    <cfRule type="cellIs" dxfId="120" priority="1" operator="equal">
      <formula>"Completo"</formula>
    </cfRule>
    <cfRule type="cellIs" dxfId="119" priority="3" operator="equal">
      <formula>"No iniciado"</formula>
    </cfRule>
    <cfRule type="cellIs" dxfId="118" priority="4" operator="equal">
      <formula>"Atrasado"</formula>
    </cfRule>
  </conditionalFormatting>
  <conditionalFormatting sqref="AP26:AP31">
    <cfRule type="cellIs" dxfId="117" priority="9" operator="equal">
      <formula>"Completo"</formula>
    </cfRule>
    <cfRule type="cellIs" dxfId="116" priority="11" operator="equal">
      <formula>"No iniciado"</formula>
    </cfRule>
    <cfRule type="cellIs" dxfId="115" priority="12" operator="equal">
      <formula>"Atrasado"</formula>
    </cfRule>
  </conditionalFormatting>
  <conditionalFormatting sqref="AP33:AP36">
    <cfRule type="cellIs" dxfId="114" priority="21" operator="equal">
      <formula>"Completo"</formula>
    </cfRule>
    <cfRule type="cellIs" dxfId="113" priority="23" operator="equal">
      <formula>"No iniciado"</formula>
    </cfRule>
    <cfRule type="cellIs" dxfId="112" priority="24" operator="equal">
      <formula>"Atrasado"</formula>
    </cfRule>
  </conditionalFormatting>
  <conditionalFormatting sqref="AP40:AP46">
    <cfRule type="cellIs" dxfId="111" priority="872" operator="equal">
      <formula>"Completo"</formula>
    </cfRule>
    <cfRule type="cellIs" dxfId="110" priority="874" operator="equal">
      <formula>"No iniciado"</formula>
    </cfRule>
    <cfRule type="cellIs" dxfId="109" priority="875" operator="equal">
      <formula>"Atrasado"</formula>
    </cfRule>
  </conditionalFormatting>
  <conditionalFormatting sqref="AP49:AP50">
    <cfRule type="cellIs" dxfId="108" priority="900" operator="equal">
      <formula>"Completo"</formula>
    </cfRule>
    <cfRule type="cellIs" dxfId="107" priority="902" operator="equal">
      <formula>"No iniciado"</formula>
    </cfRule>
    <cfRule type="cellIs" dxfId="106" priority="903" operator="equal">
      <formula>"Atrasado"</formula>
    </cfRule>
  </conditionalFormatting>
  <conditionalFormatting sqref="AP52:AP54">
    <cfRule type="cellIs" dxfId="105" priority="709" operator="equal">
      <formula>"Completo"</formula>
    </cfRule>
    <cfRule type="cellIs" dxfId="104" priority="711" operator="equal">
      <formula>"No iniciado"</formula>
    </cfRule>
    <cfRule type="cellIs" dxfId="103" priority="712" operator="equal">
      <formula>"Atrasado"</formula>
    </cfRule>
  </conditionalFormatting>
  <conditionalFormatting sqref="AP57">
    <cfRule type="cellIs" dxfId="102" priority="705" operator="equal">
      <formula>"Completo"</formula>
    </cfRule>
    <cfRule type="cellIs" dxfId="101" priority="707" operator="equal">
      <formula>"No iniciado"</formula>
    </cfRule>
    <cfRule type="cellIs" dxfId="100" priority="708" operator="equal">
      <formula>"Atrasado"</formula>
    </cfRule>
  </conditionalFormatting>
  <conditionalFormatting sqref="AP59 AP63 AP79 AP81:AP82 AP84">
    <cfRule type="cellIs" dxfId="99" priority="674" operator="equal">
      <formula>"Completo"</formula>
    </cfRule>
    <cfRule type="cellIs" dxfId="98" priority="676" operator="equal">
      <formula>"No iniciado"</formula>
    </cfRule>
    <cfRule type="cellIs" dxfId="97" priority="677" operator="equal">
      <formula>"Atrasado"</formula>
    </cfRule>
  </conditionalFormatting>
  <conditionalFormatting sqref="AP66">
    <cfRule type="cellIs" dxfId="96" priority="625" operator="equal">
      <formula>"Completo"</formula>
    </cfRule>
    <cfRule type="cellIs" dxfId="95" priority="627" operator="equal">
      <formula>"No iniciado"</formula>
    </cfRule>
    <cfRule type="cellIs" dxfId="94" priority="628" operator="equal">
      <formula>"Atrasado"</formula>
    </cfRule>
  </conditionalFormatting>
  <conditionalFormatting sqref="AP70">
    <cfRule type="cellIs" dxfId="93" priority="648" operator="equal">
      <formula>"Completo"</formula>
    </cfRule>
    <cfRule type="cellIs" dxfId="92" priority="650" operator="equal">
      <formula>"No iniciado"</formula>
    </cfRule>
    <cfRule type="cellIs" dxfId="91" priority="651" operator="equal">
      <formula>"Atrasado"</formula>
    </cfRule>
  </conditionalFormatting>
  <conditionalFormatting sqref="AP72:AP77">
    <cfRule type="cellIs" dxfId="90" priority="386" operator="equal">
      <formula>"Completo"</formula>
    </cfRule>
    <cfRule type="cellIs" dxfId="89" priority="388" operator="equal">
      <formula>"No iniciado"</formula>
    </cfRule>
    <cfRule type="cellIs" dxfId="88" priority="389" operator="equal">
      <formula>"Atrasado"</formula>
    </cfRule>
  </conditionalFormatting>
  <conditionalFormatting sqref="AP86:AP90">
    <cfRule type="cellIs" dxfId="87" priority="270" operator="equal">
      <formula>"Completo"</formula>
    </cfRule>
    <cfRule type="cellIs" dxfId="86" priority="272" operator="equal">
      <formula>"No iniciado"</formula>
    </cfRule>
    <cfRule type="cellIs" dxfId="85" priority="273" operator="equal">
      <formula>"Atrasado"</formula>
    </cfRule>
  </conditionalFormatting>
  <conditionalFormatting sqref="AP93:AP94">
    <cfRule type="cellIs" dxfId="84" priority="290" operator="equal">
      <formula>"Completo"</formula>
    </cfRule>
    <cfRule type="cellIs" dxfId="83" priority="292" operator="equal">
      <formula>"No iniciado"</formula>
    </cfRule>
    <cfRule type="cellIs" dxfId="82" priority="293" operator="equal">
      <formula>"Atrasado"</formula>
    </cfRule>
  </conditionalFormatting>
  <conditionalFormatting sqref="AP96:AP111">
    <cfRule type="cellIs" dxfId="81" priority="25" operator="equal">
      <formula>"Completo"</formula>
    </cfRule>
    <cfRule type="cellIs" dxfId="80" priority="27" operator="equal">
      <formula>"No iniciado"</formula>
    </cfRule>
    <cfRule type="cellIs" dxfId="79" priority="28" operator="equal">
      <formula>"Atrasado"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ColWidth="11.453125" defaultRowHeight="14" x14ac:dyDescent="0.3"/>
  <cols>
    <col min="1" max="1" width="11.453125" style="18"/>
    <col min="2" max="2" width="17.36328125" style="18" customWidth="1"/>
    <col min="3" max="13" width="11.453125" style="18" customWidth="1"/>
    <col min="14" max="14" width="6.54296875" style="18" customWidth="1"/>
    <col min="15" max="15" width="3.08984375" style="18" customWidth="1"/>
    <col min="16" max="16" width="2.6328125" style="18" customWidth="1"/>
    <col min="17" max="17" width="5.453125" style="18" customWidth="1"/>
    <col min="18" max="18" width="3.90625" style="18" customWidth="1"/>
    <col min="19" max="19" width="7.36328125" style="18" customWidth="1"/>
    <col min="20" max="20" width="11.453125" style="18"/>
    <col min="21" max="21" width="16" style="18" customWidth="1"/>
    <col min="22" max="30" width="11.453125" style="18" customWidth="1"/>
    <col min="31" max="31" width="5.90625" style="18" customWidth="1"/>
    <col min="32" max="32" width="7.6328125" style="18" customWidth="1"/>
    <col min="33" max="33" width="8.08984375" style="18" customWidth="1"/>
    <col min="34" max="34" width="4.54296875" style="18" customWidth="1"/>
    <col min="35" max="35" width="5.453125" style="18" customWidth="1"/>
    <col min="36" max="36" width="11.453125" style="18"/>
    <col min="37" max="42" width="11.453125" style="18" customWidth="1"/>
    <col min="43" max="16384" width="11.453125" style="18"/>
  </cols>
  <sheetData>
    <row r="1" spans="1:44" ht="14.25" customHeight="1" x14ac:dyDescent="0.3">
      <c r="B1" s="956"/>
      <c r="C1" s="957"/>
      <c r="D1" s="957"/>
      <c r="E1" s="957"/>
      <c r="F1" s="958"/>
      <c r="G1" s="965" t="s">
        <v>123</v>
      </c>
      <c r="H1" s="966"/>
      <c r="I1" s="966"/>
      <c r="J1" s="966"/>
      <c r="K1" s="966"/>
      <c r="L1" s="966"/>
      <c r="M1" s="966"/>
      <c r="N1" s="966"/>
      <c r="O1" s="966"/>
      <c r="P1" s="966"/>
      <c r="Q1" s="966"/>
      <c r="R1" s="966"/>
      <c r="S1" s="966"/>
      <c r="T1" s="966"/>
      <c r="U1" s="966"/>
      <c r="V1" s="966"/>
      <c r="W1" s="966"/>
      <c r="X1" s="966"/>
      <c r="Y1" s="966"/>
      <c r="Z1" s="966"/>
      <c r="AA1" s="966"/>
      <c r="AB1" s="966"/>
      <c r="AC1" s="966"/>
      <c r="AD1" s="966"/>
      <c r="AE1" s="966"/>
      <c r="AF1" s="966"/>
      <c r="AG1" s="966"/>
      <c r="AH1" s="966"/>
      <c r="AI1" s="966"/>
      <c r="AJ1" s="966"/>
      <c r="AK1" s="967"/>
      <c r="AL1" s="974" t="s">
        <v>2</v>
      </c>
      <c r="AM1" s="975"/>
      <c r="AN1" s="975"/>
      <c r="AO1" s="976" t="s">
        <v>124</v>
      </c>
      <c r="AP1" s="976"/>
    </row>
    <row r="2" spans="1:44" ht="26.25" customHeight="1" x14ac:dyDescent="0.3">
      <c r="B2" s="959"/>
      <c r="C2" s="960"/>
      <c r="D2" s="960"/>
      <c r="E2" s="960"/>
      <c r="F2" s="961"/>
      <c r="G2" s="968"/>
      <c r="H2" s="969"/>
      <c r="I2" s="969"/>
      <c r="J2" s="969"/>
      <c r="K2" s="969"/>
      <c r="L2" s="969"/>
      <c r="M2" s="969"/>
      <c r="N2" s="969"/>
      <c r="O2" s="969"/>
      <c r="P2" s="969"/>
      <c r="Q2" s="969"/>
      <c r="R2" s="969"/>
      <c r="S2" s="969"/>
      <c r="T2" s="969"/>
      <c r="U2" s="969"/>
      <c r="V2" s="969"/>
      <c r="W2" s="969"/>
      <c r="X2" s="969"/>
      <c r="Y2" s="969"/>
      <c r="Z2" s="969"/>
      <c r="AA2" s="969"/>
      <c r="AB2" s="969"/>
      <c r="AC2" s="969"/>
      <c r="AD2" s="969"/>
      <c r="AE2" s="969"/>
      <c r="AF2" s="969"/>
      <c r="AG2" s="969"/>
      <c r="AH2" s="969"/>
      <c r="AI2" s="969"/>
      <c r="AJ2" s="969"/>
      <c r="AK2" s="970"/>
      <c r="AL2" s="974"/>
      <c r="AM2" s="975"/>
      <c r="AN2" s="975"/>
      <c r="AO2" s="976"/>
      <c r="AP2" s="976"/>
    </row>
    <row r="3" spans="1:44" ht="9.75" customHeight="1" x14ac:dyDescent="0.3">
      <c r="B3" s="959"/>
      <c r="C3" s="960"/>
      <c r="D3" s="960"/>
      <c r="E3" s="960"/>
      <c r="F3" s="961"/>
      <c r="G3" s="968"/>
      <c r="H3" s="969"/>
      <c r="I3" s="969"/>
      <c r="J3" s="969"/>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70"/>
      <c r="AL3" s="19"/>
      <c r="AM3" s="19"/>
      <c r="AN3" s="20"/>
      <c r="AO3" s="21"/>
      <c r="AP3" s="19"/>
    </row>
    <row r="4" spans="1:44" ht="27.75" customHeight="1" x14ac:dyDescent="0.3">
      <c r="B4" s="959"/>
      <c r="C4" s="960"/>
      <c r="D4" s="960"/>
      <c r="E4" s="960"/>
      <c r="F4" s="961"/>
      <c r="G4" s="968"/>
      <c r="H4" s="969"/>
      <c r="I4" s="969"/>
      <c r="J4" s="969"/>
      <c r="K4" s="969"/>
      <c r="L4" s="969"/>
      <c r="M4" s="969"/>
      <c r="N4" s="969"/>
      <c r="O4" s="969"/>
      <c r="P4" s="969"/>
      <c r="Q4" s="969"/>
      <c r="R4" s="969"/>
      <c r="S4" s="969"/>
      <c r="T4" s="969"/>
      <c r="U4" s="969"/>
      <c r="V4" s="969"/>
      <c r="W4" s="969"/>
      <c r="X4" s="969"/>
      <c r="Y4" s="969"/>
      <c r="Z4" s="969"/>
      <c r="AA4" s="969"/>
      <c r="AB4" s="969"/>
      <c r="AC4" s="969"/>
      <c r="AD4" s="969"/>
      <c r="AE4" s="969"/>
      <c r="AF4" s="969"/>
      <c r="AG4" s="969"/>
      <c r="AH4" s="969"/>
      <c r="AI4" s="969"/>
      <c r="AJ4" s="969"/>
      <c r="AK4" s="970"/>
      <c r="AL4" s="977" t="s">
        <v>1</v>
      </c>
      <c r="AM4" s="978"/>
      <c r="AN4" s="978"/>
      <c r="AO4" s="979" t="s">
        <v>125</v>
      </c>
      <c r="AP4" s="979"/>
    </row>
    <row r="5" spans="1:44" ht="7.5" customHeight="1" x14ac:dyDescent="0.3">
      <c r="B5" s="959"/>
      <c r="C5" s="960"/>
      <c r="D5" s="960"/>
      <c r="E5" s="960"/>
      <c r="F5" s="961"/>
      <c r="G5" s="968"/>
      <c r="H5" s="969"/>
      <c r="I5" s="969"/>
      <c r="J5" s="969"/>
      <c r="K5" s="969"/>
      <c r="L5" s="969"/>
      <c r="M5" s="969"/>
      <c r="N5" s="969"/>
      <c r="O5" s="969"/>
      <c r="P5" s="969"/>
      <c r="Q5" s="969"/>
      <c r="R5" s="969"/>
      <c r="S5" s="969"/>
      <c r="T5" s="969"/>
      <c r="U5" s="969"/>
      <c r="V5" s="969"/>
      <c r="W5" s="969"/>
      <c r="X5" s="969"/>
      <c r="Y5" s="969"/>
      <c r="Z5" s="969"/>
      <c r="AA5" s="969"/>
      <c r="AB5" s="969"/>
      <c r="AC5" s="969"/>
      <c r="AD5" s="969"/>
      <c r="AE5" s="969"/>
      <c r="AF5" s="969"/>
      <c r="AG5" s="969"/>
      <c r="AH5" s="969"/>
      <c r="AI5" s="969"/>
      <c r="AJ5" s="969"/>
      <c r="AK5" s="970"/>
      <c r="AL5" s="19"/>
      <c r="AM5" s="19"/>
      <c r="AN5" s="20"/>
      <c r="AO5" s="22"/>
      <c r="AP5" s="19"/>
    </row>
    <row r="6" spans="1:44" ht="32.25" customHeight="1" x14ac:dyDescent="0.3">
      <c r="B6" s="962"/>
      <c r="C6" s="963"/>
      <c r="D6" s="963"/>
      <c r="E6" s="963"/>
      <c r="F6" s="964"/>
      <c r="G6" s="971"/>
      <c r="H6" s="972"/>
      <c r="I6" s="972"/>
      <c r="J6" s="972"/>
      <c r="K6" s="972"/>
      <c r="L6" s="972"/>
      <c r="M6" s="972"/>
      <c r="N6" s="972"/>
      <c r="O6" s="972"/>
      <c r="P6" s="972"/>
      <c r="Q6" s="972"/>
      <c r="R6" s="972"/>
      <c r="S6" s="972"/>
      <c r="T6" s="972"/>
      <c r="U6" s="972"/>
      <c r="V6" s="972"/>
      <c r="W6" s="972"/>
      <c r="X6" s="972"/>
      <c r="Y6" s="972"/>
      <c r="Z6" s="972"/>
      <c r="AA6" s="972"/>
      <c r="AB6" s="972"/>
      <c r="AC6" s="972"/>
      <c r="AD6" s="972"/>
      <c r="AE6" s="972"/>
      <c r="AF6" s="972"/>
      <c r="AG6" s="972"/>
      <c r="AH6" s="972"/>
      <c r="AI6" s="972"/>
      <c r="AJ6" s="972"/>
      <c r="AK6" s="973"/>
      <c r="AL6" s="980" t="s">
        <v>0</v>
      </c>
      <c r="AM6" s="981"/>
      <c r="AN6" s="981"/>
      <c r="AO6" s="979" t="s">
        <v>126</v>
      </c>
      <c r="AP6" s="979"/>
    </row>
    <row r="8" spans="1:44" ht="15.5" x14ac:dyDescent="0.3">
      <c r="B8" s="1248" t="s">
        <v>127</v>
      </c>
      <c r="C8" s="1248"/>
      <c r="D8" s="1241"/>
      <c r="E8" s="1241"/>
      <c r="F8" s="1241"/>
      <c r="G8" s="1241"/>
      <c r="H8" s="1241"/>
      <c r="I8" s="1241"/>
      <c r="J8" s="1241"/>
      <c r="K8" s="1241"/>
      <c r="L8" s="1241"/>
      <c r="M8" s="1241"/>
      <c r="N8" s="1253" t="s">
        <v>128</v>
      </c>
      <c r="O8" s="1254"/>
      <c r="P8" s="1254"/>
      <c r="Q8" s="1254"/>
      <c r="R8" s="1254"/>
      <c r="S8" s="1254"/>
      <c r="T8" s="1254"/>
      <c r="U8" s="1255" t="s">
        <v>129</v>
      </c>
      <c r="V8" s="1256"/>
      <c r="W8" s="1256"/>
      <c r="X8" s="1256"/>
      <c r="Y8" s="1256"/>
      <c r="Z8" s="1256"/>
      <c r="AA8" s="1256"/>
      <c r="AB8" s="1256"/>
      <c r="AC8" s="23"/>
      <c r="AD8" s="23"/>
      <c r="AE8" s="1242" t="s">
        <v>130</v>
      </c>
      <c r="AF8" s="1243"/>
      <c r="AG8" s="1243"/>
      <c r="AH8" s="1243"/>
      <c r="AI8" s="1243"/>
      <c r="AJ8" s="1244"/>
      <c r="AK8" s="1245" t="s">
        <v>131</v>
      </c>
      <c r="AL8" s="1246"/>
      <c r="AM8" s="1246"/>
      <c r="AN8" s="1246"/>
      <c r="AO8" s="1246"/>
      <c r="AP8" s="1247"/>
    </row>
    <row r="9" spans="1:44" ht="15.5" x14ac:dyDescent="0.3">
      <c r="A9" s="1248" t="s">
        <v>132</v>
      </c>
      <c r="B9" s="1249" t="s">
        <v>133</v>
      </c>
      <c r="C9" s="1248" t="s">
        <v>134</v>
      </c>
      <c r="D9" s="1240" t="s">
        <v>135</v>
      </c>
      <c r="E9" s="1240" t="s">
        <v>136</v>
      </c>
      <c r="F9" s="1240" t="s">
        <v>137</v>
      </c>
      <c r="G9" s="1240" t="s">
        <v>138</v>
      </c>
      <c r="H9" s="1251" t="s">
        <v>139</v>
      </c>
      <c r="I9" s="1251" t="s">
        <v>140</v>
      </c>
      <c r="J9" s="24"/>
      <c r="K9" s="1251" t="s">
        <v>141</v>
      </c>
      <c r="L9" s="1240" t="s">
        <v>142</v>
      </c>
      <c r="M9" s="1240" t="s">
        <v>143</v>
      </c>
      <c r="N9" s="1232" t="s">
        <v>144</v>
      </c>
      <c r="O9" s="1230" t="s">
        <v>145</v>
      </c>
      <c r="P9" s="1232" t="s">
        <v>146</v>
      </c>
      <c r="Q9" s="1232" t="s">
        <v>145</v>
      </c>
      <c r="R9" s="1232" t="s">
        <v>147</v>
      </c>
      <c r="S9" s="1230" t="s">
        <v>145</v>
      </c>
      <c r="T9" s="1232" t="s">
        <v>148</v>
      </c>
      <c r="U9" s="1233" t="s">
        <v>149</v>
      </c>
      <c r="V9" s="1235" t="s">
        <v>150</v>
      </c>
      <c r="W9" s="1237" t="s">
        <v>151</v>
      </c>
      <c r="X9" s="1239" t="s">
        <v>152</v>
      </c>
      <c r="Y9" s="1239"/>
      <c r="Z9" s="1239"/>
      <c r="AA9" s="1239"/>
      <c r="AB9" s="1239"/>
      <c r="AC9" s="1239"/>
      <c r="AD9" s="25"/>
      <c r="AE9" s="1224"/>
      <c r="AF9" s="1226" t="s">
        <v>153</v>
      </c>
      <c r="AG9" s="1224" t="s">
        <v>145</v>
      </c>
      <c r="AH9" s="1226" t="s">
        <v>154</v>
      </c>
      <c r="AI9" s="1224" t="s">
        <v>145</v>
      </c>
      <c r="AJ9" s="1228" t="s">
        <v>155</v>
      </c>
      <c r="AK9" s="1221" t="s">
        <v>156</v>
      </c>
      <c r="AL9" s="1221" t="s">
        <v>157</v>
      </c>
      <c r="AM9" s="1221" t="s">
        <v>158</v>
      </c>
      <c r="AN9" s="1221" t="s">
        <v>159</v>
      </c>
      <c r="AO9" s="1222" t="s">
        <v>160</v>
      </c>
      <c r="AP9" s="1221" t="s">
        <v>161</v>
      </c>
    </row>
    <row r="10" spans="1:44" ht="72.5" x14ac:dyDescent="0.3">
      <c r="A10" s="1241"/>
      <c r="B10" s="1241"/>
      <c r="C10" s="1241"/>
      <c r="D10" s="1241"/>
      <c r="E10" s="1241"/>
      <c r="F10" s="1240"/>
      <c r="G10" s="1250"/>
      <c r="H10" s="1252"/>
      <c r="I10" s="1252"/>
      <c r="J10" s="26" t="s">
        <v>162</v>
      </c>
      <c r="K10" s="1252"/>
      <c r="L10" s="1240"/>
      <c r="M10" s="1241"/>
      <c r="N10" s="1231"/>
      <c r="O10" s="1231"/>
      <c r="P10" s="1231"/>
      <c r="Q10" s="1231"/>
      <c r="R10" s="1231"/>
      <c r="S10" s="1231"/>
      <c r="T10" s="1231"/>
      <c r="U10" s="1234"/>
      <c r="V10" s="1236"/>
      <c r="W10" s="1238"/>
      <c r="X10" s="27" t="s">
        <v>163</v>
      </c>
      <c r="Y10" s="27" t="s">
        <v>164</v>
      </c>
      <c r="Z10" s="27" t="s">
        <v>165</v>
      </c>
      <c r="AA10" s="27" t="s">
        <v>166</v>
      </c>
      <c r="AB10" s="27" t="s">
        <v>167</v>
      </c>
      <c r="AC10" s="27" t="s">
        <v>168</v>
      </c>
      <c r="AD10" s="28"/>
      <c r="AE10" s="1225"/>
      <c r="AF10" s="1227"/>
      <c r="AG10" s="1225"/>
      <c r="AH10" s="1227"/>
      <c r="AI10" s="1225"/>
      <c r="AJ10" s="1229"/>
      <c r="AK10" s="1221"/>
      <c r="AL10" s="1221"/>
      <c r="AM10" s="1221"/>
      <c r="AN10" s="1221"/>
      <c r="AO10" s="1223"/>
      <c r="AP10" s="1221"/>
      <c r="AR10" s="18">
        <f>COUNTA(AP11:AP91)</f>
        <v>77</v>
      </c>
    </row>
    <row r="11" spans="1:44" ht="409.5" hidden="1" x14ac:dyDescent="0.3">
      <c r="A11" s="1212" t="s">
        <v>169</v>
      </c>
      <c r="B11" s="1215">
        <v>1</v>
      </c>
      <c r="C11" s="1218" t="s">
        <v>170</v>
      </c>
      <c r="D11" s="1201" t="s">
        <v>171</v>
      </c>
      <c r="E11" s="1201" t="s">
        <v>172</v>
      </c>
      <c r="F11" s="1199" t="s">
        <v>173</v>
      </c>
      <c r="G11" s="1201" t="s">
        <v>12</v>
      </c>
      <c r="H11" s="29"/>
      <c r="I11" s="30"/>
      <c r="J11" s="1209" t="s">
        <v>174</v>
      </c>
      <c r="K11" s="1209" t="s">
        <v>175</v>
      </c>
      <c r="L11" s="1199" t="s">
        <v>176</v>
      </c>
      <c r="M11" s="31">
        <v>250</v>
      </c>
      <c r="N11" s="32" t="str">
        <f t="shared" ref="N11:N21" si="0">IF(M11&lt;=0,"",IF(M11&lt;=2,"MUY BAJA",IF(M11&lt;=24,"BAJA",IF(M11&lt;=500,"MEDIA",IF(M11&lt;=5000,"ALTA","MUY ALTA")))))</f>
        <v>MEDIA</v>
      </c>
      <c r="O11" s="33">
        <f t="shared" ref="O11:O25" si="1">IF(N11="","",IF(N11="Muy Baja",0.2,IF(N11="Baja",0.4,IF(N11="Media",0.6,IF(N11="Alta",0.8,IF(N11="Muy Alta",1,))))))</f>
        <v>0.6</v>
      </c>
      <c r="P11" s="34" t="s">
        <v>177</v>
      </c>
      <c r="Q11" s="35">
        <v>0.8</v>
      </c>
      <c r="R11" s="36" t="str">
        <f t="shared" ref="R11:R74" si="2">IF(Q11=0.2,"LEVE",IF(Q11=0.4,"MENOR",IF(Q11=0.6,"MODERADO",IF(Q11=0.8,"MAYOR",IF(Q11=1,"CATASTROFICO","")))))</f>
        <v>MAYOR</v>
      </c>
      <c r="S11" s="37">
        <f t="shared" ref="S11:S16" si="3">IF(R11="","",IF(R11="LEVE",0.2,IF(R11="MENOR",0.4,IF(R11="MODERADO",0.6,IF(R11="MAYOR",0.8,IF(R11="CATASTRÓFICO",1,))))))</f>
        <v>0.8</v>
      </c>
      <c r="T11" s="38" t="str">
        <f t="shared" ref="T11:T18" si="4">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39">
        <v>1</v>
      </c>
      <c r="V11" s="40" t="s">
        <v>178</v>
      </c>
      <c r="W11" s="39" t="str">
        <f t="shared" ref="W11:W23" si="5">IF(OR(X11="Preventivo",X11="Detectivo"),"Probabilidad",IF(X11="Correctivo","Impacto",""))</f>
        <v>Probabilidad</v>
      </c>
      <c r="X11" s="41" t="s">
        <v>179</v>
      </c>
      <c r="Y11" s="41" t="s">
        <v>180</v>
      </c>
      <c r="Z11" s="42" t="str">
        <f t="shared" ref="Z11:Z23" si="6">IF(AND(X11="Preventivo",Y11="Automático"),"50%",IF(AND(X11="Preventivo",Y11="Manual"),"40%",IF(AND(X11="Detectivo",Y11="Automático"),"40%",IF(AND(X11="Detectivo",Y11="Manual"),"30%",IF(AND(X11="Correctivo",Y11="Automático"),"35%",IF(AND(X11="Correctivo",Y11="Manual"),"25%",""))))))</f>
        <v>30%</v>
      </c>
      <c r="AA11" s="41" t="s">
        <v>181</v>
      </c>
      <c r="AB11" s="41" t="s">
        <v>182</v>
      </c>
      <c r="AC11" s="41" t="s">
        <v>183</v>
      </c>
      <c r="AD11" s="43"/>
      <c r="AE11" s="44">
        <f>IFERROR(IF(W12="Probabilidad",(O11-(+O11*Z12)),IF(W11="Impacto",O11,"")),"")</f>
        <v>0.36</v>
      </c>
      <c r="AF11" s="45" t="str">
        <f t="shared" ref="AF11:AF25" si="7">IFERROR(IF(AE11="","",IF(AE11&lt;=0.2,"MUY BAJA",IF(AE11&lt;=0.4,"BAJA",IF(AE11&lt;=0.6,"MEDIA",IF(AE11&lt;=0.8,"ALTA","MUY ALTA"))))),"")</f>
        <v>BAJA</v>
      </c>
      <c r="AG11" s="42">
        <f t="shared" ref="AG11:AG21" si="8">+AE11</f>
        <v>0.36</v>
      </c>
      <c r="AH11" s="45" t="str">
        <f>R11</f>
        <v>MAYOR</v>
      </c>
      <c r="AI11" s="42">
        <f t="shared" ref="AI11:AI23" si="9">IFERROR(IF(W11="Impacto",(S11-(+S11*Z11)),IF(W11="Probabilidad",S11,"")),"")</f>
        <v>0.8</v>
      </c>
      <c r="AJ11" s="38" t="str">
        <f t="shared" ref="AJ11:AJ21" si="10">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1212" t="s">
        <v>184</v>
      </c>
      <c r="AL11" s="46"/>
      <c r="AM11" s="47" t="s">
        <v>185</v>
      </c>
      <c r="AN11" s="46"/>
      <c r="AO11" s="48" t="s">
        <v>186</v>
      </c>
      <c r="AP11" s="49" t="s">
        <v>187</v>
      </c>
    </row>
    <row r="12" spans="1:44" ht="409.5" hidden="1" x14ac:dyDescent="0.3">
      <c r="A12" s="1213"/>
      <c r="B12" s="1216"/>
      <c r="C12" s="1219"/>
      <c r="D12" s="1202"/>
      <c r="E12" s="1202"/>
      <c r="F12" s="1205"/>
      <c r="G12" s="1202"/>
      <c r="H12" s="29"/>
      <c r="I12" s="30"/>
      <c r="J12" s="1210"/>
      <c r="K12" s="1210"/>
      <c r="L12" s="1205"/>
      <c r="M12" s="31">
        <v>250</v>
      </c>
      <c r="N12" s="32" t="str">
        <f t="shared" si="0"/>
        <v>MEDIA</v>
      </c>
      <c r="O12" s="33">
        <f t="shared" si="1"/>
        <v>0.6</v>
      </c>
      <c r="P12" s="34" t="s">
        <v>177</v>
      </c>
      <c r="Q12" s="35">
        <v>0.8</v>
      </c>
      <c r="R12" s="36" t="str">
        <f t="shared" si="2"/>
        <v>MAYOR</v>
      </c>
      <c r="S12" s="37">
        <f t="shared" si="3"/>
        <v>0.8</v>
      </c>
      <c r="T12" s="38" t="str">
        <f t="shared" si="4"/>
        <v>ALTO</v>
      </c>
      <c r="U12" s="39">
        <v>2</v>
      </c>
      <c r="V12" s="40" t="s">
        <v>188</v>
      </c>
      <c r="W12" s="39" t="str">
        <f t="shared" si="5"/>
        <v>Probabilidad</v>
      </c>
      <c r="X12" s="41" t="s">
        <v>189</v>
      </c>
      <c r="Y12" s="41" t="s">
        <v>180</v>
      </c>
      <c r="Z12" s="42" t="str">
        <f t="shared" si="6"/>
        <v>40%</v>
      </c>
      <c r="AA12" s="41" t="s">
        <v>181</v>
      </c>
      <c r="AB12" s="41" t="s">
        <v>182</v>
      </c>
      <c r="AC12" s="41" t="s">
        <v>183</v>
      </c>
      <c r="AD12" s="43">
        <f>IF(ISBLANK(V12),0,Z12*AE11)</f>
        <v>0.14399999999999999</v>
      </c>
      <c r="AE12" s="43">
        <f>AE11-AD12</f>
        <v>0.216</v>
      </c>
      <c r="AF12" s="45" t="str">
        <f t="shared" si="7"/>
        <v>BAJA</v>
      </c>
      <c r="AG12" s="42">
        <f t="shared" si="8"/>
        <v>0.216</v>
      </c>
      <c r="AH12" s="45" t="str">
        <f>R12</f>
        <v>MAYOR</v>
      </c>
      <c r="AI12" s="42">
        <f t="shared" si="9"/>
        <v>0.8</v>
      </c>
      <c r="AJ12" s="38" t="str">
        <f t="shared" si="10"/>
        <v>ALTO</v>
      </c>
      <c r="AK12" s="1213"/>
      <c r="AL12" s="46"/>
      <c r="AM12" s="47" t="s">
        <v>185</v>
      </c>
      <c r="AN12" s="46"/>
      <c r="AO12" s="48" t="s">
        <v>190</v>
      </c>
      <c r="AP12" s="49" t="s">
        <v>187</v>
      </c>
    </row>
    <row r="13" spans="1:44" ht="409.5" hidden="1" x14ac:dyDescent="0.3">
      <c r="A13" s="1214"/>
      <c r="B13" s="1217"/>
      <c r="C13" s="1220"/>
      <c r="D13" s="1208"/>
      <c r="E13" s="1208"/>
      <c r="F13" s="1200"/>
      <c r="G13" s="1208"/>
      <c r="H13" s="29"/>
      <c r="I13" s="30"/>
      <c r="J13" s="1211"/>
      <c r="K13" s="1211"/>
      <c r="L13" s="1200"/>
      <c r="M13" s="31">
        <v>250</v>
      </c>
      <c r="N13" s="32" t="str">
        <f t="shared" si="0"/>
        <v>MEDIA</v>
      </c>
      <c r="O13" s="50">
        <f t="shared" si="1"/>
        <v>0.6</v>
      </c>
      <c r="P13" s="51" t="s">
        <v>177</v>
      </c>
      <c r="Q13" s="52">
        <v>0.8</v>
      </c>
      <c r="R13" s="53" t="str">
        <f t="shared" si="2"/>
        <v>MAYOR</v>
      </c>
      <c r="S13" s="54">
        <f t="shared" si="3"/>
        <v>0.8</v>
      </c>
      <c r="T13" s="55" t="str">
        <f t="shared" si="4"/>
        <v>ALTO</v>
      </c>
      <c r="U13" s="39">
        <v>3</v>
      </c>
      <c r="V13" s="56" t="s">
        <v>191</v>
      </c>
      <c r="W13" s="39" t="str">
        <f t="shared" si="5"/>
        <v>Probabilidad</v>
      </c>
      <c r="X13" s="41" t="s">
        <v>189</v>
      </c>
      <c r="Y13" s="41" t="s">
        <v>180</v>
      </c>
      <c r="Z13" s="42" t="str">
        <f t="shared" si="6"/>
        <v>40%</v>
      </c>
      <c r="AA13" s="41" t="s">
        <v>181</v>
      </c>
      <c r="AB13" s="41" t="s">
        <v>182</v>
      </c>
      <c r="AC13" s="41" t="s">
        <v>183</v>
      </c>
      <c r="AD13" s="43">
        <f>IF(ISBLANK(V13),0,Z13*AE12)</f>
        <v>8.6400000000000005E-2</v>
      </c>
      <c r="AE13" s="43">
        <f>AE12-AD13</f>
        <v>0.12959999999999999</v>
      </c>
      <c r="AF13" s="45" t="str">
        <f t="shared" si="7"/>
        <v>MUY BAJA</v>
      </c>
      <c r="AG13" s="42">
        <f t="shared" si="8"/>
        <v>0.12959999999999999</v>
      </c>
      <c r="AH13" s="45" t="s">
        <v>192</v>
      </c>
      <c r="AI13" s="42">
        <f t="shared" si="9"/>
        <v>0.8</v>
      </c>
      <c r="AJ13" s="38" t="str">
        <f t="shared" si="10"/>
        <v>MODERADO</v>
      </c>
      <c r="AK13" s="1214"/>
      <c r="AL13" s="46"/>
      <c r="AM13" s="47" t="s">
        <v>185</v>
      </c>
      <c r="AN13" s="46"/>
      <c r="AO13" s="57" t="s">
        <v>193</v>
      </c>
      <c r="AP13" s="49" t="s">
        <v>187</v>
      </c>
    </row>
    <row r="14" spans="1:44" ht="409.5" hidden="1" x14ac:dyDescent="0.3">
      <c r="A14" s="1212" t="s">
        <v>169</v>
      </c>
      <c r="B14" s="1215">
        <v>2</v>
      </c>
      <c r="C14" s="1201" t="s">
        <v>194</v>
      </c>
      <c r="D14" s="1201" t="s">
        <v>195</v>
      </c>
      <c r="E14" s="1201" t="s">
        <v>196</v>
      </c>
      <c r="F14" s="1199" t="s">
        <v>173</v>
      </c>
      <c r="G14" s="1201" t="s">
        <v>13</v>
      </c>
      <c r="H14" s="29"/>
      <c r="I14" s="29"/>
      <c r="J14" s="1203" t="s">
        <v>197</v>
      </c>
      <c r="K14" s="1203" t="s">
        <v>198</v>
      </c>
      <c r="L14" s="1199" t="s">
        <v>199</v>
      </c>
      <c r="M14" s="31">
        <v>12</v>
      </c>
      <c r="N14" s="32" t="str">
        <f t="shared" si="0"/>
        <v>BAJA</v>
      </c>
      <c r="O14" s="33">
        <f t="shared" si="1"/>
        <v>0.4</v>
      </c>
      <c r="P14" s="51" t="s">
        <v>200</v>
      </c>
      <c r="Q14" s="52">
        <v>0.6</v>
      </c>
      <c r="R14" s="53" t="str">
        <f t="shared" si="2"/>
        <v>MODERADO</v>
      </c>
      <c r="S14" s="54">
        <f t="shared" si="3"/>
        <v>0.6</v>
      </c>
      <c r="T14" s="55" t="str">
        <f t="shared" si="4"/>
        <v>MODERADO</v>
      </c>
      <c r="U14" s="39">
        <v>1</v>
      </c>
      <c r="V14" s="40" t="s">
        <v>201</v>
      </c>
      <c r="W14" s="39" t="str">
        <f t="shared" si="5"/>
        <v>Probabilidad</v>
      </c>
      <c r="X14" s="41" t="s">
        <v>179</v>
      </c>
      <c r="Y14" s="41" t="s">
        <v>180</v>
      </c>
      <c r="Z14" s="42" t="str">
        <f t="shared" si="6"/>
        <v>30%</v>
      </c>
      <c r="AA14" s="41" t="s">
        <v>181</v>
      </c>
      <c r="AB14" s="41" t="s">
        <v>182</v>
      </c>
      <c r="AC14" s="41" t="s">
        <v>183</v>
      </c>
      <c r="AD14" s="43"/>
      <c r="AE14" s="44">
        <f>IFERROR(IF(W15="Probabilidad",(O14-(+O14*Z15)),IF(W14="Impacto",O14,"")),"")</f>
        <v>0.24</v>
      </c>
      <c r="AF14" s="45" t="str">
        <f t="shared" si="7"/>
        <v>BAJA</v>
      </c>
      <c r="AG14" s="42">
        <f t="shared" si="8"/>
        <v>0.24</v>
      </c>
      <c r="AH14" s="45" t="str">
        <f t="shared" ref="AH14:AH25" si="11">R14</f>
        <v>MODERADO</v>
      </c>
      <c r="AI14" s="42">
        <f t="shared" si="9"/>
        <v>0.6</v>
      </c>
      <c r="AJ14" s="38" t="str">
        <f t="shared" si="10"/>
        <v>MODERADO</v>
      </c>
      <c r="AK14" s="1206" t="s">
        <v>184</v>
      </c>
      <c r="AL14" s="46"/>
      <c r="AM14" s="47" t="s">
        <v>185</v>
      </c>
      <c r="AN14" s="46"/>
      <c r="AO14" s="58" t="s">
        <v>22</v>
      </c>
      <c r="AP14" s="49" t="s">
        <v>187</v>
      </c>
    </row>
    <row r="15" spans="1:44" ht="409.5" hidden="1" x14ac:dyDescent="0.3">
      <c r="A15" s="1213"/>
      <c r="B15" s="1216"/>
      <c r="C15" s="1202"/>
      <c r="D15" s="1202"/>
      <c r="E15" s="1202"/>
      <c r="F15" s="1200"/>
      <c r="G15" s="1202"/>
      <c r="H15" s="29"/>
      <c r="I15" s="29"/>
      <c r="J15" s="1204"/>
      <c r="K15" s="1204"/>
      <c r="L15" s="1205"/>
      <c r="M15" s="31">
        <v>12</v>
      </c>
      <c r="N15" s="32" t="str">
        <f t="shared" si="0"/>
        <v>BAJA</v>
      </c>
      <c r="O15" s="50">
        <f t="shared" si="1"/>
        <v>0.4</v>
      </c>
      <c r="P15" s="59" t="s">
        <v>200</v>
      </c>
      <c r="Q15" s="52">
        <v>0.6</v>
      </c>
      <c r="R15" s="53" t="str">
        <f t="shared" si="2"/>
        <v>MODERADO</v>
      </c>
      <c r="S15" s="54">
        <f t="shared" si="3"/>
        <v>0.6</v>
      </c>
      <c r="T15" s="55" t="str">
        <f t="shared" si="4"/>
        <v>MODERADO</v>
      </c>
      <c r="U15" s="39">
        <v>2</v>
      </c>
      <c r="V15" s="40" t="s">
        <v>202</v>
      </c>
      <c r="W15" s="49" t="str">
        <f t="shared" si="5"/>
        <v>Probabilidad</v>
      </c>
      <c r="X15" s="60" t="s">
        <v>189</v>
      </c>
      <c r="Y15" s="60" t="s">
        <v>180</v>
      </c>
      <c r="Z15" s="61" t="str">
        <f t="shared" si="6"/>
        <v>40%</v>
      </c>
      <c r="AA15" s="60" t="s">
        <v>181</v>
      </c>
      <c r="AB15" s="60" t="s">
        <v>182</v>
      </c>
      <c r="AC15" s="60" t="s">
        <v>183</v>
      </c>
      <c r="AD15" s="62">
        <f>IF(ISBLANK(V15),0,Z15*AE14)</f>
        <v>9.6000000000000002E-2</v>
      </c>
      <c r="AE15" s="62">
        <f>AE14-AD15</f>
        <v>0.14399999999999999</v>
      </c>
      <c r="AF15" s="32" t="str">
        <f t="shared" si="7"/>
        <v>MUY BAJA</v>
      </c>
      <c r="AG15" s="61">
        <f t="shared" si="8"/>
        <v>0.14399999999999999</v>
      </c>
      <c r="AH15" s="32" t="str">
        <f t="shared" si="11"/>
        <v>MODERADO</v>
      </c>
      <c r="AI15" s="61">
        <f t="shared" si="9"/>
        <v>0.6</v>
      </c>
      <c r="AJ15" s="38" t="str">
        <f t="shared" si="10"/>
        <v>MODERADO</v>
      </c>
      <c r="AK15" s="1207"/>
      <c r="AL15" s="46"/>
      <c r="AM15" s="47" t="s">
        <v>203</v>
      </c>
      <c r="AN15" s="46"/>
      <c r="AO15" s="48" t="s">
        <v>204</v>
      </c>
      <c r="AP15" s="49" t="s">
        <v>187</v>
      </c>
    </row>
    <row r="16" spans="1:44" ht="409.5" hidden="1" x14ac:dyDescent="0.3">
      <c r="A16" s="63" t="s">
        <v>169</v>
      </c>
      <c r="B16" s="64">
        <v>3</v>
      </c>
      <c r="C16" s="65" t="s">
        <v>205</v>
      </c>
      <c r="D16" s="65" t="s">
        <v>206</v>
      </c>
      <c r="E16" s="65" t="s">
        <v>207</v>
      </c>
      <c r="F16" s="66" t="s">
        <v>173</v>
      </c>
      <c r="G16" s="65" t="s">
        <v>14</v>
      </c>
      <c r="H16" s="67"/>
      <c r="I16" s="68"/>
      <c r="J16" s="66" t="s">
        <v>197</v>
      </c>
      <c r="K16" s="66" t="s">
        <v>208</v>
      </c>
      <c r="L16" s="69" t="s">
        <v>199</v>
      </c>
      <c r="M16" s="70">
        <v>960</v>
      </c>
      <c r="N16" s="32" t="str">
        <f t="shared" si="0"/>
        <v>ALTA</v>
      </c>
      <c r="O16" s="50">
        <f t="shared" si="1"/>
        <v>0.8</v>
      </c>
      <c r="P16" s="51" t="s">
        <v>177</v>
      </c>
      <c r="Q16" s="52">
        <v>0.6</v>
      </c>
      <c r="R16" s="71" t="str">
        <f t="shared" si="2"/>
        <v>MODERADO</v>
      </c>
      <c r="S16" s="54">
        <f t="shared" si="3"/>
        <v>0.6</v>
      </c>
      <c r="T16" s="55" t="str">
        <f t="shared" si="4"/>
        <v>ALTO</v>
      </c>
      <c r="U16" s="49">
        <v>1</v>
      </c>
      <c r="V16" s="65" t="s">
        <v>209</v>
      </c>
      <c r="W16" s="72" t="str">
        <f t="shared" si="5"/>
        <v>Probabilidad</v>
      </c>
      <c r="X16" s="73" t="s">
        <v>179</v>
      </c>
      <c r="Y16" s="73" t="s">
        <v>180</v>
      </c>
      <c r="Z16" s="74" t="str">
        <f t="shared" si="6"/>
        <v>30%</v>
      </c>
      <c r="AA16" s="73" t="s">
        <v>181</v>
      </c>
      <c r="AB16" s="73" t="s">
        <v>182</v>
      </c>
      <c r="AC16" s="73" t="s">
        <v>183</v>
      </c>
      <c r="AD16" s="75"/>
      <c r="AE16" s="76">
        <f t="shared" ref="AE16:AE25" si="12">IFERROR(IF(W16="Probabilidad",(O16-(+O16*Z16)),IF(W16="Impacto",O16,"")),"")</f>
        <v>0.56000000000000005</v>
      </c>
      <c r="AF16" s="77" t="str">
        <f t="shared" si="7"/>
        <v>MEDIA</v>
      </c>
      <c r="AG16" s="74">
        <f t="shared" si="8"/>
        <v>0.56000000000000005</v>
      </c>
      <c r="AH16" s="77" t="str">
        <f t="shared" si="11"/>
        <v>MODERADO</v>
      </c>
      <c r="AI16" s="74">
        <f t="shared" si="9"/>
        <v>0.6</v>
      </c>
      <c r="AJ16" s="78" t="str">
        <f t="shared" si="10"/>
        <v>MODERADO</v>
      </c>
      <c r="AK16" s="79" t="s">
        <v>184</v>
      </c>
      <c r="AL16" s="65"/>
      <c r="AM16" s="80" t="s">
        <v>210</v>
      </c>
      <c r="AN16" s="81" t="s">
        <v>211</v>
      </c>
      <c r="AO16" s="65" t="s">
        <v>23</v>
      </c>
      <c r="AP16" s="49" t="s">
        <v>187</v>
      </c>
    </row>
    <row r="17" spans="1:42" ht="409.5" hidden="1" x14ac:dyDescent="0.35">
      <c r="A17" s="63" t="s">
        <v>169</v>
      </c>
      <c r="B17" s="64">
        <v>4</v>
      </c>
      <c r="C17" s="65" t="s">
        <v>212</v>
      </c>
      <c r="D17" s="65" t="s">
        <v>213</v>
      </c>
      <c r="E17" s="65" t="s">
        <v>214</v>
      </c>
      <c r="F17" s="82" t="s">
        <v>173</v>
      </c>
      <c r="G17" s="65" t="s">
        <v>15</v>
      </c>
      <c r="H17" s="83"/>
      <c r="I17" s="84"/>
      <c r="J17" s="85" t="s">
        <v>174</v>
      </c>
      <c r="K17" s="85" t="s">
        <v>175</v>
      </c>
      <c r="L17" s="69" t="s">
        <v>199</v>
      </c>
      <c r="M17" s="49">
        <v>13</v>
      </c>
      <c r="N17" s="79" t="str">
        <f t="shared" si="0"/>
        <v>BAJA</v>
      </c>
      <c r="O17" s="54">
        <f t="shared" si="1"/>
        <v>0.4</v>
      </c>
      <c r="P17" s="51" t="s">
        <v>177</v>
      </c>
      <c r="Q17" s="52">
        <v>0.6</v>
      </c>
      <c r="R17" s="86" t="str">
        <f t="shared" si="2"/>
        <v>MODERADO</v>
      </c>
      <c r="S17" s="54">
        <v>0.6</v>
      </c>
      <c r="T17" s="49" t="str">
        <f t="shared" si="4"/>
        <v>MODERADO</v>
      </c>
      <c r="U17" s="49">
        <v>1</v>
      </c>
      <c r="V17" s="65" t="s">
        <v>215</v>
      </c>
      <c r="W17" s="49" t="str">
        <f t="shared" si="5"/>
        <v>Probabilidad</v>
      </c>
      <c r="X17" s="41" t="s">
        <v>189</v>
      </c>
      <c r="Y17" s="41" t="s">
        <v>180</v>
      </c>
      <c r="Z17" s="42" t="str">
        <f t="shared" si="6"/>
        <v>40%</v>
      </c>
      <c r="AA17" s="41" t="s">
        <v>181</v>
      </c>
      <c r="AB17" s="41" t="s">
        <v>182</v>
      </c>
      <c r="AC17" s="41" t="s">
        <v>183</v>
      </c>
      <c r="AD17" s="87"/>
      <c r="AE17" s="88">
        <f t="shared" si="12"/>
        <v>0.24</v>
      </c>
      <c r="AF17" s="79" t="str">
        <f t="shared" si="7"/>
        <v>BAJA</v>
      </c>
      <c r="AG17" s="89">
        <f t="shared" si="8"/>
        <v>0.24</v>
      </c>
      <c r="AH17" s="84" t="str">
        <f t="shared" si="11"/>
        <v>MODERADO</v>
      </c>
      <c r="AI17" s="89">
        <f t="shared" si="9"/>
        <v>0.6</v>
      </c>
      <c r="AJ17" s="90" t="str">
        <f t="shared" si="10"/>
        <v>MODERADO</v>
      </c>
      <c r="AK17" s="79" t="s">
        <v>184</v>
      </c>
      <c r="AL17" s="84"/>
      <c r="AM17" s="80" t="s">
        <v>216</v>
      </c>
      <c r="AN17" s="91"/>
      <c r="AO17" s="92" t="s">
        <v>217</v>
      </c>
      <c r="AP17" s="49" t="s">
        <v>187</v>
      </c>
    </row>
    <row r="18" spans="1:42" ht="409.5" hidden="1" x14ac:dyDescent="0.3">
      <c r="A18" s="79" t="s">
        <v>169</v>
      </c>
      <c r="B18" s="49">
        <v>5</v>
      </c>
      <c r="C18" s="65" t="s">
        <v>218</v>
      </c>
      <c r="D18" s="65" t="s">
        <v>219</v>
      </c>
      <c r="E18" s="65" t="s">
        <v>220</v>
      </c>
      <c r="F18" s="82" t="s">
        <v>221</v>
      </c>
      <c r="G18" s="65" t="s">
        <v>16</v>
      </c>
      <c r="H18" s="93"/>
      <c r="I18" s="79"/>
      <c r="J18" s="85" t="s">
        <v>197</v>
      </c>
      <c r="K18" s="85" t="s">
        <v>208</v>
      </c>
      <c r="L18" s="94" t="s">
        <v>199</v>
      </c>
      <c r="M18" s="49">
        <v>960</v>
      </c>
      <c r="N18" s="32" t="str">
        <f t="shared" si="0"/>
        <v>ALTA</v>
      </c>
      <c r="O18" s="54">
        <f t="shared" si="1"/>
        <v>0.8</v>
      </c>
      <c r="P18" s="51" t="s">
        <v>222</v>
      </c>
      <c r="Q18" s="52">
        <v>0.6</v>
      </c>
      <c r="R18" s="53" t="str">
        <f t="shared" si="2"/>
        <v>MODERADO</v>
      </c>
      <c r="S18" s="54">
        <f>IF(R18="","",IF(R18="Leve",0.2,IF(R18="Menor",0.4,IF(R18="Moderado",0.6,IF(R18="Mayor",0.8,IF(R18="Catastrófico",1,))))))</f>
        <v>0.6</v>
      </c>
      <c r="T18" s="55" t="str">
        <f t="shared" si="4"/>
        <v>ALTO</v>
      </c>
      <c r="U18" s="49">
        <v>1</v>
      </c>
      <c r="V18" s="65" t="s">
        <v>223</v>
      </c>
      <c r="W18" s="49" t="str">
        <f>IF(OR(X18="Preventivo",X18="Detectivo"),"Probabilidad",IF(X18="Correctivo","Impacto",""))</f>
        <v>Probabilidad</v>
      </c>
      <c r="X18" s="60" t="s">
        <v>189</v>
      </c>
      <c r="Y18" s="60" t="s">
        <v>180</v>
      </c>
      <c r="Z18" s="61" t="str">
        <f>IF(AND(X18="Preventivo",Y18="Automático"),"50%",IF(AND(X18="Preventivo",Y18="Manual"),"40%",IF(AND(X18="Detectivo",Y18="Automático"),"40%",IF(AND(X18="Detectivo",Y18="Manual"),"30%",IF(AND(X18="Correctivo",Y18="Automático"),"35%",IF(AND(X18="Correctivo",Y18="Manual"),"25%",""))))))</f>
        <v>40%</v>
      </c>
      <c r="AA18" s="60" t="s">
        <v>181</v>
      </c>
      <c r="AB18" s="60" t="s">
        <v>182</v>
      </c>
      <c r="AC18" s="60" t="s">
        <v>183</v>
      </c>
      <c r="AD18" s="60"/>
      <c r="AE18" s="95">
        <f t="shared" si="12"/>
        <v>0.48</v>
      </c>
      <c r="AF18" s="32" t="str">
        <f t="shared" si="7"/>
        <v>MEDIA</v>
      </c>
      <c r="AG18" s="61">
        <f t="shared" si="8"/>
        <v>0.48</v>
      </c>
      <c r="AH18" s="32" t="str">
        <f t="shared" si="11"/>
        <v>MODERADO</v>
      </c>
      <c r="AI18" s="61">
        <f t="shared" si="9"/>
        <v>0.6</v>
      </c>
      <c r="AJ18" s="55" t="str">
        <f t="shared" si="10"/>
        <v>MODERADO</v>
      </c>
      <c r="AK18" s="79" t="s">
        <v>184</v>
      </c>
      <c r="AL18" s="79"/>
      <c r="AM18" s="96" t="s">
        <v>224</v>
      </c>
      <c r="AN18" s="97"/>
      <c r="AO18" s="92" t="s">
        <v>225</v>
      </c>
      <c r="AP18" s="55" t="s">
        <v>226</v>
      </c>
    </row>
    <row r="19" spans="1:42" ht="409.5" hidden="1" x14ac:dyDescent="0.3">
      <c r="A19" s="79" t="s">
        <v>169</v>
      </c>
      <c r="B19" s="49">
        <v>6</v>
      </c>
      <c r="C19" s="65" t="s">
        <v>227</v>
      </c>
      <c r="D19" s="65" t="s">
        <v>228</v>
      </c>
      <c r="E19" s="65" t="s">
        <v>229</v>
      </c>
      <c r="F19" s="79" t="s">
        <v>173</v>
      </c>
      <c r="G19" s="65" t="s">
        <v>17</v>
      </c>
      <c r="H19" s="79"/>
      <c r="I19" s="79"/>
      <c r="J19" s="79" t="s">
        <v>174</v>
      </c>
      <c r="K19" s="98" t="s">
        <v>175</v>
      </c>
      <c r="L19" s="94" t="s">
        <v>230</v>
      </c>
      <c r="M19" s="49">
        <v>12</v>
      </c>
      <c r="N19" s="32" t="str">
        <f t="shared" si="0"/>
        <v>BAJA</v>
      </c>
      <c r="O19" s="54">
        <f t="shared" si="1"/>
        <v>0.4</v>
      </c>
      <c r="P19" s="51" t="s">
        <v>231</v>
      </c>
      <c r="Q19" s="52">
        <v>0.4</v>
      </c>
      <c r="R19" s="53" t="str">
        <f t="shared" si="2"/>
        <v>MENOR</v>
      </c>
      <c r="S19" s="54">
        <f>IF(R19="","",IF(R19="Leve",0.2,IF(R19="Menor",0.4,IF(R19="Moderado",0.6,IF(R19="Mayor",0.8,IF(R19="Catastrófico",1,))))))</f>
        <v>0.4</v>
      </c>
      <c r="T19" s="55"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49">
        <v>1</v>
      </c>
      <c r="V19" s="93" t="s">
        <v>232</v>
      </c>
      <c r="W19" s="49" t="str">
        <f>IF(OR(X19="Preventivo",X19="Detectivo"),"Probabilidad",IF(X19="Correctivo","Impacto",""))</f>
        <v>Probabilidad</v>
      </c>
      <c r="X19" s="60" t="s">
        <v>189</v>
      </c>
      <c r="Y19" s="60" t="s">
        <v>233</v>
      </c>
      <c r="Z19" s="61" t="str">
        <f>IF(AND(X19="Preventivo",Y19="Automático"),"50%",IF(AND(X19="Preventivo",Y19="Manual"),"40%",IF(AND(X19="Detectivo",Y19="Automático"),"40%",IF(AND(X19="Detectivo",Y19="Manual"),"30%",IF(AND(X19="Correctivo",Y19="Automático"),"35%",IF(AND(X19="Correctivo",Y19="Manual"),"25%",""))))))</f>
        <v>50%</v>
      </c>
      <c r="AA19" s="60" t="s">
        <v>181</v>
      </c>
      <c r="AB19" s="60" t="s">
        <v>182</v>
      </c>
      <c r="AC19" s="60" t="s">
        <v>183</v>
      </c>
      <c r="AD19" s="60"/>
      <c r="AE19" s="95">
        <f t="shared" si="12"/>
        <v>0.2</v>
      </c>
      <c r="AF19" s="32" t="str">
        <f t="shared" si="7"/>
        <v>MUY BAJA</v>
      </c>
      <c r="AG19" s="61">
        <f t="shared" si="8"/>
        <v>0.2</v>
      </c>
      <c r="AH19" s="32" t="str">
        <f t="shared" si="11"/>
        <v>MENOR</v>
      </c>
      <c r="AI19" s="61">
        <f>IFERROR(IF(W19="Impacto",(S19-(+S19*Z19)),IF(W19="Probabilidad",S19,"")),"")</f>
        <v>0.4</v>
      </c>
      <c r="AJ19" s="55" t="str">
        <f t="shared" si="10"/>
        <v>BAJO</v>
      </c>
      <c r="AK19" s="79" t="s">
        <v>184</v>
      </c>
      <c r="AL19" s="79"/>
      <c r="AM19" s="80" t="s">
        <v>234</v>
      </c>
      <c r="AN19" s="99"/>
      <c r="AO19" s="92" t="s">
        <v>24</v>
      </c>
      <c r="AP19" s="49" t="s">
        <v>187</v>
      </c>
    </row>
    <row r="20" spans="1:42" ht="409.5" hidden="1" x14ac:dyDescent="0.3">
      <c r="A20" s="79" t="s">
        <v>169</v>
      </c>
      <c r="B20" s="49">
        <v>7</v>
      </c>
      <c r="C20" s="65" t="s">
        <v>235</v>
      </c>
      <c r="D20" s="100" t="s">
        <v>236</v>
      </c>
      <c r="E20" s="65" t="s">
        <v>237</v>
      </c>
      <c r="F20" s="65" t="s">
        <v>221</v>
      </c>
      <c r="G20" s="65" t="s">
        <v>18</v>
      </c>
      <c r="H20" s="100"/>
      <c r="I20" s="100"/>
      <c r="J20" s="65" t="s">
        <v>197</v>
      </c>
      <c r="K20" s="66" t="s">
        <v>238</v>
      </c>
      <c r="L20" s="69" t="s">
        <v>239</v>
      </c>
      <c r="M20" s="101">
        <v>1</v>
      </c>
      <c r="N20" s="77" t="str">
        <f t="shared" si="0"/>
        <v>MUY BAJA</v>
      </c>
      <c r="O20" s="54">
        <f t="shared" si="1"/>
        <v>0.2</v>
      </c>
      <c r="P20" s="102" t="s">
        <v>240</v>
      </c>
      <c r="Q20" s="52">
        <v>0.4</v>
      </c>
      <c r="R20" s="32" t="str">
        <f t="shared" si="2"/>
        <v>MENOR</v>
      </c>
      <c r="S20" s="54">
        <f>IF(R20="","",IF(R20="Leve",0.2,IF(R20="Menor",0.4,IF(R20="Moderado",0.6,IF(R20="Mayor",0.8,IF(R20="Catastrófico",1,))))))</f>
        <v>0.4</v>
      </c>
      <c r="T20" s="55" t="str">
        <f>IF(OR(AND(N20="MUY BAJA",R20="LEVE"),AND(N20="MUY BAJA",R20="MENOR"),AND(N20="BAJA",R20="LEVE")),"BAJO",IF(OR(AND(N20="MUY BAJA",R20="MODERADO"),AND(N20="BAJA",R20="MENOR"),AND(N20="BAJA",R20="MODERADO"),AND(N20="MEDIA",R20="LEVE"),AND(N20="MEDIA",R20="MENOR"),AND(N20="MEDIA",R20="MODERADO"),AND(N20="ALTA",R20="LEVE"),AND(N20="ALTA",R20="MENOR")),"MODERADO",IF(OR(AND(N20="MUY BAJA",R20="MAYOR"),AND(N20="BAJA",R20="MAYOR"),AND(N20="MEDIA",R20="MAYOR"),AND(N20="ALTA",R20="MODERADO"),AND(N20="ALTA",R20="MAYOR"),AND(N20="MUY ALTA",R20="LEVE"),AND(N20="MUY ALTA",R20="MENOR"),AND(N20="MUY ALTA",R20="MODERADO"),AND(N20="MUY ALTA",R20="MAYOR")),"ALTO",IF(OR(AND(N20="MUY BAJA",R20="CATASTRÓFICO"),AND(N20="BAJA",R20="CATASTRÓFICO"),AND(N20="MEDIA",R20="CATASTRÓFICO"),AND(N20="ALTA",R20="CATASTRÓFICO"),AND(N20="MUY ALTA",R20="CATASTRÓFICO")),"EXTREMO",""))))</f>
        <v>BAJO</v>
      </c>
      <c r="U20" s="101">
        <v>1</v>
      </c>
      <c r="V20" s="100" t="s">
        <v>241</v>
      </c>
      <c r="W20" s="101" t="str">
        <f>IF(OR(X20="Preventivo",X20="Detectivo"),"Probabilidad",IF(X20="Correctivo","Impacto",""))</f>
        <v>Probabilidad</v>
      </c>
      <c r="X20" s="103" t="s">
        <v>189</v>
      </c>
      <c r="Y20" s="103" t="s">
        <v>233</v>
      </c>
      <c r="Z20" s="104" t="str">
        <f>IF(AND(X20="Preventivo",Y20="Automático"),"50%",IF(AND(X20="Preventivo",Y20="Manual"),"40%",IF(AND(X20="Detectivo",Y20="Automático"),"40%",IF(AND(X20="Detectivo",Y20="Manual"),"30%",IF(AND(X20="Correctivo",Y20="Automático"),"35%",IF(AND(X20="Correctivo",Y20="Manual"),"25%",""))))))</f>
        <v>50%</v>
      </c>
      <c r="AA20" s="103" t="s">
        <v>181</v>
      </c>
      <c r="AB20" s="103" t="s">
        <v>182</v>
      </c>
      <c r="AC20" s="103" t="s">
        <v>183</v>
      </c>
      <c r="AD20" s="103"/>
      <c r="AE20" s="105">
        <f t="shared" si="12"/>
        <v>0.1</v>
      </c>
      <c r="AF20" s="106" t="str">
        <f t="shared" si="7"/>
        <v>MUY BAJA</v>
      </c>
      <c r="AG20" s="104">
        <f t="shared" si="8"/>
        <v>0.1</v>
      </c>
      <c r="AH20" s="106" t="str">
        <f t="shared" si="11"/>
        <v>MENOR</v>
      </c>
      <c r="AI20" s="104">
        <f>IFERROR(IF(W20="Impacto",(S20-(+S20*Z20)),IF(W20="Probabilidad",S20,"")),"")</f>
        <v>0.4</v>
      </c>
      <c r="AJ20" s="107" t="str">
        <f t="shared" si="10"/>
        <v>BAJO</v>
      </c>
      <c r="AK20" s="65" t="s">
        <v>242</v>
      </c>
      <c r="AL20" s="100"/>
      <c r="AM20" s="80" t="s">
        <v>243</v>
      </c>
      <c r="AN20" s="108"/>
      <c r="AO20" s="109" t="s">
        <v>244</v>
      </c>
      <c r="AP20" s="49" t="s">
        <v>187</v>
      </c>
    </row>
    <row r="21" spans="1:42" ht="409.5" hidden="1" x14ac:dyDescent="0.3">
      <c r="A21" s="79" t="s">
        <v>169</v>
      </c>
      <c r="B21" s="49">
        <v>8</v>
      </c>
      <c r="C21" s="65" t="s">
        <v>245</v>
      </c>
      <c r="D21" s="67" t="s">
        <v>246</v>
      </c>
      <c r="E21" s="67" t="s">
        <v>247</v>
      </c>
      <c r="F21" s="63" t="s">
        <v>197</v>
      </c>
      <c r="G21" s="67" t="s">
        <v>19</v>
      </c>
      <c r="H21" s="67"/>
      <c r="I21" s="67"/>
      <c r="J21" s="67" t="s">
        <v>197</v>
      </c>
      <c r="K21" s="66" t="s">
        <v>175</v>
      </c>
      <c r="L21" s="66" t="s">
        <v>239</v>
      </c>
      <c r="M21" s="110">
        <v>3</v>
      </c>
      <c r="N21" s="111" t="str">
        <f t="shared" si="0"/>
        <v>BAJA</v>
      </c>
      <c r="O21" s="112">
        <f t="shared" si="1"/>
        <v>0.4</v>
      </c>
      <c r="P21" s="102" t="s">
        <v>240</v>
      </c>
      <c r="Q21" s="52">
        <v>0.4</v>
      </c>
      <c r="R21" s="32" t="str">
        <f t="shared" si="2"/>
        <v>MENOR</v>
      </c>
      <c r="S21" s="54">
        <f>IF(R21="","",IF(R21="Leve",0.2,IF(R21="Menor",0.4,IF(R21="Moderado",0.6,IF(R21="Mayor",0.8,IF(R21="Catastrófico",1,))))))</f>
        <v>0.4</v>
      </c>
      <c r="T21" s="55"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72">
        <v>1</v>
      </c>
      <c r="V21" s="65" t="s">
        <v>248</v>
      </c>
      <c r="W21" s="72" t="str">
        <f t="shared" si="5"/>
        <v>Probabilidad</v>
      </c>
      <c r="X21" s="73" t="s">
        <v>189</v>
      </c>
      <c r="Y21" s="73" t="s">
        <v>233</v>
      </c>
      <c r="Z21" s="74" t="str">
        <f t="shared" si="6"/>
        <v>50%</v>
      </c>
      <c r="AA21" s="73" t="s">
        <v>181</v>
      </c>
      <c r="AB21" s="73" t="s">
        <v>182</v>
      </c>
      <c r="AC21" s="73" t="s">
        <v>183</v>
      </c>
      <c r="AD21" s="73"/>
      <c r="AE21" s="76">
        <f t="shared" si="12"/>
        <v>0.2</v>
      </c>
      <c r="AF21" s="77" t="str">
        <f t="shared" si="7"/>
        <v>MUY BAJA</v>
      </c>
      <c r="AG21" s="74">
        <f t="shared" si="8"/>
        <v>0.2</v>
      </c>
      <c r="AH21" s="77" t="str">
        <f t="shared" si="11"/>
        <v>MENOR</v>
      </c>
      <c r="AI21" s="74">
        <f t="shared" si="9"/>
        <v>0.4</v>
      </c>
      <c r="AJ21" s="78" t="str">
        <f t="shared" si="10"/>
        <v>BAJO</v>
      </c>
      <c r="AK21" s="65" t="s">
        <v>242</v>
      </c>
      <c r="AL21" s="65"/>
      <c r="AM21" s="80" t="s">
        <v>243</v>
      </c>
      <c r="AN21" s="81"/>
      <c r="AO21" s="92" t="s">
        <v>25</v>
      </c>
      <c r="AP21" s="49" t="s">
        <v>187</v>
      </c>
    </row>
    <row r="22" spans="1:42" ht="409.5" hidden="1" x14ac:dyDescent="0.3">
      <c r="A22" s="63" t="s">
        <v>10</v>
      </c>
      <c r="B22" s="113">
        <v>1</v>
      </c>
      <c r="C22" s="114" t="s">
        <v>249</v>
      </c>
      <c r="D22" s="114" t="s">
        <v>250</v>
      </c>
      <c r="E22" s="114" t="s">
        <v>251</v>
      </c>
      <c r="F22" s="115" t="s">
        <v>221</v>
      </c>
      <c r="G22" s="114" t="s">
        <v>116</v>
      </c>
      <c r="H22" s="116" t="s">
        <v>252</v>
      </c>
      <c r="I22" s="117" t="s">
        <v>252</v>
      </c>
      <c r="J22" s="118"/>
      <c r="K22" s="118"/>
      <c r="L22" s="119"/>
      <c r="M22" s="113">
        <v>500</v>
      </c>
      <c r="N22" s="120" t="str">
        <f>IF(M22&lt;=0,"",IF(M22&lt;=2,"MUY BAJA",IF(M22&lt;=24,"BAJA",IF(M22&lt;=500,"MEDIA",IF(M22&lt;=5000,"ALTA","MUY ALTA")))))</f>
        <v>MEDIA</v>
      </c>
      <c r="O22" s="121">
        <f t="shared" si="1"/>
        <v>0.6</v>
      </c>
      <c r="P22" s="122" t="s">
        <v>240</v>
      </c>
      <c r="Q22" s="123">
        <v>0.4</v>
      </c>
      <c r="R22" s="124" t="str">
        <f t="shared" si="2"/>
        <v>MENOR</v>
      </c>
      <c r="S22" s="125">
        <f>IF(R22="","",IF(R22="LEVE",0.2,IF(R22="MENOR",0.4,IF(R22="MODERADO",0.6,IF(R22="MAYOR",0.8,IF(R22="CATASTRÓFICO",1,))))))</f>
        <v>0.4</v>
      </c>
      <c r="T22" s="126"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7">
        <v>1</v>
      </c>
      <c r="V22" s="119" t="s">
        <v>253</v>
      </c>
      <c r="W22" s="127" t="str">
        <f t="shared" si="5"/>
        <v>Probabilidad</v>
      </c>
      <c r="X22" s="128" t="s">
        <v>179</v>
      </c>
      <c r="Y22" s="128" t="s">
        <v>180</v>
      </c>
      <c r="Z22" s="129" t="str">
        <f t="shared" si="6"/>
        <v>30%</v>
      </c>
      <c r="AA22" s="128" t="s">
        <v>181</v>
      </c>
      <c r="AB22" s="128" t="s">
        <v>182</v>
      </c>
      <c r="AC22" s="128" t="s">
        <v>183</v>
      </c>
      <c r="AD22" s="130"/>
      <c r="AE22" s="131">
        <f t="shared" si="12"/>
        <v>0.42</v>
      </c>
      <c r="AF22" s="132" t="str">
        <f t="shared" si="7"/>
        <v>MEDIA</v>
      </c>
      <c r="AG22" s="129">
        <v>0.4</v>
      </c>
      <c r="AH22" s="132" t="str">
        <f t="shared" si="11"/>
        <v>MENOR</v>
      </c>
      <c r="AI22" s="129">
        <f t="shared" si="9"/>
        <v>0.4</v>
      </c>
      <c r="AJ22" s="126"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33" t="s">
        <v>184</v>
      </c>
      <c r="AL22" s="134"/>
      <c r="AM22" s="135" t="s">
        <v>254</v>
      </c>
      <c r="AN22" s="136" t="s">
        <v>255</v>
      </c>
      <c r="AO22" s="119" t="s">
        <v>117</v>
      </c>
      <c r="AP22" s="137" t="s">
        <v>187</v>
      </c>
    </row>
    <row r="23" spans="1:42" ht="409.5" hidden="1" x14ac:dyDescent="0.3">
      <c r="A23" s="63" t="s">
        <v>10</v>
      </c>
      <c r="B23" s="138">
        <v>2</v>
      </c>
      <c r="C23" s="114" t="s">
        <v>256</v>
      </c>
      <c r="D23" s="114" t="s">
        <v>257</v>
      </c>
      <c r="E23" s="116" t="s">
        <v>258</v>
      </c>
      <c r="F23" s="139" t="s">
        <v>173</v>
      </c>
      <c r="G23" s="140" t="s">
        <v>118</v>
      </c>
      <c r="H23" s="140"/>
      <c r="I23" s="141"/>
      <c r="J23" s="141"/>
      <c r="K23" s="141"/>
      <c r="L23" s="141"/>
      <c r="M23" s="142">
        <v>5</v>
      </c>
      <c r="N23" s="143" t="str">
        <f t="shared" ref="N23:N46" si="13">IF(M23&lt;=0,"",IF(M23&lt;=2,"MUY BAJA",IF(M23&lt;=24,"BAJA",IF(M23&lt;=500,"MEDIA",IF(M23&lt;=5000,"ALTA","MUY ALTA")))))</f>
        <v>BAJA</v>
      </c>
      <c r="O23" s="144">
        <f t="shared" si="1"/>
        <v>0.4</v>
      </c>
      <c r="P23" s="125" t="s">
        <v>258</v>
      </c>
      <c r="Q23" s="145">
        <v>0.4</v>
      </c>
      <c r="R23" s="143" t="str">
        <f t="shared" si="2"/>
        <v>MENOR</v>
      </c>
      <c r="S23" s="144">
        <f>IF(R23="","",IF(R23="Leve",0.2,IF(R23="Menor",0.4,IF(R23="Moderado",0.6,IF(R23="Mayor",0.8,IF(R23="Catastrófico",1,))))))</f>
        <v>0.4</v>
      </c>
      <c r="T23" s="143" t="str">
        <f>IF(S23&lt;=0,"",IF(S23&lt;=2,"MUY BAJA",IF(S23&lt;=24,"BAJA",IF(S23&lt;=500,"MEDIA",IF(S23&lt;=5000,"ALTA","MUY ALTA")))))</f>
        <v>MUY BAJA</v>
      </c>
      <c r="U23" s="146">
        <v>1</v>
      </c>
      <c r="V23" s="141" t="s">
        <v>259</v>
      </c>
      <c r="W23" s="146" t="str">
        <f t="shared" si="5"/>
        <v>Probabilidad</v>
      </c>
      <c r="X23" s="147" t="s">
        <v>189</v>
      </c>
      <c r="Y23" s="147" t="s">
        <v>233</v>
      </c>
      <c r="Z23" s="148" t="str">
        <f t="shared" si="6"/>
        <v>50%</v>
      </c>
      <c r="AA23" s="147" t="s">
        <v>181</v>
      </c>
      <c r="AB23" s="147" t="s">
        <v>182</v>
      </c>
      <c r="AC23" s="147" t="s">
        <v>183</v>
      </c>
      <c r="AD23" s="147"/>
      <c r="AE23" s="149">
        <f t="shared" si="12"/>
        <v>0.2</v>
      </c>
      <c r="AF23" s="143" t="str">
        <f t="shared" si="7"/>
        <v>MUY BAJA</v>
      </c>
      <c r="AG23" s="148">
        <f t="shared" ref="AG23:AG69" si="14">+AE23</f>
        <v>0.2</v>
      </c>
      <c r="AH23" s="143" t="str">
        <f t="shared" si="11"/>
        <v>MENOR</v>
      </c>
      <c r="AI23" s="148">
        <f t="shared" si="9"/>
        <v>0.4</v>
      </c>
      <c r="AJ23" s="150" t="str">
        <f>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51" t="s">
        <v>184</v>
      </c>
      <c r="AL23" s="141"/>
      <c r="AM23" s="135" t="s">
        <v>254</v>
      </c>
      <c r="AN23" s="136" t="s">
        <v>255</v>
      </c>
      <c r="AO23" s="152" t="s">
        <v>119</v>
      </c>
      <c r="AP23" s="153" t="s">
        <v>187</v>
      </c>
    </row>
    <row r="24" spans="1:42" ht="409.5" hidden="1" x14ac:dyDescent="0.3">
      <c r="A24" s="63" t="s">
        <v>10</v>
      </c>
      <c r="B24" s="146">
        <v>3</v>
      </c>
      <c r="C24" s="119" t="s">
        <v>260</v>
      </c>
      <c r="D24" s="133" t="s">
        <v>261</v>
      </c>
      <c r="E24" s="133" t="s">
        <v>262</v>
      </c>
      <c r="F24" s="154" t="s">
        <v>197</v>
      </c>
      <c r="G24" s="141" t="s">
        <v>120</v>
      </c>
      <c r="H24" s="141"/>
      <c r="I24" s="141"/>
      <c r="J24" s="141"/>
      <c r="K24" s="141"/>
      <c r="L24" s="141"/>
      <c r="M24" s="142">
        <v>200</v>
      </c>
      <c r="N24" s="143" t="str">
        <f t="shared" si="13"/>
        <v>MEDIA</v>
      </c>
      <c r="O24" s="144">
        <f t="shared" si="1"/>
        <v>0.6</v>
      </c>
      <c r="P24" s="155" t="s">
        <v>240</v>
      </c>
      <c r="Q24" s="145">
        <v>0.4</v>
      </c>
      <c r="R24" s="143" t="str">
        <f t="shared" si="2"/>
        <v>MENOR</v>
      </c>
      <c r="S24" s="144">
        <f>IF(R24="","",IF(R24="Leve",0.2,IF(R24="Menor",0.4,IF(R24="Moderado",0.6,IF(R24="Mayor",0.8,IF(R24="Catastrófico",1,))))))</f>
        <v>0.4</v>
      </c>
      <c r="T24" s="150" t="str">
        <f>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6">
        <v>1</v>
      </c>
      <c r="V24" s="133" t="s">
        <v>263</v>
      </c>
      <c r="W24" s="146" t="str">
        <f t="shared" ref="W24:W34" si="15">IF(OR(X24="Preventivo",X24="Detectivo"),"Probabilidad",IF(X24="Correctivo","Impacto",""))</f>
        <v>Probabilidad</v>
      </c>
      <c r="X24" s="147" t="s">
        <v>189</v>
      </c>
      <c r="Y24" s="147" t="s">
        <v>233</v>
      </c>
      <c r="Z24" s="148" t="str">
        <f>IF(AND(X24="Preventivo",Y24="Automático"),"50%",IF(AND(X24="Preventivo",Y24="Manual"),"40%",IF(AND(X24="Detectivo",Y24="Automático"),"40%",IF(AND(X24="Detectivo",Y24="Manual"),"30%",IF(AND(X24="Correctivo",Y24="Automático"),"35%",IF(AND(X24="Correctivo",Y24="Manual"),"25%",""))))))</f>
        <v>50%</v>
      </c>
      <c r="AA24" s="147" t="s">
        <v>181</v>
      </c>
      <c r="AB24" s="147" t="s">
        <v>182</v>
      </c>
      <c r="AC24" s="147" t="s">
        <v>183</v>
      </c>
      <c r="AD24" s="147"/>
      <c r="AE24" s="149">
        <f t="shared" si="12"/>
        <v>0.3</v>
      </c>
      <c r="AF24" s="143" t="str">
        <f t="shared" si="7"/>
        <v>BAJA</v>
      </c>
      <c r="AG24" s="148">
        <f t="shared" si="14"/>
        <v>0.3</v>
      </c>
      <c r="AH24" s="143" t="str">
        <f t="shared" si="11"/>
        <v>MENOR</v>
      </c>
      <c r="AI24" s="148">
        <f>IFERROR(IF(W24="Impacto",(S24-(+S24*Z24)),IF(W24="Probabilidad",S24,"")),"")</f>
        <v>0.4</v>
      </c>
      <c r="AJ24" s="150" t="s">
        <v>264</v>
      </c>
      <c r="AK24" s="151" t="s">
        <v>265</v>
      </c>
      <c r="AL24" s="141"/>
      <c r="AM24" s="135" t="s">
        <v>254</v>
      </c>
      <c r="AN24" s="156" t="s">
        <v>255</v>
      </c>
      <c r="AO24" s="152" t="s">
        <v>121</v>
      </c>
      <c r="AP24" s="153" t="s">
        <v>187</v>
      </c>
    </row>
    <row r="25" spans="1:42" ht="409.5" hidden="1" x14ac:dyDescent="0.35">
      <c r="A25" s="1198" t="s">
        <v>266</v>
      </c>
      <c r="B25" s="1198">
        <v>1</v>
      </c>
      <c r="C25" s="985" t="s">
        <v>267</v>
      </c>
      <c r="D25" s="1120" t="s">
        <v>268</v>
      </c>
      <c r="E25" s="1120" t="s">
        <v>269</v>
      </c>
      <c r="F25" s="1120" t="s">
        <v>173</v>
      </c>
      <c r="G25" s="1120" t="s">
        <v>270</v>
      </c>
      <c r="H25" s="151"/>
      <c r="I25" s="157"/>
      <c r="J25" s="1105" t="s">
        <v>197</v>
      </c>
      <c r="K25" s="158"/>
      <c r="L25" s="159"/>
      <c r="M25" s="160">
        <v>24</v>
      </c>
      <c r="N25" s="161" t="str">
        <f t="shared" si="13"/>
        <v>BAJA</v>
      </c>
      <c r="O25" s="162">
        <f t="shared" si="1"/>
        <v>0.4</v>
      </c>
      <c r="P25" s="163" t="s">
        <v>222</v>
      </c>
      <c r="Q25" s="164">
        <v>0.4</v>
      </c>
      <c r="R25" s="161" t="str">
        <f t="shared" si="2"/>
        <v>MENOR</v>
      </c>
      <c r="S25" s="163">
        <f>IF(R25="","",IF(R25="LEVE",0.2,IF(R25="MENOR",0.4,IF(R25="MODERADO",0.6,IF(R25="MAYOR",0.8,IF(R25="CATASTRÓFICO",1,))))))</f>
        <v>0.4</v>
      </c>
      <c r="T25" s="165" t="str">
        <f t="shared" ref="T25:T30" si="16">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6">
        <v>1</v>
      </c>
      <c r="V25" s="167" t="s">
        <v>271</v>
      </c>
      <c r="W25" s="160" t="str">
        <f t="shared" si="15"/>
        <v>Probabilidad</v>
      </c>
      <c r="X25" s="168" t="s">
        <v>179</v>
      </c>
      <c r="Y25" s="168" t="s">
        <v>180</v>
      </c>
      <c r="Z25" s="169" t="str">
        <f t="shared" ref="Z25:Z87" si="17">IF(AND(X25="Preventivo",Y25="Automático"),"50%",IF(AND(X25="Preventivo",Y25="Manual"),"40%",IF(AND(X25="Detectivo",Y25="Automático"),"40%",IF(AND(X25="Detectivo",Y25="Manual"),"30%",IF(AND(X25="Correctivo",Y25="Automático"),"35%",IF(AND(X25="Correctivo",Y25="Manual"),"25%",""))))))</f>
        <v>30%</v>
      </c>
      <c r="AA25" s="168" t="s">
        <v>181</v>
      </c>
      <c r="AB25" s="168" t="s">
        <v>182</v>
      </c>
      <c r="AC25" s="168" t="s">
        <v>183</v>
      </c>
      <c r="AD25" s="170"/>
      <c r="AE25" s="171">
        <f t="shared" si="12"/>
        <v>0.28000000000000003</v>
      </c>
      <c r="AF25" s="161" t="str">
        <f t="shared" si="7"/>
        <v>BAJA</v>
      </c>
      <c r="AG25" s="169">
        <f t="shared" si="14"/>
        <v>0.28000000000000003</v>
      </c>
      <c r="AH25" s="161" t="str">
        <f t="shared" si="11"/>
        <v>MENOR</v>
      </c>
      <c r="AI25" s="169">
        <f t="shared" ref="AI25:AI33" si="18">IFERROR(IF(W25="Impacto",(S25-(+S25*Z25)),IF(W25="Probabilidad",S25,"")),"")</f>
        <v>0.4</v>
      </c>
      <c r="AJ25" s="165" t="str">
        <f>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4" t="s">
        <v>242</v>
      </c>
      <c r="AL25" s="133"/>
      <c r="AM25" s="172" t="s">
        <v>272</v>
      </c>
      <c r="AN25" s="173"/>
      <c r="AO25" s="133" t="s">
        <v>273</v>
      </c>
      <c r="AP25" s="137" t="s">
        <v>187</v>
      </c>
    </row>
    <row r="26" spans="1:42" ht="409.5" hidden="1" x14ac:dyDescent="0.3">
      <c r="A26" s="1185"/>
      <c r="B26" s="1185"/>
      <c r="C26" s="1045"/>
      <c r="D26" s="1118"/>
      <c r="E26" s="1168"/>
      <c r="F26" s="1168"/>
      <c r="G26" s="1195"/>
      <c r="H26" s="151"/>
      <c r="I26" s="151"/>
      <c r="J26" s="1105"/>
      <c r="K26" s="158"/>
      <c r="L26" s="159" t="s">
        <v>199</v>
      </c>
      <c r="M26" s="175">
        <v>24</v>
      </c>
      <c r="N26" s="161" t="str">
        <f t="shared" si="13"/>
        <v>BAJA</v>
      </c>
      <c r="O26" s="163">
        <f t="shared" ref="O26:O43" si="19">IF(N26="","",IF(N26="Muy Baja",0.2,IF(N26="Baja",0.4,IF(N26="Media",0.6,IF(N26="Alta",0.8,IF(N26="Muy Alta",1,))))))</f>
        <v>0.4</v>
      </c>
      <c r="P26" s="163" t="s">
        <v>222</v>
      </c>
      <c r="Q26" s="164">
        <v>0.4</v>
      </c>
      <c r="R26" s="161" t="str">
        <f t="shared" si="2"/>
        <v>MENOR</v>
      </c>
      <c r="S26" s="163">
        <f t="shared" ref="S26:S40" si="20">IF(R26="","",IF(R26="Leve",0.2,IF(R26="Menor",0.4,IF(R26="Moderado",0.6,IF(R26="Mayor",0.8,IF(R26="Catastrófico",1,))))))</f>
        <v>0.4</v>
      </c>
      <c r="T26" s="165" t="str">
        <f t="shared" si="16"/>
        <v>BAJO</v>
      </c>
      <c r="U26" s="160">
        <v>2</v>
      </c>
      <c r="V26" s="176" t="s">
        <v>274</v>
      </c>
      <c r="W26" s="160" t="str">
        <f t="shared" si="15"/>
        <v>Probabilidad</v>
      </c>
      <c r="X26" s="168" t="s">
        <v>189</v>
      </c>
      <c r="Y26" s="168" t="s">
        <v>180</v>
      </c>
      <c r="Z26" s="169" t="str">
        <f>IF(AND(X26="Preventivo",Y26="Automático"),"50%",IF(AND(X26="Preventivo",Y26="Manual"),"40%",IF(AND(X26="Detectivo",Y26="Automático"),"40%",IF(AND(X26="Detectivo",Y26="Manual"),"30%",IF(AND(X26="Correctivo",Y26="Automático"),"35%",IF(AND(X26="Correctivo",Y26="Manual"),"25%",""))))))</f>
        <v>40%</v>
      </c>
      <c r="AA26" s="168" t="s">
        <v>181</v>
      </c>
      <c r="AB26" s="168" t="s">
        <v>182</v>
      </c>
      <c r="AC26" s="168" t="s">
        <v>183</v>
      </c>
      <c r="AD26" s="177"/>
      <c r="AE26" s="171">
        <f t="shared" ref="AE26:AE53" si="21">IFERROR(IF(W26="Probabilidad",(O26-(+O26*Z26)),IF(W26="Impacto",O26,"")),"")</f>
        <v>0.24</v>
      </c>
      <c r="AF26" s="161" t="str">
        <f t="shared" ref="AF26:AF84" si="22">IFERROR(IF(AE26="","",IF(AE26&lt;=0.2,"MUY BAJA",IF(AE26&lt;=0.4,"BAJA",IF(AE26&lt;=0.6,"MEDIA",IF(AE26&lt;=0.8,"ALTA","MUY ALTA"))))),"")</f>
        <v>BAJA</v>
      </c>
      <c r="AG26" s="169">
        <f t="shared" si="14"/>
        <v>0.24</v>
      </c>
      <c r="AH26" s="161" t="str">
        <f t="shared" ref="AH26:AH84" si="23">R26</f>
        <v>MENOR</v>
      </c>
      <c r="AI26" s="169">
        <f t="shared" si="18"/>
        <v>0.4</v>
      </c>
      <c r="AJ26" s="165" t="str">
        <f>IFERROR(IF(OR(AND(AF26="MUY BAJA",AH26="LEVE"),AND(AF26="MUY BAJA",AH26="MENOR"),AND(AF26="BAJA",AH26="LEVE"))," MUY BAJO",IF(OR(AND(AF26="MUY BAJA",AH26="MODERADO"),AND(AF26="BAJA",AH26="MENOR"),AND(AF26="BAJA",AH26="MODERADO"),AND(AF26="MEDIA",AH26="LEVE"),AND(AF26="MEDIA",AH26="MENOR"),AND(AF26="MEDIA",AH26="MODERADO"),AND(AF26="ALTA",AH26="LEVE"),AND(AF26="ALTA",AH26="MENOR")),"BAJO",IF(OR(AND(AF26="MUY BAJA",AH26="MAYOR"),AND(AF26="BAJA",AH26="MAYOR"),AND(AF26="MEDIA",AH26="MAYOR"),AND(AF26="ALTA",AH26="MODERADO"),AND(AF26="ALTA",AH26="MAYOR"),AND(AF26="MUY ALTA",AH26="LEVE"),AND(AF26="MUY ALTA",AH26="MENOR"),AND(AF26="MUY ALTA",AH26="MODERADO"),AND(AF26="MUY ALTA",AH26="MAYOR")),"MODERADO",IF(OR(AND(AF26="MUY BAJA",AH26="CATASTRÓFICO"),AND(AF26="BAJA",AH26="CATASTRÓFICO"),AND(AF26="MEDIA",AH26="CATASTRÓFICO"),AND(AF26="ALTA",AH26="CATASTRÓFICO"),AND(AF26="MUY ALTA",AH26="CATASTRÓFICO")),"ALTO","")))),"")</f>
        <v>BAJO</v>
      </c>
      <c r="AK26" s="151" t="s">
        <v>242</v>
      </c>
      <c r="AL26" s="159"/>
      <c r="AM26" s="172" t="s">
        <v>272</v>
      </c>
      <c r="AN26" s="178"/>
      <c r="AO26" s="152" t="s">
        <v>275</v>
      </c>
      <c r="AP26" s="137" t="s">
        <v>187</v>
      </c>
    </row>
    <row r="27" spans="1:42" ht="409.5" hidden="1" x14ac:dyDescent="0.3">
      <c r="A27" s="1184" t="s">
        <v>266</v>
      </c>
      <c r="B27" s="1184">
        <v>2</v>
      </c>
      <c r="C27" s="985" t="s">
        <v>276</v>
      </c>
      <c r="D27" s="1120" t="s">
        <v>277</v>
      </c>
      <c r="E27" s="1120" t="s">
        <v>278</v>
      </c>
      <c r="F27" s="1117" t="s">
        <v>279</v>
      </c>
      <c r="G27" s="1120" t="s">
        <v>280</v>
      </c>
      <c r="H27" s="151"/>
      <c r="I27" s="151"/>
      <c r="J27" s="1168" t="s">
        <v>197</v>
      </c>
      <c r="K27" s="158"/>
      <c r="L27" s="1168" t="s">
        <v>239</v>
      </c>
      <c r="M27" s="175">
        <v>10</v>
      </c>
      <c r="N27" s="161" t="str">
        <f t="shared" si="13"/>
        <v>BAJA</v>
      </c>
      <c r="O27" s="163">
        <f t="shared" si="19"/>
        <v>0.4</v>
      </c>
      <c r="P27" s="163" t="s">
        <v>281</v>
      </c>
      <c r="Q27" s="164">
        <v>0.4</v>
      </c>
      <c r="R27" s="161" t="str">
        <f t="shared" si="2"/>
        <v>MENOR</v>
      </c>
      <c r="S27" s="163">
        <f t="shared" si="20"/>
        <v>0.4</v>
      </c>
      <c r="T27" s="165" t="str">
        <f t="shared" si="16"/>
        <v>BAJO</v>
      </c>
      <c r="U27" s="137">
        <v>1</v>
      </c>
      <c r="V27" s="133" t="s">
        <v>282</v>
      </c>
      <c r="W27" s="160" t="str">
        <f t="shared" si="15"/>
        <v>Probabilidad</v>
      </c>
      <c r="X27" s="168" t="s">
        <v>189</v>
      </c>
      <c r="Y27" s="168" t="s">
        <v>180</v>
      </c>
      <c r="Z27" s="169" t="str">
        <f t="shared" si="17"/>
        <v>40%</v>
      </c>
      <c r="AA27" s="168" t="s">
        <v>181</v>
      </c>
      <c r="AB27" s="168" t="s">
        <v>182</v>
      </c>
      <c r="AC27" s="168" t="s">
        <v>183</v>
      </c>
      <c r="AD27" s="177"/>
      <c r="AE27" s="171">
        <f t="shared" si="21"/>
        <v>0.24</v>
      </c>
      <c r="AF27" s="161" t="str">
        <f t="shared" si="22"/>
        <v>BAJA</v>
      </c>
      <c r="AG27" s="169">
        <f t="shared" si="14"/>
        <v>0.24</v>
      </c>
      <c r="AH27" s="161" t="str">
        <f t="shared" si="23"/>
        <v>MENOR</v>
      </c>
      <c r="AI27" s="169">
        <f t="shared" si="18"/>
        <v>0.4</v>
      </c>
      <c r="AJ27" s="165"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4" t="s">
        <v>242</v>
      </c>
      <c r="AL27" s="154"/>
      <c r="AM27" s="172" t="s">
        <v>272</v>
      </c>
      <c r="AN27" s="136"/>
      <c r="AO27" s="179" t="s">
        <v>283</v>
      </c>
      <c r="AP27" s="137" t="s">
        <v>187</v>
      </c>
    </row>
    <row r="28" spans="1:42" ht="409.5" hidden="1" x14ac:dyDescent="0.3">
      <c r="A28" s="1196"/>
      <c r="B28" s="1196"/>
      <c r="C28" s="1015"/>
      <c r="D28" s="1182"/>
      <c r="E28" s="1182"/>
      <c r="F28" s="1182"/>
      <c r="G28" s="1197"/>
      <c r="H28" s="151"/>
      <c r="I28" s="151"/>
      <c r="J28" s="1168"/>
      <c r="K28" s="158"/>
      <c r="L28" s="1168"/>
      <c r="M28" s="175">
        <v>10</v>
      </c>
      <c r="N28" s="161" t="str">
        <f t="shared" si="13"/>
        <v>BAJA</v>
      </c>
      <c r="O28" s="163">
        <f t="shared" si="19"/>
        <v>0.4</v>
      </c>
      <c r="P28" s="181" t="s">
        <v>281</v>
      </c>
      <c r="Q28" s="164">
        <v>0.4</v>
      </c>
      <c r="R28" s="161" t="str">
        <f t="shared" si="2"/>
        <v>MENOR</v>
      </c>
      <c r="S28" s="163">
        <f t="shared" si="20"/>
        <v>0.4</v>
      </c>
      <c r="T28" s="165" t="str">
        <f t="shared" si="16"/>
        <v>BAJO</v>
      </c>
      <c r="U28" s="146">
        <v>2</v>
      </c>
      <c r="V28" s="119" t="s">
        <v>284</v>
      </c>
      <c r="W28" s="160" t="str">
        <f t="shared" si="15"/>
        <v>Probabilidad</v>
      </c>
      <c r="X28" s="168" t="s">
        <v>189</v>
      </c>
      <c r="Y28" s="168" t="s">
        <v>180</v>
      </c>
      <c r="Z28" s="169" t="str">
        <f t="shared" si="17"/>
        <v>40%</v>
      </c>
      <c r="AA28" s="168" t="s">
        <v>181</v>
      </c>
      <c r="AB28" s="168" t="s">
        <v>182</v>
      </c>
      <c r="AC28" s="168" t="s">
        <v>183</v>
      </c>
      <c r="AD28" s="177"/>
      <c r="AE28" s="171">
        <f t="shared" si="21"/>
        <v>0.24</v>
      </c>
      <c r="AF28" s="161" t="str">
        <f t="shared" si="22"/>
        <v>BAJA</v>
      </c>
      <c r="AG28" s="169">
        <f t="shared" si="14"/>
        <v>0.24</v>
      </c>
      <c r="AH28" s="161" t="str">
        <f t="shared" si="23"/>
        <v>MENOR</v>
      </c>
      <c r="AI28" s="169">
        <f t="shared" si="18"/>
        <v>0.4</v>
      </c>
      <c r="AJ28" s="165" t="str">
        <f>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51" t="s">
        <v>242</v>
      </c>
      <c r="AL28" s="141"/>
      <c r="AM28" s="172" t="s">
        <v>272</v>
      </c>
      <c r="AN28" s="182"/>
      <c r="AO28" s="152" t="s">
        <v>285</v>
      </c>
      <c r="AP28" s="137" t="s">
        <v>187</v>
      </c>
    </row>
    <row r="29" spans="1:42" ht="409.5" hidden="1" x14ac:dyDescent="0.3">
      <c r="A29" s="1185"/>
      <c r="B29" s="1185"/>
      <c r="C29" s="1016"/>
      <c r="D29" s="1182"/>
      <c r="E29" s="1182"/>
      <c r="F29" s="1168"/>
      <c r="G29" s="1197"/>
      <c r="H29" s="151"/>
      <c r="I29" s="151"/>
      <c r="J29" s="1168"/>
      <c r="K29" s="158"/>
      <c r="L29" s="1168"/>
      <c r="M29" s="175">
        <v>10</v>
      </c>
      <c r="N29" s="161" t="str">
        <f t="shared" si="13"/>
        <v>BAJA</v>
      </c>
      <c r="O29" s="163">
        <f t="shared" si="19"/>
        <v>0.4</v>
      </c>
      <c r="P29" s="183" t="s">
        <v>281</v>
      </c>
      <c r="Q29" s="164">
        <v>0.4</v>
      </c>
      <c r="R29" s="161" t="str">
        <f t="shared" si="2"/>
        <v>MENOR</v>
      </c>
      <c r="S29" s="163">
        <f t="shared" si="20"/>
        <v>0.4</v>
      </c>
      <c r="T29" s="165" t="str">
        <f t="shared" si="16"/>
        <v>BAJO</v>
      </c>
      <c r="U29" s="160">
        <v>3</v>
      </c>
      <c r="V29" s="119" t="s">
        <v>286</v>
      </c>
      <c r="W29" s="160" t="str">
        <f t="shared" si="15"/>
        <v>Probabilidad</v>
      </c>
      <c r="X29" s="168" t="s">
        <v>189</v>
      </c>
      <c r="Y29" s="168" t="s">
        <v>180</v>
      </c>
      <c r="Z29" s="169" t="str">
        <f t="shared" si="17"/>
        <v>40%</v>
      </c>
      <c r="AA29" s="168" t="s">
        <v>181</v>
      </c>
      <c r="AB29" s="168" t="s">
        <v>182</v>
      </c>
      <c r="AC29" s="168" t="s">
        <v>183</v>
      </c>
      <c r="AD29" s="177"/>
      <c r="AE29" s="171">
        <f t="shared" si="21"/>
        <v>0.24</v>
      </c>
      <c r="AF29" s="161" t="str">
        <f t="shared" si="22"/>
        <v>BAJA</v>
      </c>
      <c r="AG29" s="169">
        <f t="shared" si="14"/>
        <v>0.24</v>
      </c>
      <c r="AH29" s="161" t="str">
        <f t="shared" si="23"/>
        <v>MENOR</v>
      </c>
      <c r="AI29" s="169">
        <f t="shared" si="18"/>
        <v>0.4</v>
      </c>
      <c r="AJ29" s="165" t="str">
        <f>IFERROR(IF(OR(AND(AF29="MUY BAJA",AH29="LEVE"),AND(AF29="MUY BAJA",AH29="MENOR"),AND(AF29="BAJA",AH29="LEVE"))," MUY BAJO",IF(OR(AND(AF29="MUY BAJA",AH29="MODERADO"),AND(AF29="BAJA",AH29="MENOR"),AND(AF29="BAJA",AH29="MODERADO"),AND(AF29="MEDIA",AH29="LEVE"),AND(AF29="MEDIA",AH29="MENOR"),AND(AF29="MEDIA",AH29="MODERADO"),AND(AF29="ALTA",AH29="LEVE"),AND(AF29="ALTA",AH29="MENOR")),"BAJO",IF(OR(AND(AF29="MUY BAJA",AH29="MAYOR"),AND(AF29="BAJA",AH29="MAYOR"),AND(AF29="MEDIA",AH29="MAYOR"),AND(AF29="ALTA",AH29="MODERADO"),AND(AF29="ALTA",AH29="MAYOR"),AND(AF29="MUY ALTA",AH29="LEVE"),AND(AF29="MUY ALTA",AH29="MENOR"),AND(AF29="MUY ALTA",AH29="MODERADO"),AND(AF29="MUY ALTA",AH29="MAYOR")),"MODERADO",IF(OR(AND(AF29="MUY BAJA",AH29="CATASTRÓFICO"),AND(AF29="BAJA",AH29="CATASTRÓFICO"),AND(AF29="MEDIA",AH29="CATASTRÓFICO"),AND(AF29="ALTA",AH29="CATASTRÓFICO"),AND(AF29="MUY ALTA",AH29="CATASTRÓFICO")),"ALTO","")))),"")</f>
        <v>BAJO</v>
      </c>
      <c r="AK29" s="151" t="s">
        <v>242</v>
      </c>
      <c r="AL29" s="159"/>
      <c r="AM29" s="172" t="s">
        <v>272</v>
      </c>
      <c r="AN29" s="184"/>
      <c r="AO29" s="152" t="s">
        <v>287</v>
      </c>
      <c r="AP29" s="137" t="s">
        <v>187</v>
      </c>
    </row>
    <row r="30" spans="1:42" ht="409.5" hidden="1" x14ac:dyDescent="0.3">
      <c r="A30" s="1184" t="s">
        <v>266</v>
      </c>
      <c r="B30" s="1184">
        <v>3</v>
      </c>
      <c r="C30" s="1011" t="s">
        <v>288</v>
      </c>
      <c r="D30" s="1123" t="s">
        <v>289</v>
      </c>
      <c r="E30" s="1192" t="s">
        <v>290</v>
      </c>
      <c r="F30" s="185" t="s">
        <v>279</v>
      </c>
      <c r="G30" s="1193" t="s">
        <v>291</v>
      </c>
      <c r="H30" s="186"/>
      <c r="I30" s="186"/>
      <c r="J30" s="187" t="s">
        <v>197</v>
      </c>
      <c r="K30" s="158"/>
      <c r="L30" s="187" t="s">
        <v>292</v>
      </c>
      <c r="M30" s="188">
        <v>12</v>
      </c>
      <c r="N30" s="161" t="str">
        <f t="shared" si="13"/>
        <v>BAJA</v>
      </c>
      <c r="O30" s="163">
        <f t="shared" si="19"/>
        <v>0.4</v>
      </c>
      <c r="P30" s="189" t="s">
        <v>293</v>
      </c>
      <c r="Q30" s="190">
        <v>0.2</v>
      </c>
      <c r="R30" s="191" t="str">
        <f t="shared" si="2"/>
        <v>LEVE</v>
      </c>
      <c r="S30" s="189">
        <f t="shared" si="20"/>
        <v>0.2</v>
      </c>
      <c r="T30" s="192" t="str">
        <f t="shared" si="16"/>
        <v>BAJO</v>
      </c>
      <c r="U30" s="137">
        <v>1</v>
      </c>
      <c r="V30" s="167" t="s">
        <v>294</v>
      </c>
      <c r="W30" s="160" t="str">
        <f t="shared" si="15"/>
        <v>Probabilidad</v>
      </c>
      <c r="X30" s="168" t="s">
        <v>189</v>
      </c>
      <c r="Y30" s="168" t="s">
        <v>233</v>
      </c>
      <c r="Z30" s="169" t="str">
        <f t="shared" si="17"/>
        <v>50%</v>
      </c>
      <c r="AA30" s="168" t="s">
        <v>181</v>
      </c>
      <c r="AB30" s="168" t="s">
        <v>182</v>
      </c>
      <c r="AC30" s="168" t="s">
        <v>183</v>
      </c>
      <c r="AD30" s="177"/>
      <c r="AE30" s="171">
        <f t="shared" si="21"/>
        <v>0.2</v>
      </c>
      <c r="AF30" s="161" t="str">
        <f t="shared" si="22"/>
        <v>MUY BAJA</v>
      </c>
      <c r="AG30" s="169">
        <f t="shared" si="14"/>
        <v>0.2</v>
      </c>
      <c r="AH30" s="161" t="str">
        <f t="shared" si="23"/>
        <v>LEVE</v>
      </c>
      <c r="AI30" s="169">
        <f t="shared" si="18"/>
        <v>0.2</v>
      </c>
      <c r="AJ30" s="165" t="str">
        <f t="shared" ref="AJ30:AJ45" si="24">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4" t="s">
        <v>242</v>
      </c>
      <c r="AL30" s="154"/>
      <c r="AM30" s="172" t="s">
        <v>295</v>
      </c>
      <c r="AN30" s="136"/>
      <c r="AO30" s="179" t="s">
        <v>296</v>
      </c>
      <c r="AP30" s="137" t="s">
        <v>187</v>
      </c>
    </row>
    <row r="31" spans="1:42" ht="409.5" hidden="1" x14ac:dyDescent="0.3">
      <c r="A31" s="1185"/>
      <c r="B31" s="1185"/>
      <c r="C31" s="1022"/>
      <c r="D31" s="1191"/>
      <c r="E31" s="1105"/>
      <c r="F31" s="185" t="s">
        <v>297</v>
      </c>
      <c r="G31" s="1194"/>
      <c r="H31" s="186"/>
      <c r="I31" s="186"/>
      <c r="J31" s="187" t="s">
        <v>197</v>
      </c>
      <c r="K31" s="158"/>
      <c r="L31" s="187" t="s">
        <v>292</v>
      </c>
      <c r="M31" s="188">
        <v>12</v>
      </c>
      <c r="N31" s="161" t="str">
        <f t="shared" si="13"/>
        <v>BAJA</v>
      </c>
      <c r="O31" s="163">
        <f t="shared" si="19"/>
        <v>0.4</v>
      </c>
      <c r="P31" s="189" t="s">
        <v>298</v>
      </c>
      <c r="Q31" s="190">
        <v>0.2</v>
      </c>
      <c r="R31" s="191" t="str">
        <f t="shared" si="2"/>
        <v>LEVE</v>
      </c>
      <c r="S31" s="189">
        <f t="shared" si="20"/>
        <v>0.2</v>
      </c>
      <c r="T31" s="192" t="str">
        <f t="shared" ref="T31:T37" si="25">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60">
        <v>2</v>
      </c>
      <c r="V31" s="176" t="s">
        <v>299</v>
      </c>
      <c r="W31" s="160" t="str">
        <f t="shared" si="15"/>
        <v>Probabilidad</v>
      </c>
      <c r="X31" s="168" t="s">
        <v>189</v>
      </c>
      <c r="Y31" s="168" t="s">
        <v>233</v>
      </c>
      <c r="Z31" s="169" t="str">
        <f t="shared" si="17"/>
        <v>50%</v>
      </c>
      <c r="AA31" s="168" t="s">
        <v>181</v>
      </c>
      <c r="AB31" s="168" t="s">
        <v>182</v>
      </c>
      <c r="AC31" s="168" t="s">
        <v>183</v>
      </c>
      <c r="AD31" s="177"/>
      <c r="AE31" s="171">
        <f t="shared" si="21"/>
        <v>0.2</v>
      </c>
      <c r="AF31" s="161" t="str">
        <f t="shared" si="22"/>
        <v>MUY BAJA</v>
      </c>
      <c r="AG31" s="169">
        <f t="shared" si="14"/>
        <v>0.2</v>
      </c>
      <c r="AH31" s="161" t="str">
        <f t="shared" si="23"/>
        <v>LEVE</v>
      </c>
      <c r="AI31" s="169">
        <f t="shared" si="18"/>
        <v>0.2</v>
      </c>
      <c r="AJ31" s="165" t="str">
        <f t="shared" si="24"/>
        <v>BAJO</v>
      </c>
      <c r="AK31" s="159" t="s">
        <v>242</v>
      </c>
      <c r="AL31" s="195"/>
      <c r="AM31" s="172" t="s">
        <v>300</v>
      </c>
      <c r="AN31" s="184"/>
      <c r="AO31" s="152" t="s">
        <v>301</v>
      </c>
      <c r="AP31" s="137" t="s">
        <v>187</v>
      </c>
    </row>
    <row r="32" spans="1:42" ht="409.5" hidden="1" x14ac:dyDescent="0.3">
      <c r="A32" s="1184" t="s">
        <v>266</v>
      </c>
      <c r="B32" s="1184">
        <v>4</v>
      </c>
      <c r="C32" s="985" t="s">
        <v>302</v>
      </c>
      <c r="D32" s="1120" t="s">
        <v>303</v>
      </c>
      <c r="E32" s="1120" t="s">
        <v>304</v>
      </c>
      <c r="F32" s="1117" t="s">
        <v>197</v>
      </c>
      <c r="G32" s="1189" t="s">
        <v>305</v>
      </c>
      <c r="H32" s="151"/>
      <c r="I32" s="151"/>
      <c r="J32" s="159" t="s">
        <v>197</v>
      </c>
      <c r="K32" s="158"/>
      <c r="L32" s="159" t="s">
        <v>239</v>
      </c>
      <c r="M32" s="175">
        <v>15</v>
      </c>
      <c r="N32" s="161" t="str">
        <f t="shared" si="13"/>
        <v>BAJA</v>
      </c>
      <c r="O32" s="163">
        <f t="shared" si="19"/>
        <v>0.4</v>
      </c>
      <c r="P32" s="163" t="s">
        <v>231</v>
      </c>
      <c r="Q32" s="164">
        <v>0.2</v>
      </c>
      <c r="R32" s="161" t="str">
        <f t="shared" si="2"/>
        <v>LEVE</v>
      </c>
      <c r="S32" s="163">
        <f t="shared" si="20"/>
        <v>0.2</v>
      </c>
      <c r="T32" s="165" t="str">
        <f t="shared" si="25"/>
        <v>BAJO</v>
      </c>
      <c r="U32" s="137">
        <v>1</v>
      </c>
      <c r="V32" s="167" t="s">
        <v>306</v>
      </c>
      <c r="W32" s="160" t="str">
        <f t="shared" si="15"/>
        <v>Probabilidad</v>
      </c>
      <c r="X32" s="168" t="s">
        <v>189</v>
      </c>
      <c r="Y32" s="168" t="s">
        <v>233</v>
      </c>
      <c r="Z32" s="169" t="str">
        <f t="shared" si="17"/>
        <v>50%</v>
      </c>
      <c r="AA32" s="168" t="s">
        <v>181</v>
      </c>
      <c r="AB32" s="168" t="s">
        <v>182</v>
      </c>
      <c r="AC32" s="168" t="s">
        <v>183</v>
      </c>
      <c r="AD32" s="177"/>
      <c r="AE32" s="171">
        <f t="shared" si="21"/>
        <v>0.2</v>
      </c>
      <c r="AF32" s="161" t="str">
        <f t="shared" si="22"/>
        <v>MUY BAJA</v>
      </c>
      <c r="AG32" s="169">
        <f t="shared" si="14"/>
        <v>0.2</v>
      </c>
      <c r="AH32" s="161" t="str">
        <f t="shared" si="23"/>
        <v>LEVE</v>
      </c>
      <c r="AI32" s="169">
        <f t="shared" si="18"/>
        <v>0.2</v>
      </c>
      <c r="AJ32" s="165" t="str">
        <f t="shared" si="24"/>
        <v>BAJO</v>
      </c>
      <c r="AK32" s="154" t="s">
        <v>242</v>
      </c>
      <c r="AL32" s="137"/>
      <c r="AM32" s="172" t="s">
        <v>300</v>
      </c>
      <c r="AN32" s="136"/>
      <c r="AO32" s="179" t="s">
        <v>307</v>
      </c>
      <c r="AP32" s="137" t="s">
        <v>187</v>
      </c>
    </row>
    <row r="33" spans="1:42" ht="409.5" hidden="1" x14ac:dyDescent="0.3">
      <c r="A33" s="1185"/>
      <c r="B33" s="1185"/>
      <c r="C33" s="1016"/>
      <c r="D33" s="1182"/>
      <c r="E33" s="1182"/>
      <c r="F33" s="1168"/>
      <c r="G33" s="1190"/>
      <c r="H33" s="196"/>
      <c r="I33" s="151"/>
      <c r="J33" s="159" t="s">
        <v>197</v>
      </c>
      <c r="K33" s="158"/>
      <c r="L33" s="159" t="s">
        <v>292</v>
      </c>
      <c r="M33" s="175">
        <v>15</v>
      </c>
      <c r="N33" s="161" t="str">
        <f t="shared" si="13"/>
        <v>BAJA</v>
      </c>
      <c r="O33" s="163">
        <f t="shared" si="19"/>
        <v>0.4</v>
      </c>
      <c r="P33" s="163" t="s">
        <v>231</v>
      </c>
      <c r="Q33" s="164">
        <v>0.2</v>
      </c>
      <c r="R33" s="161" t="str">
        <f t="shared" si="2"/>
        <v>LEVE</v>
      </c>
      <c r="S33" s="163">
        <f t="shared" si="20"/>
        <v>0.2</v>
      </c>
      <c r="T33" s="165" t="str">
        <f t="shared" si="25"/>
        <v>BAJO</v>
      </c>
      <c r="U33" s="160">
        <v>2</v>
      </c>
      <c r="V33" s="176" t="s">
        <v>308</v>
      </c>
      <c r="W33" s="160" t="str">
        <f t="shared" si="15"/>
        <v>Probabilidad</v>
      </c>
      <c r="X33" s="168" t="s">
        <v>189</v>
      </c>
      <c r="Y33" s="168" t="s">
        <v>233</v>
      </c>
      <c r="Z33" s="169" t="str">
        <f t="shared" si="17"/>
        <v>50%</v>
      </c>
      <c r="AA33" s="168" t="s">
        <v>181</v>
      </c>
      <c r="AB33" s="168" t="s">
        <v>182</v>
      </c>
      <c r="AC33" s="168" t="s">
        <v>183</v>
      </c>
      <c r="AD33" s="177"/>
      <c r="AE33" s="171">
        <f t="shared" si="21"/>
        <v>0.2</v>
      </c>
      <c r="AF33" s="161" t="str">
        <f t="shared" si="22"/>
        <v>MUY BAJA</v>
      </c>
      <c r="AG33" s="169">
        <f t="shared" si="14"/>
        <v>0.2</v>
      </c>
      <c r="AH33" s="161" t="str">
        <f t="shared" si="23"/>
        <v>LEVE</v>
      </c>
      <c r="AI33" s="169">
        <f t="shared" si="18"/>
        <v>0.2</v>
      </c>
      <c r="AJ33" s="165" t="str">
        <f t="shared" si="24"/>
        <v>BAJO</v>
      </c>
      <c r="AK33" s="159" t="s">
        <v>242</v>
      </c>
      <c r="AL33" s="160"/>
      <c r="AM33" s="172" t="s">
        <v>300</v>
      </c>
      <c r="AN33" s="184"/>
      <c r="AO33" s="179" t="s">
        <v>309</v>
      </c>
      <c r="AP33" s="137" t="s">
        <v>187</v>
      </c>
    </row>
    <row r="34" spans="1:42" ht="409.5" hidden="1" x14ac:dyDescent="0.3">
      <c r="A34" s="1184" t="s">
        <v>266</v>
      </c>
      <c r="B34" s="1184">
        <v>5</v>
      </c>
      <c r="C34" s="985" t="s">
        <v>310</v>
      </c>
      <c r="D34" s="1120" t="s">
        <v>311</v>
      </c>
      <c r="E34" s="1120" t="s">
        <v>312</v>
      </c>
      <c r="F34" s="1117" t="s">
        <v>279</v>
      </c>
      <c r="G34" s="1120" t="s">
        <v>313</v>
      </c>
      <c r="H34" s="196"/>
      <c r="I34" s="151"/>
      <c r="J34" s="159" t="s">
        <v>197</v>
      </c>
      <c r="K34" s="158"/>
      <c r="L34" s="159" t="s">
        <v>230</v>
      </c>
      <c r="M34" s="175">
        <v>1</v>
      </c>
      <c r="N34" s="161" t="str">
        <f t="shared" si="13"/>
        <v>MUY BAJA</v>
      </c>
      <c r="O34" s="163">
        <f t="shared" si="19"/>
        <v>0.2</v>
      </c>
      <c r="P34" s="183" t="s">
        <v>314</v>
      </c>
      <c r="Q34" s="164">
        <v>0.2</v>
      </c>
      <c r="R34" s="161" t="str">
        <f t="shared" si="2"/>
        <v>LEVE</v>
      </c>
      <c r="S34" s="163">
        <f t="shared" si="20"/>
        <v>0.2</v>
      </c>
      <c r="T34" s="165" t="str">
        <f t="shared" si="25"/>
        <v>BAJO</v>
      </c>
      <c r="U34" s="137">
        <v>1</v>
      </c>
      <c r="V34" s="167" t="s">
        <v>315</v>
      </c>
      <c r="W34" s="160" t="str">
        <f t="shared" si="15"/>
        <v>Probabilidad</v>
      </c>
      <c r="X34" s="168" t="s">
        <v>189</v>
      </c>
      <c r="Y34" s="168" t="s">
        <v>233</v>
      </c>
      <c r="Z34" s="169" t="str">
        <f t="shared" si="17"/>
        <v>50%</v>
      </c>
      <c r="AA34" s="168" t="s">
        <v>181</v>
      </c>
      <c r="AB34" s="168" t="s">
        <v>182</v>
      </c>
      <c r="AC34" s="168" t="s">
        <v>183</v>
      </c>
      <c r="AD34" s="177"/>
      <c r="AE34" s="171">
        <f t="shared" si="21"/>
        <v>0.1</v>
      </c>
      <c r="AF34" s="161" t="str">
        <f t="shared" si="22"/>
        <v>MUY BAJA</v>
      </c>
      <c r="AG34" s="169">
        <f t="shared" si="14"/>
        <v>0.1</v>
      </c>
      <c r="AH34" s="161" t="str">
        <f t="shared" si="23"/>
        <v>LEVE</v>
      </c>
      <c r="AI34" s="169">
        <f>IFERROR(IF(W34="Impacto",(S34-(+S34*Z34)),IF(W34="Probabilidad",S34,"")),"")</f>
        <v>0.2</v>
      </c>
      <c r="AJ34" s="165" t="str">
        <f t="shared" si="24"/>
        <v>BAJO</v>
      </c>
      <c r="AK34" s="154" t="s">
        <v>242</v>
      </c>
      <c r="AL34" s="137"/>
      <c r="AM34" s="172" t="s">
        <v>316</v>
      </c>
      <c r="AN34" s="136"/>
      <c r="AO34" s="179" t="s">
        <v>317</v>
      </c>
      <c r="AP34" s="137" t="s">
        <v>187</v>
      </c>
    </row>
    <row r="35" spans="1:42" ht="409.5" hidden="1" x14ac:dyDescent="0.3">
      <c r="A35" s="1185"/>
      <c r="B35" s="1185"/>
      <c r="C35" s="1016"/>
      <c r="D35" s="1182"/>
      <c r="E35" s="1182"/>
      <c r="F35" s="1168"/>
      <c r="G35" s="1182"/>
      <c r="H35" s="196"/>
      <c r="I35" s="151"/>
      <c r="J35" s="159" t="s">
        <v>208</v>
      </c>
      <c r="K35" s="158"/>
      <c r="L35" s="159" t="s">
        <v>318</v>
      </c>
      <c r="M35" s="175">
        <v>1</v>
      </c>
      <c r="N35" s="161" t="str">
        <f t="shared" si="13"/>
        <v>MUY BAJA</v>
      </c>
      <c r="O35" s="163">
        <f t="shared" si="19"/>
        <v>0.2</v>
      </c>
      <c r="P35" s="163" t="s">
        <v>319</v>
      </c>
      <c r="Q35" s="164">
        <v>0.2</v>
      </c>
      <c r="R35" s="161" t="str">
        <f t="shared" si="2"/>
        <v>LEVE</v>
      </c>
      <c r="S35" s="163">
        <f t="shared" si="20"/>
        <v>0.2</v>
      </c>
      <c r="T35" s="165" t="str">
        <f t="shared" si="25"/>
        <v>BAJO</v>
      </c>
      <c r="U35" s="160">
        <v>2</v>
      </c>
      <c r="V35" s="176" t="s">
        <v>320</v>
      </c>
      <c r="W35" s="160" t="s">
        <v>321</v>
      </c>
      <c r="X35" s="168" t="s">
        <v>189</v>
      </c>
      <c r="Y35" s="168" t="s">
        <v>233</v>
      </c>
      <c r="Z35" s="169" t="str">
        <f t="shared" si="17"/>
        <v>50%</v>
      </c>
      <c r="AA35" s="168" t="s">
        <v>181</v>
      </c>
      <c r="AB35" s="168" t="s">
        <v>182</v>
      </c>
      <c r="AC35" s="168" t="s">
        <v>183</v>
      </c>
      <c r="AD35" s="177"/>
      <c r="AE35" s="171">
        <f t="shared" si="21"/>
        <v>0.1</v>
      </c>
      <c r="AF35" s="161" t="str">
        <f t="shared" si="22"/>
        <v>MUY BAJA</v>
      </c>
      <c r="AG35" s="169">
        <f t="shared" si="14"/>
        <v>0.1</v>
      </c>
      <c r="AH35" s="161" t="str">
        <f t="shared" si="23"/>
        <v>LEVE</v>
      </c>
      <c r="AI35" s="169">
        <f>IFERROR(IF(W35="Impacto",(S35-(+S35*Z35)),IF(W35="Probabilidad",S35,"")),"")</f>
        <v>0.2</v>
      </c>
      <c r="AJ35" s="165" t="str">
        <f t="shared" si="24"/>
        <v>BAJO</v>
      </c>
      <c r="AK35" s="159" t="s">
        <v>242</v>
      </c>
      <c r="AL35" s="159"/>
      <c r="AM35" s="178"/>
      <c r="AN35" s="184"/>
      <c r="AO35" s="152"/>
      <c r="AP35" s="153" t="s">
        <v>187</v>
      </c>
    </row>
    <row r="36" spans="1:42" ht="409.5" hidden="1" x14ac:dyDescent="0.5">
      <c r="A36" s="1184" t="s">
        <v>266</v>
      </c>
      <c r="B36" s="1184">
        <v>6</v>
      </c>
      <c r="C36" s="1099" t="s">
        <v>322</v>
      </c>
      <c r="D36" s="1120" t="s">
        <v>323</v>
      </c>
      <c r="E36" s="1120" t="s">
        <v>324</v>
      </c>
      <c r="F36" s="1117" t="s">
        <v>173</v>
      </c>
      <c r="G36" s="1167" t="s">
        <v>30</v>
      </c>
      <c r="H36" s="197"/>
      <c r="I36" s="151"/>
      <c r="J36" s="1168" t="s">
        <v>174</v>
      </c>
      <c r="K36" s="158"/>
      <c r="L36" s="159" t="s">
        <v>199</v>
      </c>
      <c r="M36" s="175">
        <v>14</v>
      </c>
      <c r="N36" s="161" t="str">
        <f t="shared" si="13"/>
        <v>BAJA</v>
      </c>
      <c r="O36" s="163">
        <f t="shared" si="19"/>
        <v>0.4</v>
      </c>
      <c r="P36" s="163" t="s">
        <v>325</v>
      </c>
      <c r="Q36" s="164">
        <v>0.6</v>
      </c>
      <c r="R36" s="191" t="str">
        <f t="shared" si="2"/>
        <v>MODERADO</v>
      </c>
      <c r="S36" s="163">
        <f t="shared" si="20"/>
        <v>0.6</v>
      </c>
      <c r="T36" s="165" t="str">
        <f t="shared" si="25"/>
        <v>MODERADO</v>
      </c>
      <c r="U36" s="137">
        <v>1</v>
      </c>
      <c r="V36" s="167" t="s">
        <v>326</v>
      </c>
      <c r="W36" s="160" t="s">
        <v>321</v>
      </c>
      <c r="X36" s="168" t="s">
        <v>189</v>
      </c>
      <c r="Y36" s="168" t="s">
        <v>233</v>
      </c>
      <c r="Z36" s="169" t="str">
        <f t="shared" si="17"/>
        <v>50%</v>
      </c>
      <c r="AA36" s="168" t="s">
        <v>181</v>
      </c>
      <c r="AB36" s="168" t="s">
        <v>182</v>
      </c>
      <c r="AC36" s="168" t="s">
        <v>183</v>
      </c>
      <c r="AD36" s="177"/>
      <c r="AE36" s="171">
        <f t="shared" si="21"/>
        <v>0.2</v>
      </c>
      <c r="AF36" s="161" t="str">
        <f t="shared" si="22"/>
        <v>MUY BAJA</v>
      </c>
      <c r="AG36" s="169">
        <f t="shared" si="14"/>
        <v>0.2</v>
      </c>
      <c r="AH36" s="161" t="str">
        <f t="shared" si="23"/>
        <v>MODERADO</v>
      </c>
      <c r="AI36" s="169">
        <f t="shared" ref="AI36:AI50" si="26">IFERROR(IF(W36="Impacto",(S36-(+S36*Z36)),IF(W36="Probabilidad",S36,"")),"")</f>
        <v>0.6</v>
      </c>
      <c r="AJ36" s="165" t="str">
        <f t="shared" si="24"/>
        <v>MODERADO</v>
      </c>
      <c r="AK36" s="154" t="s">
        <v>184</v>
      </c>
      <c r="AL36" s="137"/>
      <c r="AM36" s="135"/>
      <c r="AN36" s="136"/>
      <c r="AO36" s="179" t="s">
        <v>327</v>
      </c>
      <c r="AP36" s="137" t="s">
        <v>187</v>
      </c>
    </row>
    <row r="37" spans="1:42" ht="403" hidden="1" x14ac:dyDescent="0.5">
      <c r="A37" s="1185"/>
      <c r="B37" s="1185"/>
      <c r="C37" s="1181"/>
      <c r="D37" s="1182"/>
      <c r="E37" s="1182"/>
      <c r="F37" s="1168"/>
      <c r="G37" s="1183"/>
      <c r="H37" s="197"/>
      <c r="I37" s="151"/>
      <c r="J37" s="1168"/>
      <c r="K37" s="158"/>
      <c r="L37" s="159" t="s">
        <v>199</v>
      </c>
      <c r="M37" s="175">
        <v>14</v>
      </c>
      <c r="N37" s="161" t="str">
        <f t="shared" si="13"/>
        <v>BAJA</v>
      </c>
      <c r="O37" s="163">
        <f t="shared" si="19"/>
        <v>0.4</v>
      </c>
      <c r="P37" s="163" t="s">
        <v>325</v>
      </c>
      <c r="Q37" s="164">
        <v>0.6</v>
      </c>
      <c r="R37" s="191" t="str">
        <f t="shared" si="2"/>
        <v>MODERADO</v>
      </c>
      <c r="S37" s="163">
        <f t="shared" si="20"/>
        <v>0.6</v>
      </c>
      <c r="T37" s="165" t="str">
        <f t="shared" si="25"/>
        <v>MODERADO</v>
      </c>
      <c r="U37" s="160">
        <v>2</v>
      </c>
      <c r="V37" s="176" t="s">
        <v>328</v>
      </c>
      <c r="W37" s="160" t="s">
        <v>321</v>
      </c>
      <c r="X37" s="168" t="s">
        <v>189</v>
      </c>
      <c r="Y37" s="168" t="s">
        <v>233</v>
      </c>
      <c r="Z37" s="169" t="str">
        <f t="shared" si="17"/>
        <v>50%</v>
      </c>
      <c r="AA37" s="168" t="s">
        <v>181</v>
      </c>
      <c r="AB37" s="168" t="s">
        <v>182</v>
      </c>
      <c r="AC37" s="168" t="s">
        <v>183</v>
      </c>
      <c r="AD37" s="177"/>
      <c r="AE37" s="171">
        <f t="shared" si="21"/>
        <v>0.2</v>
      </c>
      <c r="AF37" s="161" t="str">
        <f t="shared" si="22"/>
        <v>MUY BAJA</v>
      </c>
      <c r="AG37" s="169">
        <f t="shared" si="14"/>
        <v>0.2</v>
      </c>
      <c r="AH37" s="161" t="str">
        <f t="shared" si="23"/>
        <v>MODERADO</v>
      </c>
      <c r="AI37" s="169">
        <f t="shared" si="26"/>
        <v>0.6</v>
      </c>
      <c r="AJ37" s="165" t="str">
        <f t="shared" si="24"/>
        <v>MODERADO</v>
      </c>
      <c r="AK37" s="159" t="s">
        <v>184</v>
      </c>
      <c r="AL37" s="160"/>
      <c r="AM37" s="178"/>
      <c r="AN37" s="184"/>
      <c r="AO37" s="152" t="s">
        <v>329</v>
      </c>
      <c r="AP37" s="153" t="s">
        <v>187</v>
      </c>
    </row>
    <row r="38" spans="1:42" ht="409.5" hidden="1" x14ac:dyDescent="0.5">
      <c r="A38" s="1184" t="s">
        <v>266</v>
      </c>
      <c r="B38" s="1184">
        <v>7</v>
      </c>
      <c r="C38" s="1035" t="s">
        <v>330</v>
      </c>
      <c r="D38" s="1120" t="s">
        <v>331</v>
      </c>
      <c r="E38" s="1120" t="s">
        <v>332</v>
      </c>
      <c r="F38" s="1117" t="s">
        <v>197</v>
      </c>
      <c r="G38" s="1187" t="s">
        <v>31</v>
      </c>
      <c r="H38" s="197"/>
      <c r="I38" s="151"/>
      <c r="J38" s="1168" t="s">
        <v>197</v>
      </c>
      <c r="K38" s="158"/>
      <c r="L38" s="159" t="s">
        <v>230</v>
      </c>
      <c r="M38" s="175">
        <v>15</v>
      </c>
      <c r="N38" s="161" t="str">
        <f t="shared" si="13"/>
        <v>BAJA</v>
      </c>
      <c r="O38" s="163">
        <f t="shared" si="19"/>
        <v>0.4</v>
      </c>
      <c r="P38" s="163" t="s">
        <v>231</v>
      </c>
      <c r="Q38" s="164">
        <v>0.4</v>
      </c>
      <c r="R38" s="161" t="str">
        <f t="shared" si="2"/>
        <v>MENOR</v>
      </c>
      <c r="S38" s="163">
        <f t="shared" si="20"/>
        <v>0.4</v>
      </c>
      <c r="T38" s="165"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7">
        <v>1</v>
      </c>
      <c r="V38" s="167" t="s">
        <v>333</v>
      </c>
      <c r="W38" s="160" t="s">
        <v>321</v>
      </c>
      <c r="X38" s="168" t="s">
        <v>189</v>
      </c>
      <c r="Y38" s="168" t="s">
        <v>233</v>
      </c>
      <c r="Z38" s="169" t="str">
        <f t="shared" si="17"/>
        <v>50%</v>
      </c>
      <c r="AA38" s="168" t="s">
        <v>181</v>
      </c>
      <c r="AB38" s="168" t="s">
        <v>182</v>
      </c>
      <c r="AC38" s="168" t="s">
        <v>183</v>
      </c>
      <c r="AD38" s="177"/>
      <c r="AE38" s="171">
        <f t="shared" si="21"/>
        <v>0.2</v>
      </c>
      <c r="AF38" s="161" t="str">
        <f t="shared" si="22"/>
        <v>MUY BAJA</v>
      </c>
      <c r="AG38" s="169">
        <f t="shared" si="14"/>
        <v>0.2</v>
      </c>
      <c r="AH38" s="161" t="str">
        <f t="shared" si="23"/>
        <v>MENOR</v>
      </c>
      <c r="AI38" s="169">
        <f t="shared" si="26"/>
        <v>0.4</v>
      </c>
      <c r="AJ38" s="165" t="str">
        <f t="shared" si="24"/>
        <v>BAJO</v>
      </c>
      <c r="AK38" s="154" t="s">
        <v>242</v>
      </c>
      <c r="AL38" s="137"/>
      <c r="AM38" s="135"/>
      <c r="AN38" s="136"/>
      <c r="AO38" s="179" t="s">
        <v>334</v>
      </c>
      <c r="AP38" s="137" t="s">
        <v>187</v>
      </c>
    </row>
    <row r="39" spans="1:42" ht="409.5" hidden="1" x14ac:dyDescent="0.5">
      <c r="A39" s="1185"/>
      <c r="B39" s="1185"/>
      <c r="C39" s="1186"/>
      <c r="D39" s="1182"/>
      <c r="E39" s="1182"/>
      <c r="F39" s="1168"/>
      <c r="G39" s="1188"/>
      <c r="H39" s="197"/>
      <c r="I39" s="151"/>
      <c r="J39" s="1168"/>
      <c r="K39" s="158"/>
      <c r="L39" s="159" t="s">
        <v>230</v>
      </c>
      <c r="M39" s="175">
        <v>15</v>
      </c>
      <c r="N39" s="161" t="str">
        <f t="shared" si="13"/>
        <v>BAJA</v>
      </c>
      <c r="O39" s="163">
        <f t="shared" si="19"/>
        <v>0.4</v>
      </c>
      <c r="P39" s="163" t="s">
        <v>231</v>
      </c>
      <c r="Q39" s="164">
        <v>0.4</v>
      </c>
      <c r="R39" s="161" t="str">
        <f t="shared" si="2"/>
        <v>MENOR</v>
      </c>
      <c r="S39" s="163">
        <f t="shared" si="20"/>
        <v>0.4</v>
      </c>
      <c r="T39" s="165"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60">
        <v>2</v>
      </c>
      <c r="V39" s="119" t="s">
        <v>335</v>
      </c>
      <c r="W39" s="160" t="s">
        <v>321</v>
      </c>
      <c r="X39" s="168" t="s">
        <v>189</v>
      </c>
      <c r="Y39" s="168" t="s">
        <v>233</v>
      </c>
      <c r="Z39" s="169" t="str">
        <f t="shared" si="17"/>
        <v>50%</v>
      </c>
      <c r="AA39" s="168" t="s">
        <v>181</v>
      </c>
      <c r="AB39" s="168" t="s">
        <v>182</v>
      </c>
      <c r="AC39" s="168" t="s">
        <v>183</v>
      </c>
      <c r="AD39" s="177"/>
      <c r="AE39" s="171">
        <f t="shared" si="21"/>
        <v>0.2</v>
      </c>
      <c r="AF39" s="161" t="str">
        <f t="shared" si="22"/>
        <v>MUY BAJA</v>
      </c>
      <c r="AG39" s="169">
        <f t="shared" si="14"/>
        <v>0.2</v>
      </c>
      <c r="AH39" s="161" t="str">
        <f t="shared" si="23"/>
        <v>MENOR</v>
      </c>
      <c r="AI39" s="169">
        <f t="shared" si="26"/>
        <v>0.4</v>
      </c>
      <c r="AJ39" s="165" t="str">
        <f t="shared" si="24"/>
        <v>BAJO</v>
      </c>
      <c r="AK39" s="159" t="s">
        <v>242</v>
      </c>
      <c r="AL39" s="160"/>
      <c r="AM39" s="178"/>
      <c r="AN39" s="184"/>
      <c r="AO39" s="152" t="s">
        <v>336</v>
      </c>
      <c r="AP39" s="153" t="s">
        <v>187</v>
      </c>
    </row>
    <row r="40" spans="1:42" ht="409.5" hidden="1" x14ac:dyDescent="0.5">
      <c r="A40" s="1068" t="s">
        <v>266</v>
      </c>
      <c r="B40" s="1068">
        <v>8</v>
      </c>
      <c r="C40" s="1099" t="s">
        <v>337</v>
      </c>
      <c r="D40" s="1117" t="s">
        <v>338</v>
      </c>
      <c r="E40" s="1120" t="s">
        <v>339</v>
      </c>
      <c r="F40" s="1117" t="s">
        <v>197</v>
      </c>
      <c r="G40" s="1176" t="s">
        <v>340</v>
      </c>
      <c r="H40" s="197"/>
      <c r="I40" s="151"/>
      <c r="J40" s="1168" t="s">
        <v>197</v>
      </c>
      <c r="K40" s="158"/>
      <c r="L40" s="1168" t="s">
        <v>341</v>
      </c>
      <c r="M40" s="175">
        <v>24</v>
      </c>
      <c r="N40" s="161" t="str">
        <f t="shared" si="13"/>
        <v>BAJA</v>
      </c>
      <c r="O40" s="163">
        <f t="shared" si="19"/>
        <v>0.4</v>
      </c>
      <c r="P40" s="199" t="s">
        <v>342</v>
      </c>
      <c r="Q40" s="164">
        <v>0.2</v>
      </c>
      <c r="R40" s="161" t="str">
        <f t="shared" si="2"/>
        <v>LEVE</v>
      </c>
      <c r="S40" s="163">
        <f t="shared" si="20"/>
        <v>0.2</v>
      </c>
      <c r="T40" s="165" t="str">
        <f t="shared" ref="T40:T45" si="27">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7">
        <v>1</v>
      </c>
      <c r="V40" s="167" t="s">
        <v>343</v>
      </c>
      <c r="W40" s="160" t="s">
        <v>321</v>
      </c>
      <c r="X40" s="168" t="s">
        <v>189</v>
      </c>
      <c r="Y40" s="168" t="s">
        <v>233</v>
      </c>
      <c r="Z40" s="169" t="str">
        <f t="shared" si="17"/>
        <v>50%</v>
      </c>
      <c r="AA40" s="168" t="s">
        <v>181</v>
      </c>
      <c r="AB40" s="168" t="s">
        <v>182</v>
      </c>
      <c r="AC40" s="168" t="s">
        <v>183</v>
      </c>
      <c r="AD40" s="177"/>
      <c r="AE40" s="171">
        <f t="shared" si="21"/>
        <v>0.2</v>
      </c>
      <c r="AF40" s="161" t="str">
        <f t="shared" si="22"/>
        <v>MUY BAJA</v>
      </c>
      <c r="AG40" s="169">
        <f t="shared" si="14"/>
        <v>0.2</v>
      </c>
      <c r="AH40" s="161" t="str">
        <f t="shared" si="23"/>
        <v>LEVE</v>
      </c>
      <c r="AI40" s="169">
        <f t="shared" si="26"/>
        <v>0.2</v>
      </c>
      <c r="AJ40" s="165" t="str">
        <f t="shared" si="24"/>
        <v>BAJO</v>
      </c>
      <c r="AK40" s="154" t="s">
        <v>242</v>
      </c>
      <c r="AL40" s="137"/>
      <c r="AM40" s="135"/>
      <c r="AN40" s="136"/>
      <c r="AO40" s="179" t="s">
        <v>344</v>
      </c>
      <c r="AP40" s="137" t="s">
        <v>187</v>
      </c>
    </row>
    <row r="41" spans="1:42" ht="409.5" hidden="1" x14ac:dyDescent="0.5">
      <c r="A41" s="1180"/>
      <c r="B41" s="1180"/>
      <c r="C41" s="1181"/>
      <c r="D41" s="1168"/>
      <c r="E41" s="1182"/>
      <c r="F41" s="1168"/>
      <c r="G41" s="1177"/>
      <c r="H41" s="197"/>
      <c r="I41" s="151"/>
      <c r="J41" s="1168"/>
      <c r="K41" s="158"/>
      <c r="L41" s="1168"/>
      <c r="M41" s="175">
        <v>24</v>
      </c>
      <c r="N41" s="161" t="str">
        <f t="shared" si="13"/>
        <v>BAJA</v>
      </c>
      <c r="O41" s="163">
        <f t="shared" si="19"/>
        <v>0.4</v>
      </c>
      <c r="P41" s="181"/>
      <c r="Q41" s="164">
        <v>0.2</v>
      </c>
      <c r="R41" s="161" t="str">
        <f t="shared" si="2"/>
        <v>LEVE</v>
      </c>
      <c r="S41" s="163">
        <v>0.4</v>
      </c>
      <c r="T41" s="165" t="str">
        <f t="shared" si="27"/>
        <v>BAJO</v>
      </c>
      <c r="U41" s="160">
        <v>2</v>
      </c>
      <c r="V41" s="133" t="s">
        <v>345</v>
      </c>
      <c r="W41" s="160" t="s">
        <v>321</v>
      </c>
      <c r="X41" s="168" t="s">
        <v>189</v>
      </c>
      <c r="Y41" s="168" t="s">
        <v>233</v>
      </c>
      <c r="Z41" s="169" t="str">
        <f t="shared" si="17"/>
        <v>50%</v>
      </c>
      <c r="AA41" s="168" t="s">
        <v>181</v>
      </c>
      <c r="AB41" s="168" t="s">
        <v>182</v>
      </c>
      <c r="AC41" s="168" t="s">
        <v>183</v>
      </c>
      <c r="AD41" s="177"/>
      <c r="AE41" s="171">
        <f t="shared" si="21"/>
        <v>0.2</v>
      </c>
      <c r="AF41" s="161" t="str">
        <f t="shared" si="22"/>
        <v>MUY BAJA</v>
      </c>
      <c r="AG41" s="169">
        <f t="shared" si="14"/>
        <v>0.2</v>
      </c>
      <c r="AH41" s="161" t="str">
        <f t="shared" si="23"/>
        <v>LEVE</v>
      </c>
      <c r="AI41" s="169">
        <f t="shared" si="26"/>
        <v>0.4</v>
      </c>
      <c r="AJ41" s="165" t="str">
        <f t="shared" si="24"/>
        <v>BAJO</v>
      </c>
      <c r="AK41" s="151" t="s">
        <v>242</v>
      </c>
      <c r="AL41" s="160"/>
      <c r="AM41" s="178"/>
      <c r="AN41" s="184"/>
      <c r="AO41" s="152" t="s">
        <v>346</v>
      </c>
      <c r="AP41" s="153" t="s">
        <v>187</v>
      </c>
    </row>
    <row r="42" spans="1:42" ht="409.5" hidden="1" x14ac:dyDescent="0.5">
      <c r="A42" s="1178" t="s">
        <v>266</v>
      </c>
      <c r="B42" s="1178">
        <v>9</v>
      </c>
      <c r="C42" s="1035" t="s">
        <v>347</v>
      </c>
      <c r="D42" s="119" t="s">
        <v>348</v>
      </c>
      <c r="E42" s="119" t="s">
        <v>349</v>
      </c>
      <c r="F42" s="154" t="s">
        <v>197</v>
      </c>
      <c r="G42" s="200" t="s">
        <v>350</v>
      </c>
      <c r="H42" s="197"/>
      <c r="I42" s="151"/>
      <c r="J42" s="159" t="s">
        <v>197</v>
      </c>
      <c r="K42" s="158"/>
      <c r="L42" s="159" t="s">
        <v>341</v>
      </c>
      <c r="M42" s="175">
        <v>2</v>
      </c>
      <c r="N42" s="161" t="str">
        <f t="shared" si="13"/>
        <v>MUY BAJA</v>
      </c>
      <c r="O42" s="163">
        <f t="shared" si="19"/>
        <v>0.2</v>
      </c>
      <c r="P42" s="163" t="s">
        <v>231</v>
      </c>
      <c r="Q42" s="164">
        <v>0.4</v>
      </c>
      <c r="R42" s="161" t="str">
        <f t="shared" si="2"/>
        <v>MENOR</v>
      </c>
      <c r="S42" s="163">
        <f>IF(R42="","",IF(R42="Leve",0.2,IF(R42="Menor",0.4,IF(R42="Moderado",0.6,IF(R42="Mayor",0.8,IF(R42="Catastrófico",1,))))))</f>
        <v>0.4</v>
      </c>
      <c r="T42" s="165" t="str">
        <f t="shared" si="27"/>
        <v>BAJO</v>
      </c>
      <c r="U42" s="201">
        <v>1</v>
      </c>
      <c r="V42" s="176" t="s">
        <v>351</v>
      </c>
      <c r="W42" s="160" t="s">
        <v>321</v>
      </c>
      <c r="X42" s="168" t="s">
        <v>189</v>
      </c>
      <c r="Y42" s="168" t="s">
        <v>233</v>
      </c>
      <c r="Z42" s="169" t="str">
        <f t="shared" si="17"/>
        <v>50%</v>
      </c>
      <c r="AA42" s="168" t="s">
        <v>181</v>
      </c>
      <c r="AB42" s="168" t="s">
        <v>182</v>
      </c>
      <c r="AC42" s="168" t="s">
        <v>183</v>
      </c>
      <c r="AD42" s="177"/>
      <c r="AE42" s="171">
        <f t="shared" si="21"/>
        <v>0.1</v>
      </c>
      <c r="AF42" s="161" t="str">
        <f t="shared" si="22"/>
        <v>MUY BAJA</v>
      </c>
      <c r="AG42" s="169">
        <f t="shared" si="14"/>
        <v>0.1</v>
      </c>
      <c r="AH42" s="161" t="str">
        <f t="shared" si="23"/>
        <v>MENOR</v>
      </c>
      <c r="AI42" s="169">
        <f t="shared" si="26"/>
        <v>0.4</v>
      </c>
      <c r="AJ42" s="165" t="str">
        <f t="shared" si="24"/>
        <v>BAJO</v>
      </c>
      <c r="AK42" s="202" t="s">
        <v>242</v>
      </c>
      <c r="AL42" s="201"/>
      <c r="AM42" s="203"/>
      <c r="AN42" s="204"/>
      <c r="AO42" s="152" t="s">
        <v>352</v>
      </c>
      <c r="AP42" s="137" t="s">
        <v>187</v>
      </c>
    </row>
    <row r="43" spans="1:42" ht="409.5" hidden="1" x14ac:dyDescent="0.5">
      <c r="A43" s="1116"/>
      <c r="B43" s="1116"/>
      <c r="C43" s="1179"/>
      <c r="D43" s="119" t="s">
        <v>348</v>
      </c>
      <c r="E43" s="119" t="s">
        <v>349</v>
      </c>
      <c r="F43" s="154" t="s">
        <v>197</v>
      </c>
      <c r="G43" s="205" t="s">
        <v>32</v>
      </c>
      <c r="H43" s="197"/>
      <c r="I43" s="151"/>
      <c r="J43" s="159" t="s">
        <v>197</v>
      </c>
      <c r="K43" s="158"/>
      <c r="L43" s="159" t="s">
        <v>341</v>
      </c>
      <c r="M43" s="175">
        <v>2</v>
      </c>
      <c r="N43" s="161" t="str">
        <f t="shared" si="13"/>
        <v>MUY BAJA</v>
      </c>
      <c r="O43" s="163">
        <f t="shared" si="19"/>
        <v>0.2</v>
      </c>
      <c r="P43" s="163" t="s">
        <v>231</v>
      </c>
      <c r="Q43" s="164">
        <v>0.4</v>
      </c>
      <c r="R43" s="161" t="str">
        <f t="shared" si="2"/>
        <v>MENOR</v>
      </c>
      <c r="S43" s="163">
        <f>IF(R43="","",IF(R43="Leve",0.2,IF(R43="Menor",0.4,IF(R43="Moderado",0.6,IF(R43="Mayor",0.8,IF(R43="Catastrófico",1,))))))</f>
        <v>0.4</v>
      </c>
      <c r="T43" s="165" t="str">
        <f t="shared" si="27"/>
        <v>BAJO</v>
      </c>
      <c r="U43" s="160">
        <v>2</v>
      </c>
      <c r="V43" s="206" t="s">
        <v>353</v>
      </c>
      <c r="W43" s="160" t="s">
        <v>321</v>
      </c>
      <c r="X43" s="168" t="s">
        <v>189</v>
      </c>
      <c r="Y43" s="168" t="s">
        <v>233</v>
      </c>
      <c r="Z43" s="169" t="str">
        <f t="shared" si="17"/>
        <v>50%</v>
      </c>
      <c r="AA43" s="168" t="s">
        <v>181</v>
      </c>
      <c r="AB43" s="168" t="s">
        <v>182</v>
      </c>
      <c r="AC43" s="168" t="s">
        <v>183</v>
      </c>
      <c r="AD43" s="177"/>
      <c r="AE43" s="171">
        <f t="shared" si="21"/>
        <v>0.1</v>
      </c>
      <c r="AF43" s="161" t="str">
        <f t="shared" si="22"/>
        <v>MUY BAJA</v>
      </c>
      <c r="AG43" s="169">
        <f t="shared" si="14"/>
        <v>0.1</v>
      </c>
      <c r="AH43" s="161" t="str">
        <f t="shared" si="23"/>
        <v>MENOR</v>
      </c>
      <c r="AI43" s="169">
        <f t="shared" si="26"/>
        <v>0.4</v>
      </c>
      <c r="AJ43" s="165" t="str">
        <f t="shared" si="24"/>
        <v>BAJO</v>
      </c>
      <c r="AK43" s="159" t="s">
        <v>242</v>
      </c>
      <c r="AL43" s="160"/>
      <c r="AM43" s="178"/>
      <c r="AN43" s="184"/>
      <c r="AO43" s="152" t="s">
        <v>354</v>
      </c>
      <c r="AP43" s="153" t="s">
        <v>187</v>
      </c>
    </row>
    <row r="44" spans="1:42" ht="409.5" hidden="1" x14ac:dyDescent="0.5">
      <c r="A44" s="1171" t="s">
        <v>266</v>
      </c>
      <c r="B44" s="1171">
        <v>10</v>
      </c>
      <c r="C44" s="1073" t="s">
        <v>355</v>
      </c>
      <c r="D44" s="1120" t="s">
        <v>356</v>
      </c>
      <c r="E44" s="1120" t="s">
        <v>357</v>
      </c>
      <c r="F44" s="1117" t="s">
        <v>173</v>
      </c>
      <c r="G44" s="1166" t="s">
        <v>358</v>
      </c>
      <c r="H44" s="197"/>
      <c r="I44" s="151"/>
      <c r="J44" s="1168" t="s">
        <v>359</v>
      </c>
      <c r="K44" s="158"/>
      <c r="L44" s="1168" t="s">
        <v>341</v>
      </c>
      <c r="M44" s="175">
        <v>12</v>
      </c>
      <c r="N44" s="161" t="str">
        <f t="shared" si="13"/>
        <v>BAJA</v>
      </c>
      <c r="O44" s="163">
        <v>0.6</v>
      </c>
      <c r="P44" s="163" t="s">
        <v>360</v>
      </c>
      <c r="Q44" s="164">
        <v>0.6</v>
      </c>
      <c r="R44" s="191" t="str">
        <f t="shared" si="2"/>
        <v>MODERADO</v>
      </c>
      <c r="S44" s="163">
        <f>IF(R44="","",IF(R44="Leve",0.2,IF(R44="Menor",0.4,IF(R44="Moderado",0.6,IF(R44="Mayor",0.8,IF(R44="Catastrófico",1,))))))</f>
        <v>0.6</v>
      </c>
      <c r="T44" s="165" t="str">
        <f t="shared" si="27"/>
        <v>MODERADO</v>
      </c>
      <c r="U44" s="137">
        <v>1</v>
      </c>
      <c r="V44" s="207" t="s">
        <v>361</v>
      </c>
      <c r="W44" s="160" t="s">
        <v>321</v>
      </c>
      <c r="X44" s="168" t="s">
        <v>189</v>
      </c>
      <c r="Y44" s="168" t="s">
        <v>233</v>
      </c>
      <c r="Z44" s="169" t="str">
        <f t="shared" si="17"/>
        <v>50%</v>
      </c>
      <c r="AA44" s="168" t="s">
        <v>181</v>
      </c>
      <c r="AB44" s="168" t="s">
        <v>182</v>
      </c>
      <c r="AC44" s="168" t="s">
        <v>183</v>
      </c>
      <c r="AD44" s="177"/>
      <c r="AE44" s="171">
        <f t="shared" si="21"/>
        <v>0.3</v>
      </c>
      <c r="AF44" s="161" t="str">
        <f t="shared" si="22"/>
        <v>BAJA</v>
      </c>
      <c r="AG44" s="169">
        <f t="shared" si="14"/>
        <v>0.3</v>
      </c>
      <c r="AH44" s="161" t="str">
        <f t="shared" si="23"/>
        <v>MODERADO</v>
      </c>
      <c r="AI44" s="169">
        <f t="shared" si="26"/>
        <v>0.6</v>
      </c>
      <c r="AJ44" s="165" t="str">
        <f t="shared" si="24"/>
        <v>MODERADO</v>
      </c>
      <c r="AK44" s="154" t="s">
        <v>184</v>
      </c>
      <c r="AL44" s="137"/>
      <c r="AM44" s="135"/>
      <c r="AN44" s="136"/>
      <c r="AO44" s="179" t="s">
        <v>362</v>
      </c>
      <c r="AP44" s="137" t="s">
        <v>187</v>
      </c>
    </row>
    <row r="45" spans="1:42" ht="409.5" hidden="1" x14ac:dyDescent="0.5">
      <c r="A45" s="1172"/>
      <c r="B45" s="1172"/>
      <c r="C45" s="1173"/>
      <c r="D45" s="1174"/>
      <c r="E45" s="1174"/>
      <c r="F45" s="1175"/>
      <c r="G45" s="1167"/>
      <c r="H45" s="197"/>
      <c r="I45" s="197"/>
      <c r="J45" s="1168"/>
      <c r="K45" s="158"/>
      <c r="L45" s="1168"/>
      <c r="M45" s="160">
        <v>12</v>
      </c>
      <c r="N45" s="161" t="str">
        <f t="shared" si="13"/>
        <v>BAJA</v>
      </c>
      <c r="O45" s="169">
        <v>0.6</v>
      </c>
      <c r="P45" s="163" t="s">
        <v>360</v>
      </c>
      <c r="Q45" s="164">
        <v>0.6</v>
      </c>
      <c r="R45" s="191" t="str">
        <f t="shared" si="2"/>
        <v>MODERADO</v>
      </c>
      <c r="S45" s="163">
        <f>IF(R45="","",IF(R45="Leve",0.2,IF(R45="Menor",0.4,IF(R45="Moderado",0.6,IF(R45="Mayor",0.8,IF(R45="Catastrófico",1,))))))</f>
        <v>0.6</v>
      </c>
      <c r="T45" s="165" t="str">
        <f t="shared" si="27"/>
        <v>MODERADO</v>
      </c>
      <c r="U45" s="201">
        <v>2</v>
      </c>
      <c r="V45" s="209" t="s">
        <v>363</v>
      </c>
      <c r="W45" s="160" t="s">
        <v>321</v>
      </c>
      <c r="X45" s="168" t="s">
        <v>189</v>
      </c>
      <c r="Y45" s="168" t="s">
        <v>233</v>
      </c>
      <c r="Z45" s="169" t="str">
        <f t="shared" si="17"/>
        <v>50%</v>
      </c>
      <c r="AA45" s="168" t="s">
        <v>181</v>
      </c>
      <c r="AB45" s="168" t="s">
        <v>182</v>
      </c>
      <c r="AC45" s="168" t="s">
        <v>183</v>
      </c>
      <c r="AD45" s="177"/>
      <c r="AE45" s="171">
        <f t="shared" si="21"/>
        <v>0.3</v>
      </c>
      <c r="AF45" s="161" t="str">
        <f t="shared" si="22"/>
        <v>BAJA</v>
      </c>
      <c r="AG45" s="169">
        <f t="shared" si="14"/>
        <v>0.3</v>
      </c>
      <c r="AH45" s="161" t="str">
        <f t="shared" si="23"/>
        <v>MODERADO</v>
      </c>
      <c r="AI45" s="169">
        <f t="shared" si="26"/>
        <v>0.6</v>
      </c>
      <c r="AJ45" s="165" t="str">
        <f t="shared" si="24"/>
        <v>MODERADO</v>
      </c>
      <c r="AK45" s="202" t="s">
        <v>184</v>
      </c>
      <c r="AL45" s="210"/>
      <c r="AM45" s="210"/>
      <c r="AN45" s="210"/>
      <c r="AO45" s="211" t="s">
        <v>364</v>
      </c>
      <c r="AP45" s="137" t="s">
        <v>365</v>
      </c>
    </row>
    <row r="46" spans="1:42" ht="409.5" hidden="1" x14ac:dyDescent="0.3">
      <c r="A46" s="166" t="s">
        <v>266</v>
      </c>
      <c r="B46" s="166">
        <v>11</v>
      </c>
      <c r="C46" s="133" t="s">
        <v>366</v>
      </c>
      <c r="D46" s="133" t="s">
        <v>367</v>
      </c>
      <c r="E46" s="133" t="s">
        <v>368</v>
      </c>
      <c r="F46" s="154" t="s">
        <v>369</v>
      </c>
      <c r="G46" s="133" t="s">
        <v>34</v>
      </c>
      <c r="H46" s="151"/>
      <c r="I46" s="151"/>
      <c r="J46" s="159" t="s">
        <v>197</v>
      </c>
      <c r="K46" s="158"/>
      <c r="L46" s="159" t="s">
        <v>341</v>
      </c>
      <c r="M46" s="175">
        <v>600</v>
      </c>
      <c r="N46" s="161" t="str">
        <f t="shared" si="13"/>
        <v>ALTA</v>
      </c>
      <c r="O46" s="163">
        <f t="shared" ref="O46:O84" si="28">IF(N46="","",IF(N46="Muy Baja",0.2,IF(N46="Baja",0.4,IF(N46="Media",0.6,IF(N46="Alta",0.8,IF(N46="Muy Alta",1,))))))</f>
        <v>0.8</v>
      </c>
      <c r="P46" s="163" t="s">
        <v>231</v>
      </c>
      <c r="Q46" s="164">
        <v>0.4</v>
      </c>
      <c r="R46" s="161" t="str">
        <f t="shared" si="2"/>
        <v>MENOR</v>
      </c>
      <c r="S46" s="163">
        <v>1</v>
      </c>
      <c r="T46" s="165"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6">
        <v>1</v>
      </c>
      <c r="V46" s="133" t="s">
        <v>370</v>
      </c>
      <c r="W46" s="160" t="str">
        <f>IF(OR(X46="Preventivo",X46="Detectivo"),"Probabilidad",IF(X46="Correctivo","Impacto",""))</f>
        <v>Probabilidad</v>
      </c>
      <c r="X46" s="168" t="s">
        <v>189</v>
      </c>
      <c r="Y46" s="168" t="s">
        <v>180</v>
      </c>
      <c r="Z46" s="169" t="str">
        <f t="shared" si="17"/>
        <v>40%</v>
      </c>
      <c r="AA46" s="168" t="s">
        <v>181</v>
      </c>
      <c r="AB46" s="168" t="s">
        <v>182</v>
      </c>
      <c r="AC46" s="168" t="s">
        <v>183</v>
      </c>
      <c r="AD46" s="177"/>
      <c r="AE46" s="171">
        <f t="shared" si="21"/>
        <v>0.48</v>
      </c>
      <c r="AF46" s="161" t="str">
        <f t="shared" si="22"/>
        <v>MEDIA</v>
      </c>
      <c r="AG46" s="169">
        <f t="shared" si="14"/>
        <v>0.48</v>
      </c>
      <c r="AH46" s="161" t="str">
        <f t="shared" si="23"/>
        <v>MENOR</v>
      </c>
      <c r="AI46" s="169">
        <f t="shared" si="26"/>
        <v>1</v>
      </c>
      <c r="AJ46" s="165"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33" t="s">
        <v>242</v>
      </c>
      <c r="AL46" s="133"/>
      <c r="AM46" s="212"/>
      <c r="AN46" s="173"/>
      <c r="AO46" s="152" t="s">
        <v>371</v>
      </c>
      <c r="AP46" s="137" t="s">
        <v>187</v>
      </c>
    </row>
    <row r="47" spans="1:42" ht="409.5" hidden="1" x14ac:dyDescent="0.3">
      <c r="A47" s="1156" t="s">
        <v>372</v>
      </c>
      <c r="B47" s="1156">
        <v>1</v>
      </c>
      <c r="C47" s="1144" t="s">
        <v>373</v>
      </c>
      <c r="D47" s="1169" t="s">
        <v>374</v>
      </c>
      <c r="E47" s="1138" t="s">
        <v>375</v>
      </c>
      <c r="F47" s="1152" t="s">
        <v>173</v>
      </c>
      <c r="G47" s="1154" t="s">
        <v>36</v>
      </c>
      <c r="H47" s="213" t="s">
        <v>376</v>
      </c>
      <c r="I47" s="119"/>
      <c r="J47" s="1126" t="s">
        <v>197</v>
      </c>
      <c r="K47" s="1126" t="s">
        <v>198</v>
      </c>
      <c r="L47" s="1147" t="s">
        <v>377</v>
      </c>
      <c r="M47" s="214">
        <v>5</v>
      </c>
      <c r="N47" s="132" t="str">
        <f>IF(M47&lt;=0,"",IF(M47&lt;=2,"MUY BAJA",IF(M47&lt;=24,"BAJA",IF(M47&lt;=500,"MEDIA",IF(M47&lt;=5000,"ALTA","MUY ALTA")))))</f>
        <v>BAJA</v>
      </c>
      <c r="O47" s="125">
        <f t="shared" si="28"/>
        <v>0.4</v>
      </c>
      <c r="P47" s="1147" t="s">
        <v>240</v>
      </c>
      <c r="Q47" s="123">
        <v>0.4</v>
      </c>
      <c r="R47" s="132" t="str">
        <f t="shared" si="2"/>
        <v>MENOR</v>
      </c>
      <c r="S47" s="125">
        <f t="shared" ref="S47:S84" si="29">IF(R47="","",IF(R47="Leve",0.2,IF(R47="Menor",0.4,IF(R47="Moderado",0.6,IF(R47="Mayor",0.8,IF(R47="Catastrófico",1,))))))</f>
        <v>0.4</v>
      </c>
      <c r="T47" s="126"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7">
        <v>1</v>
      </c>
      <c r="V47" s="215" t="s">
        <v>378</v>
      </c>
      <c r="W47" s="127" t="str">
        <f>IF(OR(X47="Preventivo",X47="Detectivo"),"Probabilidad",IF(X47="Correctivo","Impacto",""))</f>
        <v>Probabilidad</v>
      </c>
      <c r="X47" s="128" t="s">
        <v>189</v>
      </c>
      <c r="Y47" s="128" t="s">
        <v>180</v>
      </c>
      <c r="Z47" s="129" t="str">
        <f t="shared" si="17"/>
        <v>40%</v>
      </c>
      <c r="AA47" s="128" t="s">
        <v>181</v>
      </c>
      <c r="AB47" s="128" t="s">
        <v>182</v>
      </c>
      <c r="AC47" s="128" t="s">
        <v>183</v>
      </c>
      <c r="AD47" s="128"/>
      <c r="AE47" s="131">
        <f t="shared" si="21"/>
        <v>0.24</v>
      </c>
      <c r="AF47" s="132" t="str">
        <f t="shared" si="22"/>
        <v>BAJA</v>
      </c>
      <c r="AG47" s="129">
        <f t="shared" si="14"/>
        <v>0.24</v>
      </c>
      <c r="AH47" s="132" t="str">
        <f t="shared" si="23"/>
        <v>MENOR</v>
      </c>
      <c r="AI47" s="129">
        <f t="shared" si="26"/>
        <v>0.4</v>
      </c>
      <c r="AJ47" s="126"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1043" t="s">
        <v>242</v>
      </c>
      <c r="AL47" s="119"/>
      <c r="AM47" s="217"/>
      <c r="AN47" s="218"/>
      <c r="AO47" s="152" t="s">
        <v>379</v>
      </c>
      <c r="AP47" s="137" t="s">
        <v>365</v>
      </c>
    </row>
    <row r="48" spans="1:42" ht="294.5" hidden="1" x14ac:dyDescent="0.3">
      <c r="A48" s="1158"/>
      <c r="B48" s="1158"/>
      <c r="C48" s="1146"/>
      <c r="D48" s="1170"/>
      <c r="E48" s="1140"/>
      <c r="F48" s="1153"/>
      <c r="G48" s="1155"/>
      <c r="H48" s="219" t="s">
        <v>376</v>
      </c>
      <c r="I48" s="151"/>
      <c r="J48" s="1128"/>
      <c r="K48" s="1128"/>
      <c r="L48" s="1148"/>
      <c r="M48" s="220">
        <v>5</v>
      </c>
      <c r="N48" s="221" t="str">
        <f t="shared" ref="N48:N84" si="30">IF(M48&lt;=0,"",IF(M48&lt;=2,"MUY BAJA",IF(M48&lt;=24,"BAJA",IF(M48&lt;=500,"MEDIA",IF(M48&lt;=5000,"ALTA","MUY ALTA")))))</f>
        <v>BAJA</v>
      </c>
      <c r="O48" s="222">
        <f t="shared" si="28"/>
        <v>0.4</v>
      </c>
      <c r="P48" s="1148"/>
      <c r="Q48" s="223">
        <v>0.4</v>
      </c>
      <c r="R48" s="221" t="str">
        <f t="shared" si="2"/>
        <v>MENOR</v>
      </c>
      <c r="S48" s="222">
        <f t="shared" si="29"/>
        <v>0.4</v>
      </c>
      <c r="T48" s="224" t="str">
        <f>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53">
        <v>2</v>
      </c>
      <c r="V48" s="225" t="s">
        <v>380</v>
      </c>
      <c r="W48" s="153" t="str">
        <f>IF(OR(X48="Preventivo",X48="Detectivo"),"Probabilidad",IF(X48="Correctivo","Impacto",""))</f>
        <v>Probabilidad</v>
      </c>
      <c r="X48" s="177" t="s">
        <v>189</v>
      </c>
      <c r="Y48" s="177" t="s">
        <v>180</v>
      </c>
      <c r="Z48" s="226" t="str">
        <f t="shared" si="17"/>
        <v>40%</v>
      </c>
      <c r="AA48" s="177" t="s">
        <v>181</v>
      </c>
      <c r="AB48" s="177" t="s">
        <v>182</v>
      </c>
      <c r="AC48" s="177" t="s">
        <v>183</v>
      </c>
      <c r="AD48" s="227">
        <f>IF(ISBLANK(V48),0,Z48*AE47)</f>
        <v>9.6000000000000002E-2</v>
      </c>
      <c r="AE48" s="227">
        <f>AE47-AD48</f>
        <v>0.14399999999999999</v>
      </c>
      <c r="AF48" s="221" t="str">
        <f t="shared" si="22"/>
        <v>MUY BAJA</v>
      </c>
      <c r="AG48" s="226">
        <f t="shared" si="14"/>
        <v>0.14399999999999999</v>
      </c>
      <c r="AH48" s="221" t="str">
        <f t="shared" si="23"/>
        <v>MENOR</v>
      </c>
      <c r="AI48" s="226">
        <f t="shared" si="26"/>
        <v>0.4</v>
      </c>
      <c r="AJ48" s="228"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1045"/>
      <c r="AL48" s="151"/>
      <c r="AM48" s="229"/>
      <c r="AN48" s="156"/>
      <c r="AO48" s="179" t="s">
        <v>381</v>
      </c>
      <c r="AP48" s="230" t="s">
        <v>365</v>
      </c>
    </row>
    <row r="49" spans="1:42" ht="409.5" hidden="1" x14ac:dyDescent="0.3">
      <c r="A49" s="231" t="s">
        <v>372</v>
      </c>
      <c r="B49" s="231">
        <v>2</v>
      </c>
      <c r="C49" s="232" t="s">
        <v>382</v>
      </c>
      <c r="D49" s="233" t="s">
        <v>383</v>
      </c>
      <c r="E49" s="233" t="s">
        <v>384</v>
      </c>
      <c r="F49" s="234" t="s">
        <v>173</v>
      </c>
      <c r="G49" s="235" t="s">
        <v>37</v>
      </c>
      <c r="H49" s="236" t="s">
        <v>385</v>
      </c>
      <c r="I49" s="154"/>
      <c r="J49" s="237" t="s">
        <v>385</v>
      </c>
      <c r="K49" s="237" t="s">
        <v>386</v>
      </c>
      <c r="L49" s="234" t="s">
        <v>377</v>
      </c>
      <c r="M49" s="238">
        <v>460</v>
      </c>
      <c r="N49" s="239" t="str">
        <f t="shared" si="30"/>
        <v>MEDIA</v>
      </c>
      <c r="O49" s="240">
        <f t="shared" si="28"/>
        <v>0.6</v>
      </c>
      <c r="P49" s="115" t="s">
        <v>387</v>
      </c>
      <c r="Q49" s="52">
        <v>0.8</v>
      </c>
      <c r="R49" s="239" t="str">
        <f t="shared" si="2"/>
        <v>MAYOR</v>
      </c>
      <c r="S49" s="240">
        <f t="shared" si="29"/>
        <v>0.8</v>
      </c>
      <c r="T49" s="241" t="str">
        <f>IF(OR(AND(N49="MUY BAJA",R49="LEVE"),AND(N49="MUY BAJA",R49="MENOR"),AND(N49="BAJA",R49="LEVE")),"BAJO",IF(OR(AND(N49="MUY BAJA",R49="MODERADO"),AND(N49="BAJA",R49="MENOR"),AND(N49="BAJA",R49="MODERADO"),AND(N49="MEDIA",R49="LEVE"),AND(N49="MEDIA",R49="MENOR"),AND(N49="MEDIA",R49="MODERADO"),AND(N49="ALTA",R49="LEVE"),AND(N49="ALTA",R49="MENOR")),"BAJO",IF(OR(AND(N49="MUY BAJA",R49="MAYOR"),AND(N49="BAJA",R49="MAYOR"),AND(N49="MEDIA",R49="MAYOR"),AND(N49="ALTA",R49="MODERADO"),AND(N49="ALTA",R49="MAYOR"),AND(N49="MUY ALTA",R49="LEVE"),AND(N49="MUY ALTA",R49="MENOR"),AND(N49="MUY ALTA",R49="MODERADO"),AND(N49="MUY ALTA",R49="MAYOR")),"ALTO",IF(OR(AND(N49="MUY BAJA",R49="CATASTRÓFICO"),AND(N49="BAJA",R49="CATASTRÓFICO"),AND(N49="MEDIA",R49="CATASTRÓFICO"),AND(N49="ALTA",R49="CATASTRÓFICO"),AND(N49="MUY ALTA",R49="CATASTRÓFICO")),"EXTREMO",""))))</f>
        <v>ALTO</v>
      </c>
      <c r="U49" s="137">
        <v>1</v>
      </c>
      <c r="V49" s="225" t="s">
        <v>388</v>
      </c>
      <c r="W49" s="137" t="str">
        <f>IF(OR(X49="Preventivo",X49="Detectivo"),"Probabilidad",IF(X49="Correctivo","Impacto",""))</f>
        <v>Probabilidad</v>
      </c>
      <c r="X49" s="242" t="s">
        <v>189</v>
      </c>
      <c r="Y49" s="242" t="s">
        <v>180</v>
      </c>
      <c r="Z49" s="243" t="str">
        <f t="shared" si="17"/>
        <v>40%</v>
      </c>
      <c r="AA49" s="242" t="s">
        <v>181</v>
      </c>
      <c r="AB49" s="242" t="s">
        <v>182</v>
      </c>
      <c r="AC49" s="242" t="s">
        <v>183</v>
      </c>
      <c r="AD49" s="242"/>
      <c r="AE49" s="244">
        <f t="shared" si="21"/>
        <v>0.36</v>
      </c>
      <c r="AF49" s="239" t="str">
        <f t="shared" si="22"/>
        <v>BAJA</v>
      </c>
      <c r="AG49" s="243">
        <f t="shared" si="14"/>
        <v>0.36</v>
      </c>
      <c r="AH49" s="239" t="str">
        <f t="shared" si="23"/>
        <v>MAYOR</v>
      </c>
      <c r="AI49" s="243">
        <f t="shared" si="26"/>
        <v>0.8</v>
      </c>
      <c r="AJ49" s="241" t="str">
        <f>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5" t="s">
        <v>265</v>
      </c>
      <c r="AL49" s="154"/>
      <c r="AM49" s="135"/>
      <c r="AN49" s="136"/>
      <c r="AO49" s="152" t="s">
        <v>389</v>
      </c>
      <c r="AP49" s="137" t="s">
        <v>187</v>
      </c>
    </row>
    <row r="50" spans="1:42" ht="360" hidden="1" x14ac:dyDescent="0.3">
      <c r="A50" s="1156" t="s">
        <v>372</v>
      </c>
      <c r="B50" s="1156">
        <v>3</v>
      </c>
      <c r="C50" s="1150" t="s">
        <v>390</v>
      </c>
      <c r="D50" s="1160" t="s">
        <v>391</v>
      </c>
      <c r="E50" s="1160" t="s">
        <v>392</v>
      </c>
      <c r="F50" s="1152" t="s">
        <v>173</v>
      </c>
      <c r="G50" s="1144" t="s">
        <v>38</v>
      </c>
      <c r="H50" s="219" t="s">
        <v>197</v>
      </c>
      <c r="I50" s="151"/>
      <c r="J50" s="1126" t="s">
        <v>197</v>
      </c>
      <c r="K50" s="1126" t="s">
        <v>238</v>
      </c>
      <c r="L50" s="1147" t="s">
        <v>377</v>
      </c>
      <c r="M50" s="246">
        <v>12</v>
      </c>
      <c r="N50" s="221" t="str">
        <f t="shared" si="30"/>
        <v>BAJA</v>
      </c>
      <c r="O50" s="222">
        <f t="shared" si="28"/>
        <v>0.4</v>
      </c>
      <c r="P50" s="1147" t="s">
        <v>393</v>
      </c>
      <c r="Q50" s="223">
        <v>0.2</v>
      </c>
      <c r="R50" s="221" t="str">
        <f t="shared" si="2"/>
        <v>LEVE</v>
      </c>
      <c r="S50" s="222">
        <f t="shared" si="29"/>
        <v>0.2</v>
      </c>
      <c r="T50" s="224" t="str">
        <f t="shared" ref="T50:T78" si="31">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53">
        <v>1</v>
      </c>
      <c r="V50" s="247" t="s">
        <v>394</v>
      </c>
      <c r="W50" s="153" t="str">
        <f>IF(OR(X50="Preventivo",X50="Detectivo"),"Probabilidad",IF(X50="Correctivo","Impacto",""))</f>
        <v>Probabilidad</v>
      </c>
      <c r="X50" s="177" t="s">
        <v>189</v>
      </c>
      <c r="Y50" s="177" t="s">
        <v>180</v>
      </c>
      <c r="Z50" s="226" t="str">
        <f t="shared" si="17"/>
        <v>40%</v>
      </c>
      <c r="AA50" s="177" t="s">
        <v>181</v>
      </c>
      <c r="AB50" s="177" t="s">
        <v>182</v>
      </c>
      <c r="AC50" s="177" t="s">
        <v>183</v>
      </c>
      <c r="AD50" s="177"/>
      <c r="AE50" s="248">
        <f t="shared" si="21"/>
        <v>0.24</v>
      </c>
      <c r="AF50" s="221" t="str">
        <f t="shared" si="22"/>
        <v>BAJA</v>
      </c>
      <c r="AG50" s="226">
        <f t="shared" si="14"/>
        <v>0.24</v>
      </c>
      <c r="AH50" s="221" t="str">
        <f t="shared" si="23"/>
        <v>LEVE</v>
      </c>
      <c r="AI50" s="226">
        <f t="shared" si="26"/>
        <v>0.2</v>
      </c>
      <c r="AJ50" s="224" t="str">
        <f t="shared" ref="AJ50:AJ82" si="32">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1043" t="s">
        <v>242</v>
      </c>
      <c r="AL50" s="153"/>
      <c r="AM50" s="229"/>
      <c r="AN50" s="156"/>
      <c r="AO50" s="179" t="s">
        <v>395</v>
      </c>
      <c r="AP50" s="230" t="s">
        <v>187</v>
      </c>
    </row>
    <row r="51" spans="1:42" ht="294.5" hidden="1" x14ac:dyDescent="0.3">
      <c r="A51" s="1157"/>
      <c r="B51" s="1157"/>
      <c r="C51" s="1159"/>
      <c r="D51" s="1161"/>
      <c r="E51" s="1161"/>
      <c r="F51" s="1164"/>
      <c r="G51" s="1145"/>
      <c r="H51" s="236"/>
      <c r="I51" s="154"/>
      <c r="J51" s="1127"/>
      <c r="K51" s="1127"/>
      <c r="L51" s="1165"/>
      <c r="M51" s="238"/>
      <c r="N51" s="239"/>
      <c r="O51" s="240"/>
      <c r="P51" s="1165"/>
      <c r="Q51" s="52"/>
      <c r="R51" s="239"/>
      <c r="S51" s="240"/>
      <c r="T51" s="241"/>
      <c r="U51" s="137">
        <v>2</v>
      </c>
      <c r="V51" s="225" t="s">
        <v>396</v>
      </c>
      <c r="W51" s="137"/>
      <c r="X51" s="242"/>
      <c r="Y51" s="242"/>
      <c r="Z51" s="243"/>
      <c r="AA51" s="242"/>
      <c r="AB51" s="242"/>
      <c r="AC51" s="242"/>
      <c r="AD51" s="242"/>
      <c r="AE51" s="244"/>
      <c r="AF51" s="239"/>
      <c r="AG51" s="243"/>
      <c r="AH51" s="239"/>
      <c r="AI51" s="243"/>
      <c r="AJ51" s="224" t="str">
        <f t="shared" si="32"/>
        <v/>
      </c>
      <c r="AK51" s="1044"/>
      <c r="AL51" s="137"/>
      <c r="AM51" s="135"/>
      <c r="AN51" s="136"/>
      <c r="AO51" s="179" t="s">
        <v>397</v>
      </c>
      <c r="AP51" s="137" t="s">
        <v>187</v>
      </c>
    </row>
    <row r="52" spans="1:42" ht="248" hidden="1" x14ac:dyDescent="0.3">
      <c r="A52" s="1158"/>
      <c r="B52" s="1158"/>
      <c r="C52" s="1151"/>
      <c r="D52" s="1162"/>
      <c r="E52" s="1162"/>
      <c r="F52" s="1153"/>
      <c r="G52" s="1146"/>
      <c r="H52" s="219" t="s">
        <v>197</v>
      </c>
      <c r="I52" s="151"/>
      <c r="J52" s="1128"/>
      <c r="K52" s="1128"/>
      <c r="L52" s="1148"/>
      <c r="M52" s="246">
        <v>12</v>
      </c>
      <c r="N52" s="221" t="str">
        <f t="shared" si="30"/>
        <v>BAJA</v>
      </c>
      <c r="O52" s="222">
        <f t="shared" si="28"/>
        <v>0.4</v>
      </c>
      <c r="P52" s="1148"/>
      <c r="Q52" s="223">
        <v>0.2</v>
      </c>
      <c r="R52" s="221" t="str">
        <f t="shared" si="2"/>
        <v>LEVE</v>
      </c>
      <c r="S52" s="222">
        <f t="shared" si="29"/>
        <v>0.2</v>
      </c>
      <c r="T52" s="224" t="str">
        <f t="shared" si="31"/>
        <v>BAJO</v>
      </c>
      <c r="U52" s="153">
        <v>3</v>
      </c>
      <c r="V52" s="225" t="s">
        <v>398</v>
      </c>
      <c r="W52" s="153" t="str">
        <f>IF(OR(X52="Preventivo",X52="Detectivo"),"Probabilidad",IF(X52="Correctivo","Impacto",""))</f>
        <v>Probabilidad</v>
      </c>
      <c r="X52" s="177" t="s">
        <v>189</v>
      </c>
      <c r="Y52" s="177" t="s">
        <v>180</v>
      </c>
      <c r="Z52" s="226" t="str">
        <f t="shared" si="17"/>
        <v>40%</v>
      </c>
      <c r="AA52" s="177" t="s">
        <v>181</v>
      </c>
      <c r="AB52" s="177" t="s">
        <v>182</v>
      </c>
      <c r="AC52" s="177" t="s">
        <v>183</v>
      </c>
      <c r="AD52" s="227">
        <f>IF(ISBLANK(V52),0,Z52*AE50)</f>
        <v>9.6000000000000002E-2</v>
      </c>
      <c r="AE52" s="227">
        <f>AE50-AD52</f>
        <v>0.14399999999999999</v>
      </c>
      <c r="AF52" s="221" t="str">
        <f t="shared" si="22"/>
        <v>MUY BAJA</v>
      </c>
      <c r="AG52" s="226">
        <f t="shared" si="14"/>
        <v>0.14399999999999999</v>
      </c>
      <c r="AH52" s="221" t="str">
        <f t="shared" si="23"/>
        <v>LEVE</v>
      </c>
      <c r="AI52" s="226">
        <f>IFERROR(IF(W52="Impacto",(S52-(+S52*Z52)),IF(W52="Probabilidad",S52,"")),"")</f>
        <v>0.2</v>
      </c>
      <c r="AJ52" s="224" t="str">
        <f t="shared" si="32"/>
        <v>BAJO</v>
      </c>
      <c r="AK52" s="1045"/>
      <c r="AL52" s="153"/>
      <c r="AM52" s="229"/>
      <c r="AN52" s="156"/>
      <c r="AO52" s="179" t="s">
        <v>399</v>
      </c>
      <c r="AP52" s="230" t="s">
        <v>187</v>
      </c>
    </row>
    <row r="53" spans="1:42" ht="409.5" hidden="1" x14ac:dyDescent="0.3">
      <c r="A53" s="1132" t="s">
        <v>372</v>
      </c>
      <c r="B53" s="1132">
        <v>4</v>
      </c>
      <c r="C53" s="1150" t="s">
        <v>400</v>
      </c>
      <c r="D53" s="1138" t="s">
        <v>401</v>
      </c>
      <c r="E53" s="1154" t="s">
        <v>402</v>
      </c>
      <c r="F53" s="1152" t="s">
        <v>173</v>
      </c>
      <c r="G53" s="1154" t="s">
        <v>403</v>
      </c>
      <c r="H53" s="250" t="s">
        <v>376</v>
      </c>
      <c r="I53" s="151"/>
      <c r="J53" s="1126" t="s">
        <v>404</v>
      </c>
      <c r="K53" s="1126" t="s">
        <v>386</v>
      </c>
      <c r="L53" s="1147" t="s">
        <v>377</v>
      </c>
      <c r="M53" s="246">
        <v>1</v>
      </c>
      <c r="N53" s="221" t="str">
        <f t="shared" si="30"/>
        <v>MUY BAJA</v>
      </c>
      <c r="O53" s="222">
        <f t="shared" si="28"/>
        <v>0.2</v>
      </c>
      <c r="P53" s="1049" t="s">
        <v>200</v>
      </c>
      <c r="Q53" s="223">
        <v>0.6</v>
      </c>
      <c r="R53" s="221" t="str">
        <f t="shared" si="2"/>
        <v>MODERADO</v>
      </c>
      <c r="S53" s="222">
        <f t="shared" si="29"/>
        <v>0.6</v>
      </c>
      <c r="T53" s="224" t="str">
        <f t="shared" si="31"/>
        <v>MODERADO</v>
      </c>
      <c r="U53" s="153">
        <v>1</v>
      </c>
      <c r="V53" s="225" t="s">
        <v>405</v>
      </c>
      <c r="W53" s="153" t="s">
        <v>321</v>
      </c>
      <c r="X53" s="177" t="s">
        <v>189</v>
      </c>
      <c r="Y53" s="177" t="s">
        <v>180</v>
      </c>
      <c r="Z53" s="226" t="str">
        <f t="shared" si="17"/>
        <v>40%</v>
      </c>
      <c r="AA53" s="177" t="s">
        <v>181</v>
      </c>
      <c r="AB53" s="177" t="s">
        <v>182</v>
      </c>
      <c r="AC53" s="177" t="s">
        <v>183</v>
      </c>
      <c r="AD53" s="177"/>
      <c r="AE53" s="248">
        <f t="shared" si="21"/>
        <v>0.12</v>
      </c>
      <c r="AF53" s="221" t="str">
        <f t="shared" si="22"/>
        <v>MUY BAJA</v>
      </c>
      <c r="AG53" s="226">
        <f t="shared" si="14"/>
        <v>0.12</v>
      </c>
      <c r="AH53" s="221" t="str">
        <f t="shared" si="23"/>
        <v>MODERADO</v>
      </c>
      <c r="AI53" s="226">
        <f>IFERROR(IF(W53="Impacto",(S53-(+S53*Z53)),IF(W53="Probabilidad",S53,"")),"")</f>
        <v>0.6</v>
      </c>
      <c r="AJ53" s="224" t="str">
        <f t="shared" si="32"/>
        <v>MODERADO</v>
      </c>
      <c r="AK53" s="1043" t="s">
        <v>265</v>
      </c>
      <c r="AL53" s="151"/>
      <c r="AM53" s="229"/>
      <c r="AN53" s="156"/>
      <c r="AO53" s="179" t="s">
        <v>406</v>
      </c>
      <c r="AP53" s="153" t="s">
        <v>187</v>
      </c>
    </row>
    <row r="54" spans="1:42" ht="409.5" hidden="1" x14ac:dyDescent="0.35">
      <c r="A54" s="1133"/>
      <c r="B54" s="1133"/>
      <c r="C54" s="1159"/>
      <c r="D54" s="1139"/>
      <c r="E54" s="1163"/>
      <c r="F54" s="1164"/>
      <c r="G54" s="1163"/>
      <c r="H54" s="236" t="s">
        <v>376</v>
      </c>
      <c r="I54" s="252"/>
      <c r="J54" s="1127"/>
      <c r="K54" s="1127"/>
      <c r="L54" s="1165"/>
      <c r="M54" s="238">
        <v>1</v>
      </c>
      <c r="N54" s="239" t="str">
        <f t="shared" si="30"/>
        <v>MUY BAJA</v>
      </c>
      <c r="O54" s="240">
        <f t="shared" si="28"/>
        <v>0.2</v>
      </c>
      <c r="P54" s="1050"/>
      <c r="Q54" s="52">
        <v>0.6</v>
      </c>
      <c r="R54" s="239" t="str">
        <f t="shared" si="2"/>
        <v>MODERADO</v>
      </c>
      <c r="S54" s="240">
        <f t="shared" si="29"/>
        <v>0.6</v>
      </c>
      <c r="T54" s="241" t="str">
        <f t="shared" si="31"/>
        <v>MODERADO</v>
      </c>
      <c r="U54" s="137">
        <v>2</v>
      </c>
      <c r="V54" s="225" t="s">
        <v>407</v>
      </c>
      <c r="W54" s="137" t="s">
        <v>321</v>
      </c>
      <c r="X54" s="242" t="s">
        <v>189</v>
      </c>
      <c r="Y54" s="242" t="s">
        <v>180</v>
      </c>
      <c r="Z54" s="243" t="str">
        <f t="shared" si="17"/>
        <v>40%</v>
      </c>
      <c r="AA54" s="242" t="s">
        <v>181</v>
      </c>
      <c r="AB54" s="242" t="s">
        <v>182</v>
      </c>
      <c r="AC54" s="242" t="s">
        <v>183</v>
      </c>
      <c r="AD54" s="62">
        <f t="shared" ref="AD54:AD63" si="33">IF(ISBLANK(V54),0,Z54*AE53)</f>
        <v>4.8000000000000001E-2</v>
      </c>
      <c r="AE54" s="62">
        <f t="shared" ref="AE54:AE63" si="34">AE53-AD54</f>
        <v>7.1999999999999995E-2</v>
      </c>
      <c r="AF54" s="239" t="str">
        <f t="shared" si="22"/>
        <v>MUY BAJA</v>
      </c>
      <c r="AG54" s="243">
        <f t="shared" si="14"/>
        <v>7.1999999999999995E-2</v>
      </c>
      <c r="AH54" s="239" t="str">
        <f t="shared" si="23"/>
        <v>MODERADO</v>
      </c>
      <c r="AI54" s="243">
        <f>IFERROR(IF(W54="Impacto",(S54-(+S54*Z54)),IF(W54="Probabilidad",S54,"")),"")</f>
        <v>0.6</v>
      </c>
      <c r="AJ54" s="241" t="str">
        <f t="shared" si="32"/>
        <v>MODERADO</v>
      </c>
      <c r="AK54" s="1044"/>
      <c r="AL54" s="154"/>
      <c r="AM54" s="135"/>
      <c r="AN54" s="136"/>
      <c r="AO54" s="179" t="s">
        <v>408</v>
      </c>
      <c r="AP54" s="137" t="s">
        <v>187</v>
      </c>
    </row>
    <row r="55" spans="1:42" ht="409.5" hidden="1" x14ac:dyDescent="0.35">
      <c r="A55" s="1134"/>
      <c r="B55" s="1134"/>
      <c r="C55" s="1151"/>
      <c r="D55" s="1140"/>
      <c r="E55" s="1155"/>
      <c r="F55" s="1153"/>
      <c r="G55" s="1155"/>
      <c r="H55" s="236" t="s">
        <v>376</v>
      </c>
      <c r="I55" s="252"/>
      <c r="J55" s="1128"/>
      <c r="K55" s="1128"/>
      <c r="L55" s="1148"/>
      <c r="M55" s="238">
        <v>1</v>
      </c>
      <c r="N55" s="239" t="str">
        <f t="shared" si="30"/>
        <v>MUY BAJA</v>
      </c>
      <c r="O55" s="240">
        <f t="shared" si="28"/>
        <v>0.2</v>
      </c>
      <c r="P55" s="1051"/>
      <c r="Q55" s="52">
        <v>0.6</v>
      </c>
      <c r="R55" s="239" t="str">
        <f t="shared" si="2"/>
        <v>MODERADO</v>
      </c>
      <c r="S55" s="240">
        <f t="shared" si="29"/>
        <v>0.6</v>
      </c>
      <c r="T55" s="241" t="str">
        <f t="shared" si="31"/>
        <v>MODERADO</v>
      </c>
      <c r="U55" s="137">
        <v>3</v>
      </c>
      <c r="V55" s="225" t="s">
        <v>409</v>
      </c>
      <c r="W55" s="137" t="s">
        <v>321</v>
      </c>
      <c r="X55" s="242" t="s">
        <v>189</v>
      </c>
      <c r="Y55" s="242" t="s">
        <v>180</v>
      </c>
      <c r="Z55" s="243" t="str">
        <f t="shared" si="17"/>
        <v>40%</v>
      </c>
      <c r="AA55" s="242" t="s">
        <v>181</v>
      </c>
      <c r="AB55" s="242" t="s">
        <v>182</v>
      </c>
      <c r="AC55" s="242" t="s">
        <v>183</v>
      </c>
      <c r="AD55" s="62">
        <f t="shared" si="33"/>
        <v>2.8799999999999999E-2</v>
      </c>
      <c r="AE55" s="62">
        <f t="shared" si="34"/>
        <v>4.3199999999999995E-2</v>
      </c>
      <c r="AF55" s="239" t="str">
        <f t="shared" si="22"/>
        <v>MUY BAJA</v>
      </c>
      <c r="AG55" s="243">
        <f t="shared" si="14"/>
        <v>4.3199999999999995E-2</v>
      </c>
      <c r="AH55" s="239" t="str">
        <f t="shared" si="23"/>
        <v>MODERADO</v>
      </c>
      <c r="AI55" s="243">
        <f>IFERROR(IF(W55="Impacto",(S55-(+S55*Z55)),IF(W55="Probabilidad",S55,"")),"")</f>
        <v>0.6</v>
      </c>
      <c r="AJ55" s="241" t="str">
        <f t="shared" si="32"/>
        <v>MODERADO</v>
      </c>
      <c r="AK55" s="1045"/>
      <c r="AL55" s="154"/>
      <c r="AM55" s="135"/>
      <c r="AN55" s="136"/>
      <c r="AO55" s="179" t="s">
        <v>410</v>
      </c>
      <c r="AP55" s="137" t="s">
        <v>187</v>
      </c>
    </row>
    <row r="56" spans="1:42" ht="341" hidden="1" x14ac:dyDescent="0.5">
      <c r="A56" s="1132" t="s">
        <v>372</v>
      </c>
      <c r="B56" s="1132">
        <v>5</v>
      </c>
      <c r="C56" s="1150" t="s">
        <v>411</v>
      </c>
      <c r="D56" s="1138" t="s">
        <v>412</v>
      </c>
      <c r="E56" s="1138" t="s">
        <v>413</v>
      </c>
      <c r="F56" s="1152" t="s">
        <v>173</v>
      </c>
      <c r="G56" s="1154" t="s">
        <v>39</v>
      </c>
      <c r="H56" s="250" t="s">
        <v>376</v>
      </c>
      <c r="I56" s="254"/>
      <c r="J56" s="1126" t="s">
        <v>197</v>
      </c>
      <c r="K56" s="1126" t="s">
        <v>208</v>
      </c>
      <c r="L56" s="1147" t="s">
        <v>377</v>
      </c>
      <c r="M56" s="246">
        <v>4</v>
      </c>
      <c r="N56" s="221" t="str">
        <f t="shared" si="30"/>
        <v>BAJA</v>
      </c>
      <c r="O56" s="222">
        <f t="shared" si="28"/>
        <v>0.4</v>
      </c>
      <c r="P56" s="1147" t="s">
        <v>414</v>
      </c>
      <c r="Q56" s="223">
        <v>0.6</v>
      </c>
      <c r="R56" s="221" t="str">
        <f t="shared" si="2"/>
        <v>MODERADO</v>
      </c>
      <c r="S56" s="222">
        <f t="shared" si="29"/>
        <v>0.6</v>
      </c>
      <c r="T56" s="224" t="str">
        <f t="shared" si="31"/>
        <v>MODERADO</v>
      </c>
      <c r="U56" s="153">
        <v>1</v>
      </c>
      <c r="V56" s="225" t="s">
        <v>415</v>
      </c>
      <c r="W56" s="153" t="s">
        <v>321</v>
      </c>
      <c r="X56" s="177" t="s">
        <v>189</v>
      </c>
      <c r="Y56" s="177" t="s">
        <v>180</v>
      </c>
      <c r="Z56" s="226" t="str">
        <f t="shared" si="17"/>
        <v>40%</v>
      </c>
      <c r="AA56" s="177" t="s">
        <v>181</v>
      </c>
      <c r="AB56" s="177" t="s">
        <v>182</v>
      </c>
      <c r="AC56" s="177" t="s">
        <v>183</v>
      </c>
      <c r="AD56" s="227">
        <f t="shared" si="33"/>
        <v>1.728E-2</v>
      </c>
      <c r="AE56" s="227">
        <f t="shared" si="34"/>
        <v>2.5919999999999995E-2</v>
      </c>
      <c r="AF56" s="221" t="str">
        <f t="shared" si="22"/>
        <v>MUY BAJA</v>
      </c>
      <c r="AG56" s="226">
        <f t="shared" si="14"/>
        <v>2.5919999999999995E-2</v>
      </c>
      <c r="AH56" s="221" t="str">
        <f t="shared" si="23"/>
        <v>MODERADO</v>
      </c>
      <c r="AI56" s="226">
        <f t="shared" ref="AI56:AI91" si="35">IFERROR(IF(W56="Impacto",(S56-(+S56*Z56)),IF(W56="Probabilidad",S56,"")),"")</f>
        <v>0.6</v>
      </c>
      <c r="AJ56" s="224" t="str">
        <f t="shared" si="32"/>
        <v>MODERADO</v>
      </c>
      <c r="AK56" s="1043" t="s">
        <v>265</v>
      </c>
      <c r="AL56" s="1149"/>
      <c r="AM56" s="1066"/>
      <c r="AN56" s="1066"/>
      <c r="AO56" s="255" t="s">
        <v>416</v>
      </c>
      <c r="AP56" s="256" t="s">
        <v>187</v>
      </c>
    </row>
    <row r="57" spans="1:42" ht="294.5" hidden="1" x14ac:dyDescent="0.5">
      <c r="A57" s="1134"/>
      <c r="B57" s="1134"/>
      <c r="C57" s="1151"/>
      <c r="D57" s="1140"/>
      <c r="E57" s="1140"/>
      <c r="F57" s="1153"/>
      <c r="G57" s="1155"/>
      <c r="H57" s="250" t="s">
        <v>376</v>
      </c>
      <c r="I57" s="254"/>
      <c r="J57" s="1128"/>
      <c r="K57" s="1128"/>
      <c r="L57" s="1148"/>
      <c r="M57" s="246">
        <v>4</v>
      </c>
      <c r="N57" s="221" t="str">
        <f t="shared" si="30"/>
        <v>BAJA</v>
      </c>
      <c r="O57" s="222">
        <f t="shared" si="28"/>
        <v>0.4</v>
      </c>
      <c r="P57" s="1148"/>
      <c r="Q57" s="223">
        <v>0.6</v>
      </c>
      <c r="R57" s="221" t="str">
        <f t="shared" si="2"/>
        <v>MODERADO</v>
      </c>
      <c r="S57" s="222">
        <f t="shared" si="29"/>
        <v>0.6</v>
      </c>
      <c r="T57" s="224" t="str">
        <f t="shared" si="31"/>
        <v>MODERADO</v>
      </c>
      <c r="U57" s="153">
        <v>2</v>
      </c>
      <c r="V57" s="225" t="s">
        <v>417</v>
      </c>
      <c r="W57" s="153" t="s">
        <v>321</v>
      </c>
      <c r="X57" s="177" t="s">
        <v>189</v>
      </c>
      <c r="Y57" s="177" t="s">
        <v>180</v>
      </c>
      <c r="Z57" s="226" t="str">
        <f t="shared" si="17"/>
        <v>40%</v>
      </c>
      <c r="AA57" s="177" t="s">
        <v>181</v>
      </c>
      <c r="AB57" s="177" t="s">
        <v>182</v>
      </c>
      <c r="AC57" s="177" t="s">
        <v>183</v>
      </c>
      <c r="AD57" s="227">
        <f t="shared" si="33"/>
        <v>1.0367999999999999E-2</v>
      </c>
      <c r="AE57" s="227">
        <f t="shared" si="34"/>
        <v>1.5551999999999996E-2</v>
      </c>
      <c r="AF57" s="221" t="str">
        <f t="shared" si="22"/>
        <v>MUY BAJA</v>
      </c>
      <c r="AG57" s="226">
        <f t="shared" si="14"/>
        <v>1.5551999999999996E-2</v>
      </c>
      <c r="AH57" s="221" t="str">
        <f t="shared" si="23"/>
        <v>MODERADO</v>
      </c>
      <c r="AI57" s="226">
        <f t="shared" si="35"/>
        <v>0.6</v>
      </c>
      <c r="AJ57" s="224" t="str">
        <f t="shared" si="32"/>
        <v>MODERADO</v>
      </c>
      <c r="AK57" s="1044"/>
      <c r="AL57" s="1149"/>
      <c r="AM57" s="1070"/>
      <c r="AN57" s="1070"/>
      <c r="AO57" s="257" t="s">
        <v>418</v>
      </c>
      <c r="AP57" s="256" t="s">
        <v>187</v>
      </c>
    </row>
    <row r="58" spans="1:42" ht="409.5" hidden="1" x14ac:dyDescent="0.5">
      <c r="A58" s="258" t="s">
        <v>372</v>
      </c>
      <c r="B58" s="258">
        <v>6</v>
      </c>
      <c r="C58" s="259" t="s">
        <v>419</v>
      </c>
      <c r="D58" s="260" t="s">
        <v>420</v>
      </c>
      <c r="E58" s="260" t="s">
        <v>421</v>
      </c>
      <c r="F58" s="261" t="s">
        <v>197</v>
      </c>
      <c r="G58" s="260" t="s">
        <v>40</v>
      </c>
      <c r="H58" s="250" t="s">
        <v>197</v>
      </c>
      <c r="I58" s="254"/>
      <c r="J58" s="219" t="s">
        <v>422</v>
      </c>
      <c r="K58" s="262" t="s">
        <v>423</v>
      </c>
      <c r="L58" s="263" t="s">
        <v>424</v>
      </c>
      <c r="M58" s="220">
        <v>98</v>
      </c>
      <c r="N58" s="221" t="str">
        <f t="shared" si="30"/>
        <v>MEDIA</v>
      </c>
      <c r="O58" s="222">
        <f t="shared" si="28"/>
        <v>0.6</v>
      </c>
      <c r="P58" s="151" t="s">
        <v>200</v>
      </c>
      <c r="Q58" s="264">
        <v>0.6</v>
      </c>
      <c r="R58" s="221" t="str">
        <f t="shared" si="2"/>
        <v>MODERADO</v>
      </c>
      <c r="S58" s="222">
        <f t="shared" si="29"/>
        <v>0.6</v>
      </c>
      <c r="T58" s="224" t="str">
        <f t="shared" si="31"/>
        <v>MODERADO</v>
      </c>
      <c r="U58" s="153">
        <v>1</v>
      </c>
      <c r="V58" s="225" t="s">
        <v>425</v>
      </c>
      <c r="W58" s="153" t="s">
        <v>321</v>
      </c>
      <c r="X58" s="177" t="s">
        <v>189</v>
      </c>
      <c r="Y58" s="177" t="s">
        <v>180</v>
      </c>
      <c r="Z58" s="226" t="str">
        <f t="shared" si="17"/>
        <v>40%</v>
      </c>
      <c r="AA58" s="177" t="s">
        <v>181</v>
      </c>
      <c r="AB58" s="177" t="s">
        <v>182</v>
      </c>
      <c r="AC58" s="177" t="s">
        <v>183</v>
      </c>
      <c r="AD58" s="227">
        <f t="shared" si="33"/>
        <v>6.2207999999999986E-3</v>
      </c>
      <c r="AE58" s="227">
        <f t="shared" si="34"/>
        <v>9.3311999999999978E-3</v>
      </c>
      <c r="AF58" s="221" t="str">
        <f t="shared" si="22"/>
        <v>MUY BAJA</v>
      </c>
      <c r="AG58" s="226">
        <f t="shared" si="14"/>
        <v>9.3311999999999978E-3</v>
      </c>
      <c r="AH58" s="221" t="str">
        <f t="shared" si="23"/>
        <v>MODERADO</v>
      </c>
      <c r="AI58" s="226">
        <f t="shared" si="35"/>
        <v>0.6</v>
      </c>
      <c r="AJ58" s="224" t="str">
        <f t="shared" si="32"/>
        <v>MODERADO</v>
      </c>
      <c r="AK58" s="1045"/>
      <c r="AL58" s="1149"/>
      <c r="AM58" s="1067"/>
      <c r="AN58" s="1067"/>
      <c r="AO58" s="265" t="s">
        <v>426</v>
      </c>
      <c r="AP58" s="256" t="s">
        <v>187</v>
      </c>
    </row>
    <row r="59" spans="1:42" ht="409.5" hidden="1" x14ac:dyDescent="0.5">
      <c r="A59" s="1132" t="s">
        <v>372</v>
      </c>
      <c r="B59" s="1132">
        <v>7</v>
      </c>
      <c r="C59" s="1135" t="s">
        <v>427</v>
      </c>
      <c r="D59" s="1138" t="s">
        <v>428</v>
      </c>
      <c r="E59" s="1138" t="s">
        <v>429</v>
      </c>
      <c r="F59" s="1141" t="s">
        <v>173</v>
      </c>
      <c r="G59" s="1144" t="s">
        <v>41</v>
      </c>
      <c r="H59" s="250" t="s">
        <v>430</v>
      </c>
      <c r="I59" s="254"/>
      <c r="J59" s="1126" t="s">
        <v>430</v>
      </c>
      <c r="K59" s="1126" t="s">
        <v>423</v>
      </c>
      <c r="L59" s="1129" t="s">
        <v>431</v>
      </c>
      <c r="M59" s="220">
        <v>54000</v>
      </c>
      <c r="N59" s="221" t="str">
        <f t="shared" si="30"/>
        <v>MUY ALTA</v>
      </c>
      <c r="O59" s="222">
        <f t="shared" si="28"/>
        <v>1</v>
      </c>
      <c r="P59" s="1043" t="s">
        <v>200</v>
      </c>
      <c r="Q59" s="266">
        <v>0.6</v>
      </c>
      <c r="R59" s="221" t="str">
        <f t="shared" si="2"/>
        <v>MODERADO</v>
      </c>
      <c r="S59" s="222">
        <f t="shared" si="29"/>
        <v>0.6</v>
      </c>
      <c r="T59" s="224" t="str">
        <f t="shared" si="31"/>
        <v>ALTO</v>
      </c>
      <c r="U59" s="153">
        <v>1</v>
      </c>
      <c r="V59" s="267" t="s">
        <v>432</v>
      </c>
      <c r="W59" s="153" t="s">
        <v>321</v>
      </c>
      <c r="X59" s="177" t="s">
        <v>189</v>
      </c>
      <c r="Y59" s="177" t="s">
        <v>180</v>
      </c>
      <c r="Z59" s="226" t="str">
        <f t="shared" si="17"/>
        <v>40%</v>
      </c>
      <c r="AA59" s="177" t="s">
        <v>181</v>
      </c>
      <c r="AB59" s="177" t="s">
        <v>182</v>
      </c>
      <c r="AC59" s="177" t="s">
        <v>183</v>
      </c>
      <c r="AD59" s="268"/>
      <c r="AE59" s="248">
        <f>IFERROR(IF(W60="Probabilidad",(O59-(+O59*Z60)),IF(W59="Impacto",O59,"")),"")</f>
        <v>0.6</v>
      </c>
      <c r="AF59" s="221" t="str">
        <f t="shared" si="22"/>
        <v>MEDIA</v>
      </c>
      <c r="AG59" s="226">
        <f t="shared" si="14"/>
        <v>0.6</v>
      </c>
      <c r="AH59" s="221" t="str">
        <f t="shared" si="23"/>
        <v>MODERADO</v>
      </c>
      <c r="AI59" s="226">
        <f t="shared" si="35"/>
        <v>0.6</v>
      </c>
      <c r="AJ59" s="224" t="str">
        <f t="shared" si="32"/>
        <v>MODERADO</v>
      </c>
      <c r="AK59" s="269" t="s">
        <v>265</v>
      </c>
      <c r="AL59" s="270"/>
      <c r="AM59" s="270"/>
      <c r="AN59" s="271"/>
      <c r="AO59" s="211" t="s">
        <v>433</v>
      </c>
      <c r="AP59" s="256" t="s">
        <v>187</v>
      </c>
    </row>
    <row r="60" spans="1:42" ht="409.5" hidden="1" x14ac:dyDescent="0.35">
      <c r="A60" s="1133"/>
      <c r="B60" s="1133"/>
      <c r="C60" s="1136"/>
      <c r="D60" s="1139"/>
      <c r="E60" s="1139"/>
      <c r="F60" s="1142"/>
      <c r="G60" s="1145"/>
      <c r="H60" s="236"/>
      <c r="I60" s="252"/>
      <c r="J60" s="1127"/>
      <c r="K60" s="1127"/>
      <c r="L60" s="1130"/>
      <c r="M60" s="272">
        <v>54000</v>
      </c>
      <c r="N60" s="239" t="str">
        <f t="shared" si="30"/>
        <v>MUY ALTA</v>
      </c>
      <c r="O60" s="240">
        <f t="shared" si="28"/>
        <v>1</v>
      </c>
      <c r="P60" s="1044"/>
      <c r="Q60" s="273">
        <v>0.6</v>
      </c>
      <c r="R60" s="239" t="str">
        <f t="shared" si="2"/>
        <v>MODERADO</v>
      </c>
      <c r="S60" s="240">
        <f t="shared" si="29"/>
        <v>0.6</v>
      </c>
      <c r="T60" s="241" t="str">
        <f t="shared" si="31"/>
        <v>ALTO</v>
      </c>
      <c r="U60" s="137">
        <v>2</v>
      </c>
      <c r="V60" s="267" t="s">
        <v>434</v>
      </c>
      <c r="W60" s="137" t="s">
        <v>321</v>
      </c>
      <c r="X60" s="242" t="s">
        <v>189</v>
      </c>
      <c r="Y60" s="242" t="s">
        <v>180</v>
      </c>
      <c r="Z60" s="243" t="str">
        <f t="shared" si="17"/>
        <v>40%</v>
      </c>
      <c r="AA60" s="242" t="s">
        <v>181</v>
      </c>
      <c r="AB60" s="242" t="s">
        <v>182</v>
      </c>
      <c r="AC60" s="242" t="s">
        <v>183</v>
      </c>
      <c r="AD60" s="274">
        <f t="shared" si="33"/>
        <v>0.24</v>
      </c>
      <c r="AE60" s="274">
        <f>AE59-AD60</f>
        <v>0.36</v>
      </c>
      <c r="AF60" s="239" t="str">
        <f t="shared" si="22"/>
        <v>BAJA</v>
      </c>
      <c r="AG60" s="243">
        <v>0.01</v>
      </c>
      <c r="AH60" s="239" t="str">
        <f t="shared" si="23"/>
        <v>MODERADO</v>
      </c>
      <c r="AI60" s="243">
        <f t="shared" si="35"/>
        <v>0.6</v>
      </c>
      <c r="AJ60" s="241" t="str">
        <f t="shared" si="32"/>
        <v>MODERADO</v>
      </c>
      <c r="AK60" s="275" t="s">
        <v>265</v>
      </c>
      <c r="AL60" s="276"/>
      <c r="AM60" s="276"/>
      <c r="AN60" s="276"/>
      <c r="AO60" s="211" t="s">
        <v>435</v>
      </c>
      <c r="AP60" s="277" t="s">
        <v>187</v>
      </c>
    </row>
    <row r="61" spans="1:42" ht="409.5" hidden="1" x14ac:dyDescent="0.5">
      <c r="A61" s="1134"/>
      <c r="B61" s="1134"/>
      <c r="C61" s="1137"/>
      <c r="D61" s="1140"/>
      <c r="E61" s="1140"/>
      <c r="F61" s="1143"/>
      <c r="G61" s="1146"/>
      <c r="H61" s="250"/>
      <c r="I61" s="254"/>
      <c r="J61" s="1128"/>
      <c r="K61" s="1128"/>
      <c r="L61" s="1131"/>
      <c r="M61" s="220">
        <v>54000</v>
      </c>
      <c r="N61" s="221" t="str">
        <f t="shared" si="30"/>
        <v>MUY ALTA</v>
      </c>
      <c r="O61" s="222">
        <f t="shared" si="28"/>
        <v>1</v>
      </c>
      <c r="P61" s="1045"/>
      <c r="Q61" s="266">
        <v>0.6</v>
      </c>
      <c r="R61" s="221" t="str">
        <f t="shared" si="2"/>
        <v>MODERADO</v>
      </c>
      <c r="S61" s="222">
        <f t="shared" si="29"/>
        <v>0.6</v>
      </c>
      <c r="T61" s="224" t="str">
        <f t="shared" si="31"/>
        <v>ALTO</v>
      </c>
      <c r="U61" s="153">
        <v>3</v>
      </c>
      <c r="V61" s="267" t="s">
        <v>436</v>
      </c>
      <c r="W61" s="153" t="s">
        <v>321</v>
      </c>
      <c r="X61" s="177" t="s">
        <v>189</v>
      </c>
      <c r="Y61" s="177" t="s">
        <v>180</v>
      </c>
      <c r="Z61" s="226" t="str">
        <f t="shared" si="17"/>
        <v>40%</v>
      </c>
      <c r="AA61" s="177" t="s">
        <v>181</v>
      </c>
      <c r="AB61" s="177" t="s">
        <v>437</v>
      </c>
      <c r="AC61" s="177" t="s">
        <v>183</v>
      </c>
      <c r="AD61" s="268">
        <v>0.24</v>
      </c>
      <c r="AE61" s="268">
        <f>AE60-AD61</f>
        <v>0.12</v>
      </c>
      <c r="AF61" s="221" t="str">
        <f t="shared" si="22"/>
        <v>MUY BAJA</v>
      </c>
      <c r="AG61" s="226">
        <v>0.01</v>
      </c>
      <c r="AH61" s="221" t="str">
        <f t="shared" si="23"/>
        <v>MODERADO</v>
      </c>
      <c r="AI61" s="226">
        <f t="shared" si="35"/>
        <v>0.6</v>
      </c>
      <c r="AJ61" s="224" t="str">
        <f t="shared" si="32"/>
        <v>MODERADO</v>
      </c>
      <c r="AK61" s="269" t="s">
        <v>265</v>
      </c>
      <c r="AL61" s="270"/>
      <c r="AM61" s="270"/>
      <c r="AN61" s="270"/>
      <c r="AO61" s="207" t="s">
        <v>438</v>
      </c>
      <c r="AP61" s="256" t="s">
        <v>187</v>
      </c>
    </row>
    <row r="62" spans="1:42" ht="409.5" hidden="1" x14ac:dyDescent="0.5">
      <c r="A62" s="258" t="s">
        <v>372</v>
      </c>
      <c r="B62" s="258">
        <v>8</v>
      </c>
      <c r="C62" s="259" t="s">
        <v>427</v>
      </c>
      <c r="D62" s="278" t="s">
        <v>439</v>
      </c>
      <c r="E62" s="278" t="s">
        <v>440</v>
      </c>
      <c r="F62" s="261" t="s">
        <v>173</v>
      </c>
      <c r="G62" s="279" t="s">
        <v>42</v>
      </c>
      <c r="H62" s="250" t="s">
        <v>430</v>
      </c>
      <c r="I62" s="254"/>
      <c r="J62" s="219" t="s">
        <v>404</v>
      </c>
      <c r="K62" s="262" t="s">
        <v>386</v>
      </c>
      <c r="L62" s="263" t="s">
        <v>431</v>
      </c>
      <c r="M62" s="220">
        <v>54000</v>
      </c>
      <c r="N62" s="221" t="str">
        <f t="shared" si="30"/>
        <v>MUY ALTA</v>
      </c>
      <c r="O62" s="222">
        <f t="shared" si="28"/>
        <v>1</v>
      </c>
      <c r="P62" s="151" t="s">
        <v>200</v>
      </c>
      <c r="Q62" s="266">
        <v>0.6</v>
      </c>
      <c r="R62" s="221" t="str">
        <f t="shared" si="2"/>
        <v>MODERADO</v>
      </c>
      <c r="S62" s="222">
        <f t="shared" si="29"/>
        <v>0.6</v>
      </c>
      <c r="T62" s="224" t="str">
        <f t="shared" si="31"/>
        <v>ALTO</v>
      </c>
      <c r="U62" s="153">
        <v>1</v>
      </c>
      <c r="V62" s="267" t="s">
        <v>441</v>
      </c>
      <c r="W62" s="137" t="s">
        <v>321</v>
      </c>
      <c r="X62" s="177" t="s">
        <v>189</v>
      </c>
      <c r="Y62" s="177" t="s">
        <v>180</v>
      </c>
      <c r="Z62" s="226" t="str">
        <f t="shared" si="17"/>
        <v>40%</v>
      </c>
      <c r="AA62" s="177" t="s">
        <v>181</v>
      </c>
      <c r="AB62" s="177" t="s">
        <v>182</v>
      </c>
      <c r="AC62" s="177" t="s">
        <v>183</v>
      </c>
      <c r="AD62" s="268"/>
      <c r="AE62" s="248">
        <f>IFERROR(IF(W63="Probabilidad",(O62-(+O62*Z63)),IF(W62="Impacto",O62,"")),"")</f>
        <v>0.6</v>
      </c>
      <c r="AF62" s="221" t="str">
        <f t="shared" si="22"/>
        <v>MEDIA</v>
      </c>
      <c r="AG62" s="226">
        <f t="shared" si="14"/>
        <v>0.6</v>
      </c>
      <c r="AH62" s="221" t="str">
        <f t="shared" si="23"/>
        <v>MODERADO</v>
      </c>
      <c r="AI62" s="226">
        <f t="shared" si="35"/>
        <v>0.6</v>
      </c>
      <c r="AJ62" s="224" t="str">
        <f t="shared" si="32"/>
        <v>MODERADO</v>
      </c>
      <c r="AK62" s="275" t="s">
        <v>265</v>
      </c>
      <c r="AL62" s="270"/>
      <c r="AM62" s="270"/>
      <c r="AN62" s="270"/>
      <c r="AO62" s="119" t="s">
        <v>442</v>
      </c>
      <c r="AP62" s="256" t="s">
        <v>187</v>
      </c>
    </row>
    <row r="63" spans="1:42" ht="409.5" hidden="1" x14ac:dyDescent="0.5">
      <c r="A63" s="258" t="s">
        <v>372</v>
      </c>
      <c r="B63" s="258">
        <v>9</v>
      </c>
      <c r="C63" s="260" t="s">
        <v>443</v>
      </c>
      <c r="D63" s="278" t="s">
        <v>444</v>
      </c>
      <c r="E63" s="278" t="s">
        <v>445</v>
      </c>
      <c r="F63" s="261" t="s">
        <v>173</v>
      </c>
      <c r="G63" s="279" t="s">
        <v>446</v>
      </c>
      <c r="H63" s="250" t="s">
        <v>430</v>
      </c>
      <c r="I63" s="254"/>
      <c r="J63" s="219" t="s">
        <v>197</v>
      </c>
      <c r="K63" s="262" t="s">
        <v>208</v>
      </c>
      <c r="L63" s="263" t="s">
        <v>431</v>
      </c>
      <c r="M63" s="220">
        <v>19000</v>
      </c>
      <c r="N63" s="221" t="str">
        <f t="shared" si="30"/>
        <v>MUY ALTA</v>
      </c>
      <c r="O63" s="222">
        <f t="shared" si="28"/>
        <v>1</v>
      </c>
      <c r="P63" s="151" t="s">
        <v>200</v>
      </c>
      <c r="Q63" s="266">
        <v>0.6</v>
      </c>
      <c r="R63" s="221" t="str">
        <f t="shared" si="2"/>
        <v>MODERADO</v>
      </c>
      <c r="S63" s="222">
        <f t="shared" si="29"/>
        <v>0.6</v>
      </c>
      <c r="T63" s="224" t="str">
        <f t="shared" si="31"/>
        <v>ALTO</v>
      </c>
      <c r="U63" s="153">
        <v>1</v>
      </c>
      <c r="V63" s="280" t="s">
        <v>447</v>
      </c>
      <c r="W63" s="153" t="s">
        <v>321</v>
      </c>
      <c r="X63" s="177" t="s">
        <v>189</v>
      </c>
      <c r="Y63" s="177" t="s">
        <v>180</v>
      </c>
      <c r="Z63" s="226" t="str">
        <f t="shared" si="17"/>
        <v>40%</v>
      </c>
      <c r="AA63" s="177" t="s">
        <v>181</v>
      </c>
      <c r="AB63" s="177" t="s">
        <v>182</v>
      </c>
      <c r="AC63" s="177" t="s">
        <v>183</v>
      </c>
      <c r="AD63" s="268">
        <f t="shared" si="33"/>
        <v>0.24</v>
      </c>
      <c r="AE63" s="268">
        <f t="shared" si="34"/>
        <v>0.36</v>
      </c>
      <c r="AF63" s="221" t="str">
        <f t="shared" si="22"/>
        <v>BAJA</v>
      </c>
      <c r="AG63" s="226">
        <f t="shared" si="14"/>
        <v>0.36</v>
      </c>
      <c r="AH63" s="221" t="str">
        <f t="shared" si="23"/>
        <v>MODERADO</v>
      </c>
      <c r="AI63" s="226">
        <f t="shared" si="35"/>
        <v>0.6</v>
      </c>
      <c r="AJ63" s="224" t="str">
        <f t="shared" si="32"/>
        <v>MODERADO</v>
      </c>
      <c r="AK63" s="269" t="s">
        <v>265</v>
      </c>
      <c r="AL63" s="270"/>
      <c r="AM63" s="270"/>
      <c r="AN63" s="270"/>
      <c r="AO63" s="119" t="s">
        <v>44</v>
      </c>
      <c r="AP63" s="256" t="s">
        <v>365</v>
      </c>
    </row>
    <row r="64" spans="1:42" ht="409.5" hidden="1" x14ac:dyDescent="0.5">
      <c r="A64" s="281" t="s">
        <v>372</v>
      </c>
      <c r="B64" s="258">
        <v>10</v>
      </c>
      <c r="C64" s="282" t="s">
        <v>448</v>
      </c>
      <c r="D64" s="278" t="s">
        <v>449</v>
      </c>
      <c r="E64" s="278" t="s">
        <v>450</v>
      </c>
      <c r="F64" s="261" t="s">
        <v>173</v>
      </c>
      <c r="G64" s="279" t="s">
        <v>45</v>
      </c>
      <c r="H64" s="250" t="s">
        <v>385</v>
      </c>
      <c r="I64" s="254"/>
      <c r="J64" s="219" t="s">
        <v>385</v>
      </c>
      <c r="K64" s="219" t="s">
        <v>386</v>
      </c>
      <c r="L64" s="263" t="s">
        <v>451</v>
      </c>
      <c r="M64" s="220">
        <v>1140</v>
      </c>
      <c r="N64" s="221" t="str">
        <f t="shared" si="30"/>
        <v>ALTA</v>
      </c>
      <c r="O64" s="222">
        <f t="shared" si="28"/>
        <v>0.8</v>
      </c>
      <c r="P64" s="151" t="s">
        <v>200</v>
      </c>
      <c r="Q64" s="266">
        <v>0.6</v>
      </c>
      <c r="R64" s="221" t="str">
        <f t="shared" si="2"/>
        <v>MODERADO</v>
      </c>
      <c r="S64" s="222">
        <f t="shared" si="29"/>
        <v>0.6</v>
      </c>
      <c r="T64" s="224" t="str">
        <f t="shared" si="31"/>
        <v>ALTO</v>
      </c>
      <c r="U64" s="153">
        <v>1</v>
      </c>
      <c r="V64" s="280" t="s">
        <v>452</v>
      </c>
      <c r="W64" s="153" t="s">
        <v>321</v>
      </c>
      <c r="X64" s="177" t="s">
        <v>189</v>
      </c>
      <c r="Y64" s="177" t="s">
        <v>180</v>
      </c>
      <c r="Z64" s="226" t="str">
        <f t="shared" si="17"/>
        <v>40%</v>
      </c>
      <c r="AA64" s="177" t="s">
        <v>181</v>
      </c>
      <c r="AB64" s="177" t="s">
        <v>182</v>
      </c>
      <c r="AC64" s="177" t="s">
        <v>183</v>
      </c>
      <c r="AD64" s="268">
        <f>IF(ISBLANK(V64),0,Z64*AE63)</f>
        <v>0.14399999999999999</v>
      </c>
      <c r="AE64" s="268">
        <f>AE63-AD64</f>
        <v>0.216</v>
      </c>
      <c r="AF64" s="221" t="str">
        <f t="shared" si="22"/>
        <v>BAJA</v>
      </c>
      <c r="AG64" s="226">
        <f t="shared" si="14"/>
        <v>0.216</v>
      </c>
      <c r="AH64" s="221" t="str">
        <f t="shared" si="23"/>
        <v>MODERADO</v>
      </c>
      <c r="AI64" s="226">
        <f t="shared" si="35"/>
        <v>0.6</v>
      </c>
      <c r="AJ64" s="224" t="str">
        <f t="shared" si="32"/>
        <v>MODERADO</v>
      </c>
      <c r="AK64" s="283" t="s">
        <v>265</v>
      </c>
      <c r="AL64" s="270"/>
      <c r="AM64" s="270"/>
      <c r="AN64" s="270"/>
      <c r="AO64" s="119" t="s">
        <v>46</v>
      </c>
      <c r="AP64" s="153" t="s">
        <v>187</v>
      </c>
    </row>
    <row r="65" spans="1:42" ht="409.5" hidden="1" x14ac:dyDescent="0.3">
      <c r="A65" s="982" t="s">
        <v>453</v>
      </c>
      <c r="B65" s="982">
        <v>1</v>
      </c>
      <c r="C65" s="985" t="s">
        <v>454</v>
      </c>
      <c r="D65" s="985" t="s">
        <v>455</v>
      </c>
      <c r="E65" s="985" t="s">
        <v>456</v>
      </c>
      <c r="F65" s="1014"/>
      <c r="G65" s="985" t="s">
        <v>96</v>
      </c>
      <c r="H65" s="146"/>
      <c r="I65" s="141"/>
      <c r="J65" s="141"/>
      <c r="K65" s="141"/>
      <c r="L65" s="158"/>
      <c r="M65" s="142">
        <v>5000</v>
      </c>
      <c r="N65" s="143" t="str">
        <f t="shared" si="30"/>
        <v>ALTA</v>
      </c>
      <c r="O65" s="144">
        <f t="shared" si="28"/>
        <v>0.8</v>
      </c>
      <c r="P65" s="125" t="s">
        <v>457</v>
      </c>
      <c r="Q65" s="145">
        <v>0.2</v>
      </c>
      <c r="R65" s="143" t="str">
        <f t="shared" si="2"/>
        <v>LEVE</v>
      </c>
      <c r="S65" s="144">
        <f t="shared" si="29"/>
        <v>0.2</v>
      </c>
      <c r="T65" s="150" t="str">
        <f t="shared" si="31"/>
        <v>MODERADO</v>
      </c>
      <c r="U65" s="146">
        <v>1</v>
      </c>
      <c r="V65" s="284" t="s">
        <v>458</v>
      </c>
      <c r="W65" s="146" t="s">
        <v>321</v>
      </c>
      <c r="X65" s="147" t="s">
        <v>189</v>
      </c>
      <c r="Y65" s="147" t="s">
        <v>233</v>
      </c>
      <c r="Z65" s="148" t="str">
        <f t="shared" si="17"/>
        <v>50%</v>
      </c>
      <c r="AA65" s="147" t="s">
        <v>181</v>
      </c>
      <c r="AB65" s="147" t="s">
        <v>182</v>
      </c>
      <c r="AC65" s="147" t="s">
        <v>183</v>
      </c>
      <c r="AD65" s="147"/>
      <c r="AE65" s="149">
        <f>IFERROR(IF(W65="Probabilidad",(O65-(+O65*Z65)),IF(W65="Impacto",O65,"")),"")</f>
        <v>0.4</v>
      </c>
      <c r="AF65" s="143" t="str">
        <f t="shared" si="22"/>
        <v>BAJA</v>
      </c>
      <c r="AG65" s="148">
        <f t="shared" si="14"/>
        <v>0.4</v>
      </c>
      <c r="AH65" s="143" t="str">
        <f t="shared" si="23"/>
        <v>LEVE</v>
      </c>
      <c r="AI65" s="148">
        <f t="shared" si="35"/>
        <v>0.2</v>
      </c>
      <c r="AJ65" s="150" t="str">
        <f t="shared" si="32"/>
        <v>BAJO</v>
      </c>
      <c r="AK65" s="1106" t="s">
        <v>242</v>
      </c>
      <c r="AL65" s="146"/>
      <c r="AM65" s="285"/>
      <c r="AN65" s="182"/>
      <c r="AO65" s="179" t="s">
        <v>459</v>
      </c>
      <c r="AP65" s="153" t="s">
        <v>365</v>
      </c>
    </row>
    <row r="66" spans="1:42" ht="409.5" hidden="1" x14ac:dyDescent="0.3">
      <c r="A66" s="983"/>
      <c r="B66" s="983"/>
      <c r="C66" s="986"/>
      <c r="D66" s="986"/>
      <c r="E66" s="986"/>
      <c r="F66" s="1015"/>
      <c r="G66" s="986"/>
      <c r="H66" s="146"/>
      <c r="I66" s="141"/>
      <c r="J66" s="141"/>
      <c r="K66" s="141"/>
      <c r="L66" s="158"/>
      <c r="M66" s="142">
        <v>5000</v>
      </c>
      <c r="N66" s="143" t="str">
        <f t="shared" si="30"/>
        <v>ALTA</v>
      </c>
      <c r="O66" s="144">
        <f t="shared" si="28"/>
        <v>0.8</v>
      </c>
      <c r="P66" s="125" t="s">
        <v>457</v>
      </c>
      <c r="Q66" s="145">
        <v>0.2</v>
      </c>
      <c r="R66" s="143" t="str">
        <f>IF(Q66=0.2,"LEVE",IF(Q66=0.4,"MENOR",IF(Q66=0.6,"MODERADO",IF(Q66=0.8,"MAYOR",IF(Q66=1,"CATASTROFICO","")))))</f>
        <v>LEVE</v>
      </c>
      <c r="S66" s="144">
        <f t="shared" si="29"/>
        <v>0.2</v>
      </c>
      <c r="T66" s="150" t="str">
        <f t="shared" si="31"/>
        <v>MODERADO</v>
      </c>
      <c r="U66" s="146">
        <v>2</v>
      </c>
      <c r="V66" s="119" t="s">
        <v>460</v>
      </c>
      <c r="W66" s="146" t="s">
        <v>321</v>
      </c>
      <c r="X66" s="147" t="s">
        <v>189</v>
      </c>
      <c r="Y66" s="147" t="s">
        <v>233</v>
      </c>
      <c r="Z66" s="148" t="str">
        <f t="shared" si="17"/>
        <v>50%</v>
      </c>
      <c r="AA66" s="147" t="s">
        <v>181</v>
      </c>
      <c r="AB66" s="147" t="s">
        <v>182</v>
      </c>
      <c r="AC66" s="147" t="s">
        <v>183</v>
      </c>
      <c r="AD66" s="147"/>
      <c r="AE66" s="149">
        <f>IFERROR(IF(W66="Probabilidad",(O66-(+O66*Z66)),IF(W66="Impacto",O66,"")),"")</f>
        <v>0.4</v>
      </c>
      <c r="AF66" s="143" t="str">
        <f t="shared" si="22"/>
        <v>BAJA</v>
      </c>
      <c r="AG66" s="148">
        <f t="shared" si="14"/>
        <v>0.4</v>
      </c>
      <c r="AH66" s="143" t="str">
        <f>R66</f>
        <v>LEVE</v>
      </c>
      <c r="AI66" s="148">
        <f t="shared" si="35"/>
        <v>0.2</v>
      </c>
      <c r="AJ66" s="150" t="str">
        <f t="shared" si="32"/>
        <v>BAJO</v>
      </c>
      <c r="AK66" s="1125"/>
      <c r="AL66" s="146"/>
      <c r="AM66" s="285"/>
      <c r="AN66" s="182"/>
      <c r="AO66" s="152" t="s">
        <v>461</v>
      </c>
      <c r="AP66" s="153" t="s">
        <v>187</v>
      </c>
    </row>
    <row r="67" spans="1:42" ht="409.5" hidden="1" x14ac:dyDescent="0.3">
      <c r="A67" s="984"/>
      <c r="B67" s="984"/>
      <c r="C67" s="987"/>
      <c r="D67" s="987"/>
      <c r="E67" s="987"/>
      <c r="F67" s="1016"/>
      <c r="G67" s="987"/>
      <c r="H67" s="146"/>
      <c r="I67" s="141"/>
      <c r="J67" s="141"/>
      <c r="K67" s="141"/>
      <c r="L67" s="158"/>
      <c r="M67" s="142">
        <v>5000</v>
      </c>
      <c r="N67" s="143" t="str">
        <f t="shared" si="30"/>
        <v>ALTA</v>
      </c>
      <c r="O67" s="144">
        <f t="shared" si="28"/>
        <v>0.8</v>
      </c>
      <c r="P67" s="125" t="s">
        <v>457</v>
      </c>
      <c r="Q67" s="145">
        <v>0.2</v>
      </c>
      <c r="R67" s="143" t="str">
        <f t="shared" si="2"/>
        <v>LEVE</v>
      </c>
      <c r="S67" s="144">
        <f t="shared" si="29"/>
        <v>0.2</v>
      </c>
      <c r="T67" s="150" t="str">
        <f t="shared" si="31"/>
        <v>MODERADO</v>
      </c>
      <c r="U67" s="146">
        <v>3</v>
      </c>
      <c r="V67" s="119" t="s">
        <v>462</v>
      </c>
      <c r="W67" s="146" t="s">
        <v>321</v>
      </c>
      <c r="X67" s="147" t="s">
        <v>189</v>
      </c>
      <c r="Y67" s="147" t="s">
        <v>233</v>
      </c>
      <c r="Z67" s="148" t="str">
        <f t="shared" si="17"/>
        <v>50%</v>
      </c>
      <c r="AA67" s="147" t="s">
        <v>181</v>
      </c>
      <c r="AB67" s="147" t="s">
        <v>182</v>
      </c>
      <c r="AC67" s="147" t="s">
        <v>183</v>
      </c>
      <c r="AD67" s="287">
        <f>IF(ISBLANK(V66),0,Z67*AE65)</f>
        <v>0.2</v>
      </c>
      <c r="AE67" s="287">
        <f>AE65-AD67</f>
        <v>0.2</v>
      </c>
      <c r="AF67" s="143" t="str">
        <f t="shared" si="22"/>
        <v>MUY BAJA</v>
      </c>
      <c r="AG67" s="148">
        <f t="shared" si="14"/>
        <v>0.2</v>
      </c>
      <c r="AH67" s="143" t="str">
        <f t="shared" si="23"/>
        <v>LEVE</v>
      </c>
      <c r="AI67" s="148">
        <f t="shared" si="35"/>
        <v>0.2</v>
      </c>
      <c r="AJ67" s="150" t="str">
        <f t="shared" si="32"/>
        <v>BAJO</v>
      </c>
      <c r="AK67" s="1107"/>
      <c r="AL67" s="146"/>
      <c r="AM67" s="285"/>
      <c r="AN67" s="182"/>
      <c r="AO67" s="179" t="s">
        <v>463</v>
      </c>
      <c r="AP67" s="153" t="s">
        <v>187</v>
      </c>
    </row>
    <row r="68" spans="1:42" ht="409.5" hidden="1" x14ac:dyDescent="0.3">
      <c r="A68" s="1023" t="s">
        <v>453</v>
      </c>
      <c r="B68" s="1023">
        <v>2</v>
      </c>
      <c r="C68" s="985" t="s">
        <v>464</v>
      </c>
      <c r="D68" s="985" t="s">
        <v>465</v>
      </c>
      <c r="E68" s="985" t="s">
        <v>466</v>
      </c>
      <c r="F68" s="985" t="s">
        <v>173</v>
      </c>
      <c r="G68" s="985" t="s">
        <v>467</v>
      </c>
      <c r="H68" s="146"/>
      <c r="I68" s="141"/>
      <c r="J68" s="141"/>
      <c r="K68" s="141"/>
      <c r="L68" s="158"/>
      <c r="M68" s="142">
        <v>6000</v>
      </c>
      <c r="N68" s="143" t="str">
        <f t="shared" si="30"/>
        <v>MUY ALTA</v>
      </c>
      <c r="O68" s="144">
        <f t="shared" si="28"/>
        <v>1</v>
      </c>
      <c r="P68" s="125" t="s">
        <v>468</v>
      </c>
      <c r="Q68" s="145">
        <v>0.6</v>
      </c>
      <c r="R68" s="143" t="str">
        <f t="shared" si="2"/>
        <v>MODERADO</v>
      </c>
      <c r="S68" s="144">
        <f t="shared" si="29"/>
        <v>0.6</v>
      </c>
      <c r="T68" s="150" t="str">
        <f t="shared" si="31"/>
        <v>ALTO</v>
      </c>
      <c r="U68" s="146">
        <v>1</v>
      </c>
      <c r="V68" s="119" t="s">
        <v>469</v>
      </c>
      <c r="W68" s="146" t="s">
        <v>321</v>
      </c>
      <c r="X68" s="147" t="s">
        <v>189</v>
      </c>
      <c r="Y68" s="147" t="s">
        <v>233</v>
      </c>
      <c r="Z68" s="148" t="str">
        <f t="shared" si="17"/>
        <v>50%</v>
      </c>
      <c r="AA68" s="147" t="s">
        <v>181</v>
      </c>
      <c r="AB68" s="147" t="s">
        <v>182</v>
      </c>
      <c r="AC68" s="147" t="s">
        <v>183</v>
      </c>
      <c r="AD68" s="147"/>
      <c r="AE68" s="149">
        <f>IFERROR(IF(W68="Probabilidad",(O68-(+O68*Z68)),IF(W68="Impacto",O68,"")),"")</f>
        <v>0.5</v>
      </c>
      <c r="AF68" s="321" t="s">
        <v>559</v>
      </c>
      <c r="AG68" s="148">
        <f t="shared" si="14"/>
        <v>0.5</v>
      </c>
      <c r="AH68" s="143" t="str">
        <f t="shared" si="23"/>
        <v>MODERADO</v>
      </c>
      <c r="AI68" s="148">
        <f t="shared" si="35"/>
        <v>0.6</v>
      </c>
      <c r="AJ68" s="150" t="s">
        <v>559</v>
      </c>
      <c r="AK68" s="140" t="s">
        <v>184</v>
      </c>
      <c r="AL68" s="146"/>
      <c r="AM68" s="285"/>
      <c r="AN68" s="182"/>
      <c r="AO68" s="152" t="s">
        <v>470</v>
      </c>
      <c r="AP68" s="153" t="s">
        <v>187</v>
      </c>
    </row>
    <row r="69" spans="1:42" ht="409.5" hidden="1" x14ac:dyDescent="0.3">
      <c r="A69" s="1024"/>
      <c r="B69" s="1024"/>
      <c r="C69" s="986"/>
      <c r="D69" s="986"/>
      <c r="E69" s="986"/>
      <c r="F69" s="986"/>
      <c r="G69" s="986"/>
      <c r="H69" s="146"/>
      <c r="I69" s="141"/>
      <c r="J69" s="141"/>
      <c r="K69" s="141"/>
      <c r="L69" s="158"/>
      <c r="M69" s="142">
        <v>6000</v>
      </c>
      <c r="N69" s="143" t="str">
        <f t="shared" si="30"/>
        <v>MUY ALTA</v>
      </c>
      <c r="O69" s="144">
        <f t="shared" si="28"/>
        <v>1</v>
      </c>
      <c r="P69" s="125" t="s">
        <v>468</v>
      </c>
      <c r="Q69" s="145">
        <v>0.6</v>
      </c>
      <c r="R69" s="143" t="str">
        <f t="shared" si="2"/>
        <v>MODERADO</v>
      </c>
      <c r="S69" s="144">
        <f t="shared" si="29"/>
        <v>0.6</v>
      </c>
      <c r="T69" s="150" t="str">
        <f t="shared" si="31"/>
        <v>ALTO</v>
      </c>
      <c r="U69" s="146">
        <v>2</v>
      </c>
      <c r="V69" s="119" t="s">
        <v>471</v>
      </c>
      <c r="W69" s="146" t="s">
        <v>321</v>
      </c>
      <c r="X69" s="147" t="s">
        <v>189</v>
      </c>
      <c r="Y69" s="147" t="s">
        <v>233</v>
      </c>
      <c r="Z69" s="148" t="str">
        <f t="shared" si="17"/>
        <v>50%</v>
      </c>
      <c r="AA69" s="147" t="s">
        <v>181</v>
      </c>
      <c r="AB69" s="147" t="s">
        <v>182</v>
      </c>
      <c r="AC69" s="147" t="s">
        <v>183</v>
      </c>
      <c r="AD69" s="287">
        <f>IF(ISBLANK(V69),0,Z69*AE68)</f>
        <v>0.25</v>
      </c>
      <c r="AE69" s="287" t="e">
        <f>$AE68-$AC$19</f>
        <v>#VALUE!</v>
      </c>
      <c r="AF69" s="320" t="s">
        <v>192</v>
      </c>
      <c r="AG69" s="148" t="e">
        <f t="shared" si="14"/>
        <v>#VALUE!</v>
      </c>
      <c r="AH69" s="143" t="str">
        <f t="shared" si="23"/>
        <v>MODERADO</v>
      </c>
      <c r="AI69" s="148">
        <f t="shared" si="35"/>
        <v>0.6</v>
      </c>
      <c r="AJ69" s="150" t="s">
        <v>192</v>
      </c>
      <c r="AK69" s="288"/>
      <c r="AL69" s="146"/>
      <c r="AM69" s="285"/>
      <c r="AN69" s="182"/>
      <c r="AO69" s="152" t="s">
        <v>472</v>
      </c>
      <c r="AP69" s="153" t="s">
        <v>187</v>
      </c>
    </row>
    <row r="70" spans="1:42" ht="409.5" hidden="1" x14ac:dyDescent="0.3">
      <c r="A70" s="1024"/>
      <c r="B70" s="1024"/>
      <c r="C70" s="986"/>
      <c r="D70" s="986"/>
      <c r="E70" s="986"/>
      <c r="F70" s="986"/>
      <c r="G70" s="986"/>
      <c r="H70" s="146"/>
      <c r="I70" s="141"/>
      <c r="J70" s="141"/>
      <c r="K70" s="141"/>
      <c r="L70" s="158"/>
      <c r="M70" s="142">
        <v>6000</v>
      </c>
      <c r="N70" s="143" t="str">
        <f t="shared" si="30"/>
        <v>MUY ALTA</v>
      </c>
      <c r="O70" s="144">
        <f t="shared" si="28"/>
        <v>1</v>
      </c>
      <c r="P70" s="144" t="s">
        <v>468</v>
      </c>
      <c r="Q70" s="145">
        <v>0.6</v>
      </c>
      <c r="R70" s="143" t="str">
        <f t="shared" si="2"/>
        <v>MODERADO</v>
      </c>
      <c r="S70" s="144">
        <f t="shared" si="29"/>
        <v>0.6</v>
      </c>
      <c r="T70" s="150" t="str">
        <f t="shared" si="31"/>
        <v>ALTO</v>
      </c>
      <c r="U70" s="146">
        <v>3</v>
      </c>
      <c r="V70" s="119" t="s">
        <v>473</v>
      </c>
      <c r="W70" s="146" t="s">
        <v>321</v>
      </c>
      <c r="X70" s="147" t="s">
        <v>189</v>
      </c>
      <c r="Y70" s="147" t="s">
        <v>233</v>
      </c>
      <c r="Z70" s="148" t="str">
        <f t="shared" si="17"/>
        <v>50%</v>
      </c>
      <c r="AA70" s="147" t="s">
        <v>181</v>
      </c>
      <c r="AB70" s="147" t="s">
        <v>182</v>
      </c>
      <c r="AC70" s="147" t="s">
        <v>183</v>
      </c>
      <c r="AD70" s="147"/>
      <c r="AE70" s="287" t="e">
        <f>$AE69-$AC$19</f>
        <v>#VALUE!</v>
      </c>
      <c r="AF70" s="320" t="s">
        <v>192</v>
      </c>
      <c r="AG70" s="148">
        <v>0.2</v>
      </c>
      <c r="AH70" s="143" t="str">
        <f t="shared" si="23"/>
        <v>MODERADO</v>
      </c>
      <c r="AI70" s="148">
        <f t="shared" si="35"/>
        <v>0.6</v>
      </c>
      <c r="AJ70" s="150" t="s">
        <v>192</v>
      </c>
      <c r="AK70" s="288"/>
      <c r="AL70" s="146"/>
      <c r="AM70" s="285"/>
      <c r="AN70" s="182"/>
      <c r="AO70" s="179" t="s">
        <v>474</v>
      </c>
      <c r="AP70" s="153" t="s">
        <v>187</v>
      </c>
    </row>
    <row r="71" spans="1:42" ht="409.5" hidden="1" x14ac:dyDescent="0.3">
      <c r="A71" s="1025"/>
      <c r="B71" s="1025"/>
      <c r="C71" s="987"/>
      <c r="D71" s="987"/>
      <c r="E71" s="987"/>
      <c r="F71" s="987"/>
      <c r="G71" s="987"/>
      <c r="H71" s="146"/>
      <c r="I71" s="141"/>
      <c r="J71" s="141"/>
      <c r="K71" s="141"/>
      <c r="L71" s="158"/>
      <c r="M71" s="142">
        <v>6000</v>
      </c>
      <c r="N71" s="143" t="str">
        <f t="shared" si="30"/>
        <v>MUY ALTA</v>
      </c>
      <c r="O71" s="144">
        <f t="shared" si="28"/>
        <v>1</v>
      </c>
      <c r="P71" s="144" t="s">
        <v>468</v>
      </c>
      <c r="Q71" s="145">
        <v>0.6</v>
      </c>
      <c r="R71" s="143" t="str">
        <f t="shared" si="2"/>
        <v>MODERADO</v>
      </c>
      <c r="S71" s="144">
        <f t="shared" si="29"/>
        <v>0.6</v>
      </c>
      <c r="T71" s="150" t="str">
        <f t="shared" si="31"/>
        <v>ALTO</v>
      </c>
      <c r="U71" s="146">
        <v>4</v>
      </c>
      <c r="V71" s="119" t="s">
        <v>475</v>
      </c>
      <c r="W71" s="146" t="s">
        <v>321</v>
      </c>
      <c r="X71" s="147" t="s">
        <v>189</v>
      </c>
      <c r="Y71" s="147" t="s">
        <v>233</v>
      </c>
      <c r="Z71" s="148" t="str">
        <f t="shared" si="17"/>
        <v>50%</v>
      </c>
      <c r="AA71" s="147" t="s">
        <v>181</v>
      </c>
      <c r="AB71" s="147" t="s">
        <v>182</v>
      </c>
      <c r="AC71" s="147" t="s">
        <v>183</v>
      </c>
      <c r="AD71" s="287" t="e">
        <f t="shared" ref="AD71:AD76" si="36">IF(ISBLANK(V71),0,Z71*AE70)</f>
        <v>#VALUE!</v>
      </c>
      <c r="AE71" s="287" t="e">
        <f t="shared" ref="AE71:AE76" si="37">AE70-AD71</f>
        <v>#VALUE!</v>
      </c>
      <c r="AF71" s="322" t="s">
        <v>264</v>
      </c>
      <c r="AG71" s="148">
        <v>0.2</v>
      </c>
      <c r="AH71" s="143" t="str">
        <f t="shared" si="23"/>
        <v>MODERADO</v>
      </c>
      <c r="AI71" s="148">
        <f t="shared" si="35"/>
        <v>0.6</v>
      </c>
      <c r="AJ71" s="150" t="s">
        <v>192</v>
      </c>
      <c r="AK71" s="290"/>
      <c r="AL71" s="146"/>
      <c r="AM71" s="285"/>
      <c r="AN71" s="182"/>
      <c r="AO71" s="152" t="s">
        <v>476</v>
      </c>
      <c r="AP71" s="153" t="s">
        <v>187</v>
      </c>
    </row>
    <row r="72" spans="1:42" ht="409.5" hidden="1" x14ac:dyDescent="0.3">
      <c r="A72" s="982" t="s">
        <v>453</v>
      </c>
      <c r="B72" s="982">
        <v>3</v>
      </c>
      <c r="C72" s="1073" t="s">
        <v>477</v>
      </c>
      <c r="D72" s="985" t="s">
        <v>478</v>
      </c>
      <c r="E72" s="985" t="s">
        <v>479</v>
      </c>
      <c r="F72" s="985" t="s">
        <v>173</v>
      </c>
      <c r="G72" s="1035" t="s">
        <v>97</v>
      </c>
      <c r="H72" s="146"/>
      <c r="I72" s="141"/>
      <c r="J72" s="141"/>
      <c r="K72" s="141"/>
      <c r="L72" s="158"/>
      <c r="M72" s="142">
        <v>5001</v>
      </c>
      <c r="N72" s="143" t="str">
        <f t="shared" si="30"/>
        <v>MUY ALTA</v>
      </c>
      <c r="O72" s="144">
        <f t="shared" si="28"/>
        <v>1</v>
      </c>
      <c r="P72" s="155" t="s">
        <v>360</v>
      </c>
      <c r="Q72" s="145">
        <v>0.6</v>
      </c>
      <c r="R72" s="143" t="str">
        <f t="shared" si="2"/>
        <v>MODERADO</v>
      </c>
      <c r="S72" s="144">
        <f t="shared" si="29"/>
        <v>0.6</v>
      </c>
      <c r="T72" s="150" t="str">
        <f t="shared" si="31"/>
        <v>ALTO</v>
      </c>
      <c r="U72" s="146">
        <v>1</v>
      </c>
      <c r="V72" s="134" t="s">
        <v>480</v>
      </c>
      <c r="W72" s="146" t="s">
        <v>321</v>
      </c>
      <c r="X72" s="147" t="s">
        <v>189</v>
      </c>
      <c r="Y72" s="147" t="s">
        <v>233</v>
      </c>
      <c r="Z72" s="148" t="str">
        <f t="shared" si="17"/>
        <v>50%</v>
      </c>
      <c r="AA72" s="147" t="s">
        <v>181</v>
      </c>
      <c r="AB72" s="147" t="s">
        <v>182</v>
      </c>
      <c r="AC72" s="147" t="s">
        <v>183</v>
      </c>
      <c r="AD72" s="287" t="e">
        <f t="shared" si="36"/>
        <v>#VALUE!</v>
      </c>
      <c r="AE72" s="287" t="e">
        <f t="shared" si="37"/>
        <v>#VALUE!</v>
      </c>
      <c r="AF72" s="321" t="s">
        <v>559</v>
      </c>
      <c r="AG72" s="148">
        <v>0.2</v>
      </c>
      <c r="AH72" s="143" t="str">
        <f t="shared" si="23"/>
        <v>MODERADO</v>
      </c>
      <c r="AI72" s="148">
        <f t="shared" si="35"/>
        <v>0.6</v>
      </c>
      <c r="AJ72" s="150" t="s">
        <v>192</v>
      </c>
      <c r="AK72" s="140" t="s">
        <v>184</v>
      </c>
      <c r="AL72" s="146"/>
      <c r="AM72" s="285"/>
      <c r="AN72" s="182"/>
      <c r="AO72" s="291" t="s">
        <v>481</v>
      </c>
      <c r="AP72" s="153" t="s">
        <v>187</v>
      </c>
    </row>
    <row r="73" spans="1:42" ht="409.5" hidden="1" x14ac:dyDescent="0.3">
      <c r="A73" s="983"/>
      <c r="B73" s="983"/>
      <c r="C73" s="1124"/>
      <c r="D73" s="986"/>
      <c r="E73" s="986"/>
      <c r="F73" s="986"/>
      <c r="G73" s="1036"/>
      <c r="H73" s="146"/>
      <c r="I73" s="141"/>
      <c r="J73" s="141"/>
      <c r="K73" s="141"/>
      <c r="L73" s="158"/>
      <c r="M73" s="142">
        <v>5001</v>
      </c>
      <c r="N73" s="143" t="str">
        <f t="shared" si="30"/>
        <v>MUY ALTA</v>
      </c>
      <c r="O73" s="144">
        <f t="shared" si="28"/>
        <v>1</v>
      </c>
      <c r="P73" s="155" t="s">
        <v>360</v>
      </c>
      <c r="Q73" s="145">
        <v>0.6</v>
      </c>
      <c r="R73" s="143" t="str">
        <f t="shared" si="2"/>
        <v>MODERADO</v>
      </c>
      <c r="S73" s="144">
        <f t="shared" si="29"/>
        <v>0.6</v>
      </c>
      <c r="T73" s="150" t="str">
        <f t="shared" si="31"/>
        <v>ALTO</v>
      </c>
      <c r="U73" s="146">
        <v>2</v>
      </c>
      <c r="V73" s="134" t="s">
        <v>482</v>
      </c>
      <c r="W73" s="146" t="s">
        <v>321</v>
      </c>
      <c r="X73" s="147" t="s">
        <v>189</v>
      </c>
      <c r="Y73" s="147" t="s">
        <v>233</v>
      </c>
      <c r="Z73" s="148" t="str">
        <f t="shared" si="17"/>
        <v>50%</v>
      </c>
      <c r="AA73" s="147" t="s">
        <v>181</v>
      </c>
      <c r="AB73" s="147" t="s">
        <v>182</v>
      </c>
      <c r="AC73" s="147" t="s">
        <v>183</v>
      </c>
      <c r="AD73" s="287" t="e">
        <f t="shared" si="36"/>
        <v>#VALUE!</v>
      </c>
      <c r="AE73" s="287" t="e">
        <f t="shared" si="37"/>
        <v>#VALUE!</v>
      </c>
      <c r="AF73" s="320" t="s">
        <v>192</v>
      </c>
      <c r="AG73" s="148">
        <v>0.2</v>
      </c>
      <c r="AH73" s="143" t="str">
        <f t="shared" si="23"/>
        <v>MODERADO</v>
      </c>
      <c r="AI73" s="148">
        <f t="shared" si="35"/>
        <v>0.6</v>
      </c>
      <c r="AJ73" s="150" t="s">
        <v>192</v>
      </c>
      <c r="AK73" s="288"/>
      <c r="AL73" s="146"/>
      <c r="AM73" s="285"/>
      <c r="AN73" s="182"/>
      <c r="AO73" s="291" t="s">
        <v>483</v>
      </c>
      <c r="AP73" s="153" t="s">
        <v>187</v>
      </c>
    </row>
    <row r="74" spans="1:42" ht="409.5" hidden="1" x14ac:dyDescent="0.3">
      <c r="A74" s="983"/>
      <c r="B74" s="983"/>
      <c r="C74" s="1124"/>
      <c r="D74" s="986"/>
      <c r="E74" s="986"/>
      <c r="F74" s="986"/>
      <c r="G74" s="1036"/>
      <c r="H74" s="146"/>
      <c r="I74" s="141"/>
      <c r="J74" s="141"/>
      <c r="K74" s="141"/>
      <c r="L74" s="158"/>
      <c r="M74" s="142">
        <v>5001</v>
      </c>
      <c r="N74" s="143" t="str">
        <f t="shared" si="30"/>
        <v>MUY ALTA</v>
      </c>
      <c r="O74" s="144">
        <f t="shared" si="28"/>
        <v>1</v>
      </c>
      <c r="P74" s="155" t="s">
        <v>360</v>
      </c>
      <c r="Q74" s="145">
        <v>0.6</v>
      </c>
      <c r="R74" s="143" t="str">
        <f t="shared" si="2"/>
        <v>MODERADO</v>
      </c>
      <c r="S74" s="144">
        <f t="shared" si="29"/>
        <v>0.6</v>
      </c>
      <c r="T74" s="150" t="str">
        <f t="shared" si="31"/>
        <v>ALTO</v>
      </c>
      <c r="U74" s="146">
        <v>3</v>
      </c>
      <c r="V74" s="119" t="s">
        <v>484</v>
      </c>
      <c r="W74" s="146" t="s">
        <v>321</v>
      </c>
      <c r="X74" s="147" t="s">
        <v>189</v>
      </c>
      <c r="Y74" s="147" t="s">
        <v>233</v>
      </c>
      <c r="Z74" s="148" t="str">
        <f t="shared" si="17"/>
        <v>50%</v>
      </c>
      <c r="AA74" s="147" t="s">
        <v>181</v>
      </c>
      <c r="AB74" s="147" t="s">
        <v>182</v>
      </c>
      <c r="AC74" s="147" t="s">
        <v>183</v>
      </c>
      <c r="AD74" s="287" t="e">
        <f t="shared" si="36"/>
        <v>#VALUE!</v>
      </c>
      <c r="AE74" s="287" t="e">
        <f t="shared" si="37"/>
        <v>#VALUE!</v>
      </c>
      <c r="AF74" s="322" t="s">
        <v>264</v>
      </c>
      <c r="AG74" s="148">
        <v>0.2</v>
      </c>
      <c r="AH74" s="143" t="str">
        <f t="shared" si="23"/>
        <v>MODERADO</v>
      </c>
      <c r="AI74" s="148">
        <f t="shared" si="35"/>
        <v>0.6</v>
      </c>
      <c r="AJ74" s="150" t="s">
        <v>192</v>
      </c>
      <c r="AK74" s="288"/>
      <c r="AL74" s="146"/>
      <c r="AM74" s="285"/>
      <c r="AN74" s="182"/>
      <c r="AO74" s="152" t="s">
        <v>485</v>
      </c>
      <c r="AP74" s="153" t="s">
        <v>187</v>
      </c>
    </row>
    <row r="75" spans="1:42" ht="409.5" hidden="1" x14ac:dyDescent="0.3">
      <c r="A75" s="983"/>
      <c r="B75" s="983"/>
      <c r="C75" s="1124"/>
      <c r="D75" s="986"/>
      <c r="E75" s="986"/>
      <c r="F75" s="986"/>
      <c r="G75" s="1036"/>
      <c r="H75" s="146"/>
      <c r="I75" s="141"/>
      <c r="J75" s="141"/>
      <c r="K75" s="141"/>
      <c r="L75" s="158"/>
      <c r="M75" s="142">
        <v>5001</v>
      </c>
      <c r="N75" s="143" t="str">
        <f t="shared" si="30"/>
        <v>MUY ALTA</v>
      </c>
      <c r="O75" s="144">
        <f t="shared" si="28"/>
        <v>1</v>
      </c>
      <c r="P75" s="155" t="s">
        <v>360</v>
      </c>
      <c r="Q75" s="145">
        <v>0.6</v>
      </c>
      <c r="R75" s="143" t="str">
        <f t="shared" ref="R75:R91" si="38">IF(Q75=0.2,"LEVE",IF(Q75=0.4,"MENOR",IF(Q75=0.6,"MODERADO",IF(Q75=0.8,"MAYOR",IF(Q75=1,"CATASTROFICO","")))))</f>
        <v>MODERADO</v>
      </c>
      <c r="S75" s="144">
        <f t="shared" si="29"/>
        <v>0.6</v>
      </c>
      <c r="T75" s="150" t="str">
        <f t="shared" si="31"/>
        <v>ALTO</v>
      </c>
      <c r="U75" s="146">
        <v>4</v>
      </c>
      <c r="V75" s="119" t="s">
        <v>486</v>
      </c>
      <c r="W75" s="146" t="s">
        <v>321</v>
      </c>
      <c r="X75" s="147" t="s">
        <v>189</v>
      </c>
      <c r="Y75" s="147" t="s">
        <v>233</v>
      </c>
      <c r="Z75" s="148" t="str">
        <f t="shared" si="17"/>
        <v>50%</v>
      </c>
      <c r="AA75" s="147" t="s">
        <v>181</v>
      </c>
      <c r="AB75" s="147" t="s">
        <v>182</v>
      </c>
      <c r="AC75" s="147" t="s">
        <v>183</v>
      </c>
      <c r="AD75" s="287" t="e">
        <f t="shared" si="36"/>
        <v>#VALUE!</v>
      </c>
      <c r="AE75" s="287" t="e">
        <f t="shared" si="37"/>
        <v>#VALUE!</v>
      </c>
      <c r="AF75" s="322" t="s">
        <v>264</v>
      </c>
      <c r="AG75" s="148">
        <v>0.2</v>
      </c>
      <c r="AH75" s="143" t="str">
        <f t="shared" si="23"/>
        <v>MODERADO</v>
      </c>
      <c r="AI75" s="148">
        <f t="shared" si="35"/>
        <v>0.6</v>
      </c>
      <c r="AJ75" s="150" t="s">
        <v>192</v>
      </c>
      <c r="AK75" s="288"/>
      <c r="AL75" s="146"/>
      <c r="AM75" s="285"/>
      <c r="AN75" s="182"/>
      <c r="AO75" s="179" t="s">
        <v>487</v>
      </c>
      <c r="AP75" s="153" t="s">
        <v>187</v>
      </c>
    </row>
    <row r="76" spans="1:42" ht="409.5" hidden="1" x14ac:dyDescent="0.3">
      <c r="A76" s="984"/>
      <c r="B76" s="984"/>
      <c r="C76" s="1074"/>
      <c r="D76" s="987"/>
      <c r="E76" s="987"/>
      <c r="F76" s="987"/>
      <c r="G76" s="1037"/>
      <c r="H76" s="146"/>
      <c r="I76" s="141"/>
      <c r="J76" s="141"/>
      <c r="K76" s="141"/>
      <c r="L76" s="158"/>
      <c r="M76" s="142">
        <v>5001</v>
      </c>
      <c r="N76" s="143" t="str">
        <f t="shared" si="30"/>
        <v>MUY ALTA</v>
      </c>
      <c r="O76" s="144">
        <f t="shared" si="28"/>
        <v>1</v>
      </c>
      <c r="P76" s="155" t="s">
        <v>360</v>
      </c>
      <c r="Q76" s="145">
        <v>0.6</v>
      </c>
      <c r="R76" s="143" t="str">
        <f t="shared" si="38"/>
        <v>MODERADO</v>
      </c>
      <c r="S76" s="144">
        <f t="shared" si="29"/>
        <v>0.6</v>
      </c>
      <c r="T76" s="150" t="str">
        <f t="shared" si="31"/>
        <v>ALTO</v>
      </c>
      <c r="U76" s="146">
        <v>5</v>
      </c>
      <c r="V76" s="119" t="s">
        <v>488</v>
      </c>
      <c r="W76" s="146" t="s">
        <v>489</v>
      </c>
      <c r="X76" s="147" t="s">
        <v>189</v>
      </c>
      <c r="Y76" s="147" t="s">
        <v>233</v>
      </c>
      <c r="Z76" s="148" t="str">
        <f t="shared" si="17"/>
        <v>50%</v>
      </c>
      <c r="AA76" s="147" t="s">
        <v>181</v>
      </c>
      <c r="AB76" s="147" t="s">
        <v>182</v>
      </c>
      <c r="AC76" s="147" t="s">
        <v>183</v>
      </c>
      <c r="AD76" s="287" t="e">
        <f t="shared" si="36"/>
        <v>#VALUE!</v>
      </c>
      <c r="AE76" s="287" t="e">
        <f t="shared" si="37"/>
        <v>#VALUE!</v>
      </c>
      <c r="AF76" s="322" t="s">
        <v>264</v>
      </c>
      <c r="AG76" s="148">
        <v>0.2</v>
      </c>
      <c r="AH76" s="143" t="str">
        <f t="shared" si="23"/>
        <v>MODERADO</v>
      </c>
      <c r="AI76" s="148">
        <f t="shared" si="35"/>
        <v>0.3</v>
      </c>
      <c r="AJ76" s="150" t="s">
        <v>192</v>
      </c>
      <c r="AK76" s="290"/>
      <c r="AL76" s="146"/>
      <c r="AM76" s="285"/>
      <c r="AN76" s="182"/>
      <c r="AO76" s="152" t="s">
        <v>490</v>
      </c>
      <c r="AP76" s="153" t="s">
        <v>187</v>
      </c>
    </row>
    <row r="77" spans="1:42" ht="409.5" hidden="1" x14ac:dyDescent="0.3">
      <c r="A77" s="293" t="s">
        <v>491</v>
      </c>
      <c r="B77" s="293">
        <v>1</v>
      </c>
      <c r="C77" s="133" t="s">
        <v>492</v>
      </c>
      <c r="D77" s="133" t="s">
        <v>493</v>
      </c>
      <c r="E77" s="133" t="s">
        <v>494</v>
      </c>
      <c r="F77" s="154" t="s">
        <v>197</v>
      </c>
      <c r="G77" s="133" t="s">
        <v>105</v>
      </c>
      <c r="H77" s="133"/>
      <c r="I77" s="133"/>
      <c r="J77" s="154" t="s">
        <v>197</v>
      </c>
      <c r="K77" s="185" t="s">
        <v>198</v>
      </c>
      <c r="L77" s="133" t="s">
        <v>239</v>
      </c>
      <c r="M77" s="293">
        <v>700</v>
      </c>
      <c r="N77" s="294" t="str">
        <f t="shared" si="30"/>
        <v>ALTA</v>
      </c>
      <c r="O77" s="155">
        <f t="shared" si="28"/>
        <v>0.8</v>
      </c>
      <c r="P77" s="155" t="s">
        <v>231</v>
      </c>
      <c r="Q77" s="295">
        <v>0.2</v>
      </c>
      <c r="R77" s="294" t="str">
        <f t="shared" si="38"/>
        <v>LEVE</v>
      </c>
      <c r="S77" s="155">
        <f t="shared" si="29"/>
        <v>0.2</v>
      </c>
      <c r="T77" s="296" t="str">
        <f t="shared" si="31"/>
        <v>MODERADO</v>
      </c>
      <c r="U77" s="166"/>
      <c r="V77" s="133" t="s">
        <v>495</v>
      </c>
      <c r="W77" s="137" t="str">
        <f t="shared" ref="W77:W90" si="39">IF(OR(X77="Preventivo",X77="Detectivo"),"Probabilidad",IF(X77="Correctivo","Impacto",""))</f>
        <v>Probabilidad</v>
      </c>
      <c r="X77" s="297" t="s">
        <v>189</v>
      </c>
      <c r="Y77" s="297" t="s">
        <v>233</v>
      </c>
      <c r="Z77" s="298" t="str">
        <f t="shared" si="17"/>
        <v>50%</v>
      </c>
      <c r="AA77" s="297" t="s">
        <v>181</v>
      </c>
      <c r="AB77" s="297" t="s">
        <v>182</v>
      </c>
      <c r="AC77" s="297" t="s">
        <v>183</v>
      </c>
      <c r="AD77" s="297"/>
      <c r="AE77" s="299">
        <f>IFERROR(IF(W77="Probabilidad",(O77-(+O77*Z77)),IF(W77="Impacto",O77,"")),"")</f>
        <v>0.4</v>
      </c>
      <c r="AF77" s="294" t="str">
        <f t="shared" si="22"/>
        <v>BAJA</v>
      </c>
      <c r="AG77" s="298">
        <f t="shared" ref="AG77:AG91" si="40">+AE77</f>
        <v>0.4</v>
      </c>
      <c r="AH77" s="294" t="str">
        <f t="shared" si="23"/>
        <v>LEVE</v>
      </c>
      <c r="AI77" s="298">
        <f t="shared" si="35"/>
        <v>0.2</v>
      </c>
      <c r="AJ77" s="296" t="str">
        <f t="shared" si="32"/>
        <v>BAJO</v>
      </c>
      <c r="AK77" s="133" t="s">
        <v>242</v>
      </c>
      <c r="AL77" s="133"/>
      <c r="AM77" s="212"/>
      <c r="AN77" s="173"/>
      <c r="AO77" s="179" t="s">
        <v>496</v>
      </c>
      <c r="AP77" s="137" t="s">
        <v>187</v>
      </c>
    </row>
    <row r="78" spans="1:42" ht="409.5" hidden="1" x14ac:dyDescent="0.3">
      <c r="A78" s="293" t="s">
        <v>491</v>
      </c>
      <c r="B78" s="293">
        <v>2</v>
      </c>
      <c r="C78" s="133" t="s">
        <v>492</v>
      </c>
      <c r="D78" s="133" t="s">
        <v>497</v>
      </c>
      <c r="E78" s="300" t="s">
        <v>498</v>
      </c>
      <c r="F78" s="133" t="s">
        <v>499</v>
      </c>
      <c r="G78" s="167" t="s">
        <v>106</v>
      </c>
      <c r="H78" s="133"/>
      <c r="I78" s="133"/>
      <c r="J78" s="154" t="s">
        <v>430</v>
      </c>
      <c r="K78" s="167" t="s">
        <v>500</v>
      </c>
      <c r="L78" s="133" t="s">
        <v>239</v>
      </c>
      <c r="M78" s="293">
        <v>10</v>
      </c>
      <c r="N78" s="294" t="str">
        <f t="shared" si="30"/>
        <v>BAJA</v>
      </c>
      <c r="O78" s="155">
        <f t="shared" si="28"/>
        <v>0.4</v>
      </c>
      <c r="P78" s="155" t="s">
        <v>501</v>
      </c>
      <c r="Q78" s="295">
        <v>0.6</v>
      </c>
      <c r="R78" s="294" t="str">
        <f t="shared" si="38"/>
        <v>MODERADO</v>
      </c>
      <c r="S78" s="155">
        <f t="shared" si="29"/>
        <v>0.6</v>
      </c>
      <c r="T78" s="296" t="str">
        <f t="shared" si="31"/>
        <v>MODERADO</v>
      </c>
      <c r="U78" s="166"/>
      <c r="V78" s="133" t="s">
        <v>502</v>
      </c>
      <c r="W78" s="166" t="str">
        <f t="shared" si="39"/>
        <v>Probabilidad</v>
      </c>
      <c r="X78" s="297" t="s">
        <v>189</v>
      </c>
      <c r="Y78" s="297" t="s">
        <v>233</v>
      </c>
      <c r="Z78" s="298" t="str">
        <f t="shared" si="17"/>
        <v>50%</v>
      </c>
      <c r="AA78" s="297" t="s">
        <v>181</v>
      </c>
      <c r="AB78" s="297" t="s">
        <v>182</v>
      </c>
      <c r="AC78" s="297" t="s">
        <v>183</v>
      </c>
      <c r="AD78" s="297"/>
      <c r="AE78" s="299">
        <f>IFERROR(IF(W78="Probabilidad",(O78-(+O78*Z78)),IF(W78="Impacto",O78,"")),"")</f>
        <v>0.2</v>
      </c>
      <c r="AF78" s="294" t="str">
        <f t="shared" si="22"/>
        <v>MUY BAJA</v>
      </c>
      <c r="AG78" s="298">
        <f t="shared" si="40"/>
        <v>0.2</v>
      </c>
      <c r="AH78" s="294" t="str">
        <f t="shared" si="23"/>
        <v>MODERADO</v>
      </c>
      <c r="AI78" s="298">
        <f t="shared" si="35"/>
        <v>0.6</v>
      </c>
      <c r="AJ78" s="296" t="str">
        <f t="shared" si="32"/>
        <v>MODERADO</v>
      </c>
      <c r="AK78" s="154" t="s">
        <v>184</v>
      </c>
      <c r="AL78" s="133"/>
      <c r="AM78" s="212"/>
      <c r="AN78" s="173"/>
      <c r="AO78" s="179" t="s">
        <v>503</v>
      </c>
      <c r="AP78" s="137" t="s">
        <v>187</v>
      </c>
    </row>
    <row r="79" spans="1:42" ht="409.5" hidden="1" x14ac:dyDescent="0.3">
      <c r="A79" s="1122" t="s">
        <v>491</v>
      </c>
      <c r="B79" s="1122">
        <v>3</v>
      </c>
      <c r="C79" s="985" t="s">
        <v>492</v>
      </c>
      <c r="D79" s="985" t="s">
        <v>504</v>
      </c>
      <c r="E79" s="1120" t="s">
        <v>505</v>
      </c>
      <c r="F79" s="1117" t="s">
        <v>499</v>
      </c>
      <c r="G79" s="1123" t="s">
        <v>107</v>
      </c>
      <c r="H79" s="151"/>
      <c r="I79" s="151"/>
      <c r="J79" s="1118" t="s">
        <v>430</v>
      </c>
      <c r="K79" s="1011" t="s">
        <v>500</v>
      </c>
      <c r="L79" s="1120" t="s">
        <v>239</v>
      </c>
      <c r="M79" s="301">
        <v>4</v>
      </c>
      <c r="N79" s="221" t="str">
        <f t="shared" si="30"/>
        <v>BAJA</v>
      </c>
      <c r="O79" s="222">
        <f t="shared" si="28"/>
        <v>0.4</v>
      </c>
      <c r="P79" s="155" t="s">
        <v>506</v>
      </c>
      <c r="Q79" s="223">
        <v>0.4</v>
      </c>
      <c r="R79" s="221" t="str">
        <f t="shared" si="38"/>
        <v>MENOR</v>
      </c>
      <c r="S79" s="222">
        <f t="shared" si="29"/>
        <v>0.4</v>
      </c>
      <c r="T79" s="224" t="str">
        <f t="shared" ref="T79:T84" si="41">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53">
        <v>1</v>
      </c>
      <c r="V79" s="302" t="s">
        <v>507</v>
      </c>
      <c r="W79" s="153" t="str">
        <f t="shared" si="39"/>
        <v>Probabilidad</v>
      </c>
      <c r="X79" s="177" t="s">
        <v>189</v>
      </c>
      <c r="Y79" s="177" t="s">
        <v>233</v>
      </c>
      <c r="Z79" s="226" t="str">
        <f t="shared" si="17"/>
        <v>50%</v>
      </c>
      <c r="AA79" s="177" t="s">
        <v>181</v>
      </c>
      <c r="AB79" s="177" t="s">
        <v>182</v>
      </c>
      <c r="AC79" s="177" t="s">
        <v>183</v>
      </c>
      <c r="AD79" s="227"/>
      <c r="AE79" s="248">
        <f>IFERROR(IF(W80="Probabilidad",(O79-(+O79*Z80)),IF(W79="Impacto",O79,"")),"")</f>
        <v>0.2</v>
      </c>
      <c r="AF79" s="221" t="str">
        <f t="shared" si="22"/>
        <v>MUY BAJA</v>
      </c>
      <c r="AG79" s="226">
        <f t="shared" si="40"/>
        <v>0.2</v>
      </c>
      <c r="AH79" s="221" t="str">
        <f t="shared" si="23"/>
        <v>MENOR</v>
      </c>
      <c r="AI79" s="226">
        <f t="shared" si="35"/>
        <v>0.4</v>
      </c>
      <c r="AJ79" s="224" t="str">
        <f t="shared" si="32"/>
        <v>BAJO</v>
      </c>
      <c r="AK79" s="1118" t="s">
        <v>242</v>
      </c>
      <c r="AL79" s="1118"/>
      <c r="AM79" s="1118"/>
      <c r="AN79" s="1118"/>
      <c r="AO79" s="207" t="s">
        <v>508</v>
      </c>
      <c r="AP79" s="1119" t="s">
        <v>187</v>
      </c>
    </row>
    <row r="80" spans="1:42" ht="403" x14ac:dyDescent="0.3">
      <c r="A80" s="1122"/>
      <c r="B80" s="1122"/>
      <c r="C80" s="987"/>
      <c r="D80" s="987"/>
      <c r="E80" s="1120"/>
      <c r="F80" s="1117"/>
      <c r="G80" s="1123"/>
      <c r="H80" s="303"/>
      <c r="I80" s="303"/>
      <c r="J80" s="1118"/>
      <c r="K80" s="1013"/>
      <c r="L80" s="1120"/>
      <c r="M80" s="301">
        <v>4</v>
      </c>
      <c r="N80" s="221" t="str">
        <f t="shared" si="30"/>
        <v>BAJA</v>
      </c>
      <c r="O80" s="222">
        <f t="shared" si="28"/>
        <v>0.4</v>
      </c>
      <c r="P80" s="155" t="s">
        <v>506</v>
      </c>
      <c r="Q80" s="223">
        <v>0.4</v>
      </c>
      <c r="R80" s="221" t="str">
        <f t="shared" si="38"/>
        <v>MENOR</v>
      </c>
      <c r="S80" s="222">
        <f t="shared" si="29"/>
        <v>0.4</v>
      </c>
      <c r="T80" s="224" t="str">
        <f t="shared" si="41"/>
        <v>BAJO</v>
      </c>
      <c r="U80" s="304">
        <v>2</v>
      </c>
      <c r="V80" s="302" t="s">
        <v>509</v>
      </c>
      <c r="W80" s="153" t="str">
        <f t="shared" si="39"/>
        <v>Probabilidad</v>
      </c>
      <c r="X80" s="177" t="s">
        <v>189</v>
      </c>
      <c r="Y80" s="177" t="s">
        <v>233</v>
      </c>
      <c r="Z80" s="226" t="str">
        <f t="shared" si="17"/>
        <v>50%</v>
      </c>
      <c r="AA80" s="177" t="s">
        <v>181</v>
      </c>
      <c r="AB80" s="177" t="s">
        <v>182</v>
      </c>
      <c r="AC80" s="177" t="s">
        <v>183</v>
      </c>
      <c r="AD80" s="227">
        <f>IF(ISBLANK(V80),0,Z80*AE79)</f>
        <v>0.1</v>
      </c>
      <c r="AE80" s="227">
        <f>AE79-AD80</f>
        <v>0.1</v>
      </c>
      <c r="AF80" s="221" t="str">
        <f t="shared" si="22"/>
        <v>MUY BAJA</v>
      </c>
      <c r="AG80" s="226">
        <f t="shared" si="40"/>
        <v>0.1</v>
      </c>
      <c r="AH80" s="221" t="str">
        <f t="shared" si="23"/>
        <v>MENOR</v>
      </c>
      <c r="AI80" s="226">
        <f t="shared" si="35"/>
        <v>0.4</v>
      </c>
      <c r="AJ80" s="224" t="str">
        <f t="shared" si="32"/>
        <v>BAJO</v>
      </c>
      <c r="AK80" s="1118"/>
      <c r="AL80" s="1118"/>
      <c r="AM80" s="1118"/>
      <c r="AN80" s="1118"/>
      <c r="AO80" s="207" t="s">
        <v>510</v>
      </c>
      <c r="AP80" s="1119"/>
    </row>
    <row r="81" spans="1:42" ht="409.5" hidden="1" x14ac:dyDescent="0.3">
      <c r="A81" s="1122" t="s">
        <v>491</v>
      </c>
      <c r="B81" s="1122">
        <v>4</v>
      </c>
      <c r="C81" s="1043" t="s">
        <v>492</v>
      </c>
      <c r="D81" s="1043" t="s">
        <v>511</v>
      </c>
      <c r="E81" s="1118" t="s">
        <v>512</v>
      </c>
      <c r="F81" s="1118" t="s">
        <v>499</v>
      </c>
      <c r="G81" s="1123" t="s">
        <v>108</v>
      </c>
      <c r="H81" s="151"/>
      <c r="I81" s="151"/>
      <c r="J81" s="1117" t="s">
        <v>430</v>
      </c>
      <c r="K81" s="1011" t="s">
        <v>500</v>
      </c>
      <c r="L81" s="1120" t="s">
        <v>239</v>
      </c>
      <c r="M81" s="301">
        <v>3</v>
      </c>
      <c r="N81" s="221" t="str">
        <f t="shared" si="30"/>
        <v>BAJA</v>
      </c>
      <c r="O81" s="222">
        <f t="shared" si="28"/>
        <v>0.4</v>
      </c>
      <c r="P81" s="155" t="s">
        <v>231</v>
      </c>
      <c r="Q81" s="223">
        <v>0.4</v>
      </c>
      <c r="R81" s="221" t="str">
        <f t="shared" si="38"/>
        <v>MENOR</v>
      </c>
      <c r="S81" s="222">
        <f t="shared" si="29"/>
        <v>0.4</v>
      </c>
      <c r="T81" s="224" t="str">
        <f t="shared" si="41"/>
        <v>BAJO</v>
      </c>
      <c r="U81" s="153">
        <v>1</v>
      </c>
      <c r="V81" s="302" t="s">
        <v>513</v>
      </c>
      <c r="W81" s="153" t="str">
        <f t="shared" si="39"/>
        <v>Probabilidad</v>
      </c>
      <c r="X81" s="177" t="s">
        <v>189</v>
      </c>
      <c r="Y81" s="177" t="s">
        <v>233</v>
      </c>
      <c r="Z81" s="226" t="str">
        <f t="shared" si="17"/>
        <v>50%</v>
      </c>
      <c r="AA81" s="177" t="s">
        <v>181</v>
      </c>
      <c r="AB81" s="177" t="s">
        <v>182</v>
      </c>
      <c r="AC81" s="177" t="s">
        <v>183</v>
      </c>
      <c r="AD81" s="227"/>
      <c r="AE81" s="248">
        <f>IFERROR(IF(W82="Probabilidad",(O81-(+O81*Z82)),IF(W81="Impacto",O81,"")),"")</f>
        <v>0.2</v>
      </c>
      <c r="AF81" s="221" t="str">
        <f t="shared" si="22"/>
        <v>MUY BAJA</v>
      </c>
      <c r="AG81" s="226">
        <f t="shared" si="40"/>
        <v>0.2</v>
      </c>
      <c r="AH81" s="221" t="str">
        <f t="shared" si="23"/>
        <v>MENOR</v>
      </c>
      <c r="AI81" s="226">
        <f t="shared" si="35"/>
        <v>0.4</v>
      </c>
      <c r="AJ81" s="224" t="str">
        <f t="shared" si="32"/>
        <v>BAJO</v>
      </c>
      <c r="AK81" s="1118" t="s">
        <v>242</v>
      </c>
      <c r="AL81" s="1118"/>
      <c r="AM81" s="1118"/>
      <c r="AN81" s="1118"/>
      <c r="AO81" s="207" t="s">
        <v>514</v>
      </c>
      <c r="AP81" s="1119" t="s">
        <v>365</v>
      </c>
    </row>
    <row r="82" spans="1:42" ht="409.5" x14ac:dyDescent="0.3">
      <c r="A82" s="1122"/>
      <c r="B82" s="1122"/>
      <c r="C82" s="1045"/>
      <c r="D82" s="1045"/>
      <c r="E82" s="1118"/>
      <c r="F82" s="1118"/>
      <c r="G82" s="1123"/>
      <c r="H82" s="303"/>
      <c r="I82" s="303"/>
      <c r="J82" s="1117"/>
      <c r="K82" s="1013"/>
      <c r="L82" s="1120"/>
      <c r="M82" s="301">
        <v>3</v>
      </c>
      <c r="N82" s="221" t="str">
        <f t="shared" si="30"/>
        <v>BAJA</v>
      </c>
      <c r="O82" s="222">
        <f t="shared" si="28"/>
        <v>0.4</v>
      </c>
      <c r="P82" s="155" t="s">
        <v>231</v>
      </c>
      <c r="Q82" s="223">
        <v>0.4</v>
      </c>
      <c r="R82" s="221" t="str">
        <f t="shared" si="38"/>
        <v>MENOR</v>
      </c>
      <c r="S82" s="222">
        <f t="shared" si="29"/>
        <v>0.4</v>
      </c>
      <c r="T82" s="224" t="str">
        <f t="shared" si="41"/>
        <v>BAJO</v>
      </c>
      <c r="U82" s="304">
        <v>2</v>
      </c>
      <c r="V82" s="302" t="s">
        <v>515</v>
      </c>
      <c r="W82" s="153" t="str">
        <f t="shared" si="39"/>
        <v>Probabilidad</v>
      </c>
      <c r="X82" s="177" t="s">
        <v>189</v>
      </c>
      <c r="Y82" s="177" t="s">
        <v>233</v>
      </c>
      <c r="Z82" s="226" t="str">
        <f t="shared" si="17"/>
        <v>50%</v>
      </c>
      <c r="AA82" s="177" t="s">
        <v>181</v>
      </c>
      <c r="AB82" s="177" t="s">
        <v>182</v>
      </c>
      <c r="AC82" s="177" t="s">
        <v>183</v>
      </c>
      <c r="AD82" s="227">
        <f>IF(ISBLANK(V82),0,Z82*AE81)</f>
        <v>0.1</v>
      </c>
      <c r="AE82" s="227">
        <f>AE81-AD82</f>
        <v>0.1</v>
      </c>
      <c r="AF82" s="221" t="str">
        <f t="shared" si="22"/>
        <v>MUY BAJA</v>
      </c>
      <c r="AG82" s="226">
        <f t="shared" si="40"/>
        <v>0.1</v>
      </c>
      <c r="AH82" s="221" t="str">
        <f t="shared" si="23"/>
        <v>MENOR</v>
      </c>
      <c r="AI82" s="226">
        <f t="shared" si="35"/>
        <v>0.4</v>
      </c>
      <c r="AJ82" s="224" t="str">
        <f t="shared" si="32"/>
        <v>BAJO</v>
      </c>
      <c r="AK82" s="1118"/>
      <c r="AL82" s="1118"/>
      <c r="AM82" s="1118"/>
      <c r="AN82" s="1118"/>
      <c r="AO82" s="207" t="s">
        <v>516</v>
      </c>
      <c r="AP82" s="1119"/>
    </row>
    <row r="83" spans="1:42" ht="409.5" hidden="1" x14ac:dyDescent="0.3">
      <c r="A83" s="1119" t="s">
        <v>491</v>
      </c>
      <c r="B83" s="1119">
        <v>5</v>
      </c>
      <c r="C83" s="985" t="s">
        <v>517</v>
      </c>
      <c r="D83" s="985" t="s">
        <v>518</v>
      </c>
      <c r="E83" s="1120" t="s">
        <v>519</v>
      </c>
      <c r="F83" s="1117" t="s">
        <v>520</v>
      </c>
      <c r="G83" s="1121" t="s">
        <v>109</v>
      </c>
      <c r="H83" s="151" t="s">
        <v>521</v>
      </c>
      <c r="I83" s="151"/>
      <c r="J83" s="1118" t="s">
        <v>197</v>
      </c>
      <c r="K83" s="1049" t="s">
        <v>238</v>
      </c>
      <c r="L83" s="1118" t="s">
        <v>239</v>
      </c>
      <c r="M83" s="306">
        <v>365</v>
      </c>
      <c r="N83" s="221" t="str">
        <f t="shared" si="30"/>
        <v>MEDIA</v>
      </c>
      <c r="O83" s="222">
        <f t="shared" si="28"/>
        <v>0.6</v>
      </c>
      <c r="P83" s="307" t="s">
        <v>231</v>
      </c>
      <c r="Q83" s="223">
        <v>0.4</v>
      </c>
      <c r="R83" s="221" t="str">
        <f t="shared" si="38"/>
        <v>MENOR</v>
      </c>
      <c r="S83" s="222">
        <f t="shared" si="29"/>
        <v>0.4</v>
      </c>
      <c r="T83" s="224" t="str">
        <f t="shared" si="41"/>
        <v>MODERADO</v>
      </c>
      <c r="U83" s="153">
        <v>1</v>
      </c>
      <c r="V83" s="133" t="s">
        <v>522</v>
      </c>
      <c r="W83" s="153" t="str">
        <f t="shared" si="39"/>
        <v>Probabilidad</v>
      </c>
      <c r="X83" s="177" t="s">
        <v>189</v>
      </c>
      <c r="Y83" s="177" t="s">
        <v>233</v>
      </c>
      <c r="Z83" s="226" t="str">
        <f t="shared" si="17"/>
        <v>50%</v>
      </c>
      <c r="AA83" s="177" t="s">
        <v>181</v>
      </c>
      <c r="AB83" s="177" t="s">
        <v>182</v>
      </c>
      <c r="AC83" s="177" t="s">
        <v>183</v>
      </c>
      <c r="AD83" s="227"/>
      <c r="AE83" s="248">
        <f>IFERROR(IF(W84="Probabilidad",(O83-(+O83*Z84)),IF(W83="Impacto",O83,"")),"")</f>
        <v>0.3</v>
      </c>
      <c r="AF83" s="221" t="str">
        <f t="shared" si="22"/>
        <v>BAJA</v>
      </c>
      <c r="AG83" s="226">
        <f t="shared" si="40"/>
        <v>0.3</v>
      </c>
      <c r="AH83" s="221" t="str">
        <f t="shared" si="23"/>
        <v>MENOR</v>
      </c>
      <c r="AI83" s="226">
        <f t="shared" si="35"/>
        <v>0.4</v>
      </c>
      <c r="AJ83" s="224"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1118" t="s">
        <v>242</v>
      </c>
      <c r="AL83" s="1118"/>
      <c r="AM83" s="1118"/>
      <c r="AN83" s="1118"/>
      <c r="AO83" s="207" t="s">
        <v>523</v>
      </c>
      <c r="AP83" s="1119" t="s">
        <v>187</v>
      </c>
    </row>
    <row r="84" spans="1:42" ht="409.5" x14ac:dyDescent="0.3">
      <c r="A84" s="1119"/>
      <c r="B84" s="1119"/>
      <c r="C84" s="987"/>
      <c r="D84" s="987"/>
      <c r="E84" s="1120"/>
      <c r="F84" s="1117"/>
      <c r="G84" s="1121"/>
      <c r="H84" s="303"/>
      <c r="I84" s="303"/>
      <c r="J84" s="1118"/>
      <c r="K84" s="1051"/>
      <c r="L84" s="1118"/>
      <c r="M84" s="306">
        <v>365</v>
      </c>
      <c r="N84" s="221" t="str">
        <f t="shared" si="30"/>
        <v>MEDIA</v>
      </c>
      <c r="O84" s="222">
        <f t="shared" si="28"/>
        <v>0.6</v>
      </c>
      <c r="P84" s="307" t="s">
        <v>231</v>
      </c>
      <c r="Q84" s="223">
        <v>0.4</v>
      </c>
      <c r="R84" s="221" t="str">
        <f t="shared" si="38"/>
        <v>MENOR</v>
      </c>
      <c r="S84" s="222">
        <f t="shared" si="29"/>
        <v>0.4</v>
      </c>
      <c r="T84" s="224" t="str">
        <f t="shared" si="41"/>
        <v>MODERADO</v>
      </c>
      <c r="U84" s="304">
        <v>2</v>
      </c>
      <c r="V84" s="167" t="s">
        <v>524</v>
      </c>
      <c r="W84" s="153" t="str">
        <f t="shared" si="39"/>
        <v>Probabilidad</v>
      </c>
      <c r="X84" s="177" t="s">
        <v>189</v>
      </c>
      <c r="Y84" s="177" t="s">
        <v>233</v>
      </c>
      <c r="Z84" s="226" t="str">
        <f t="shared" si="17"/>
        <v>50%</v>
      </c>
      <c r="AA84" s="177" t="s">
        <v>181</v>
      </c>
      <c r="AB84" s="177" t="s">
        <v>182</v>
      </c>
      <c r="AC84" s="177" t="s">
        <v>183</v>
      </c>
      <c r="AD84" s="227">
        <f>IF(ISBLANK(V84),0,Z84*AE83)</f>
        <v>0.15</v>
      </c>
      <c r="AE84" s="227">
        <f>AE83-AD84</f>
        <v>0.15</v>
      </c>
      <c r="AF84" s="221" t="str">
        <f t="shared" si="22"/>
        <v>MUY BAJA</v>
      </c>
      <c r="AG84" s="226">
        <f t="shared" si="40"/>
        <v>0.15</v>
      </c>
      <c r="AH84" s="221" t="str">
        <f t="shared" si="23"/>
        <v>MENOR</v>
      </c>
      <c r="AI84" s="226">
        <f t="shared" si="35"/>
        <v>0.4</v>
      </c>
      <c r="AJ84" s="224" t="str">
        <f>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1118"/>
      <c r="AL84" s="1118"/>
      <c r="AM84" s="1118"/>
      <c r="AN84" s="1118"/>
      <c r="AO84" s="207" t="s">
        <v>525</v>
      </c>
      <c r="AP84" s="1119"/>
    </row>
    <row r="85" spans="1:42" ht="409.5" hidden="1" x14ac:dyDescent="0.3">
      <c r="A85" s="1115" t="s">
        <v>98</v>
      </c>
      <c r="B85" s="1115">
        <v>1</v>
      </c>
      <c r="C85" s="1108" t="s">
        <v>526</v>
      </c>
      <c r="D85" s="1011" t="s">
        <v>527</v>
      </c>
      <c r="E85" s="1011" t="s">
        <v>528</v>
      </c>
      <c r="F85" s="1079" t="s">
        <v>279</v>
      </c>
      <c r="G85" s="1011" t="s">
        <v>99</v>
      </c>
      <c r="H85" s="1108"/>
      <c r="I85" s="1113"/>
      <c r="J85" s="1079" t="s">
        <v>197</v>
      </c>
      <c r="K85" s="1108" t="s">
        <v>238</v>
      </c>
      <c r="L85" s="1011" t="s">
        <v>239</v>
      </c>
      <c r="M85" s="308">
        <v>1500</v>
      </c>
      <c r="N85" s="309" t="str">
        <f t="shared" ref="N85:N91" si="42">IF(M85&lt;=0,"",IF(M85&lt;=2,"MUY BAJA",IF(M85&lt;=24,"BAJA",IF(M85&lt;=500,"MEDIA",IF(M85&lt;=5000,"ALTA","MUY ALTA")))))</f>
        <v>ALTA</v>
      </c>
      <c r="O85" s="310">
        <f t="shared" ref="O85:O91" si="43">IF(N85="","",IF(N85="Muy Baja",0.2,IF(N85="Baja",0.4,IF(N85="Media",0.6,IF(N85="Alta",0.8,IF(N85="Muy Alta",1,))))))</f>
        <v>0.8</v>
      </c>
      <c r="P85" s="155" t="s">
        <v>231</v>
      </c>
      <c r="Q85" s="164">
        <v>0.4</v>
      </c>
      <c r="R85" s="191" t="str">
        <f t="shared" si="38"/>
        <v>MENOR</v>
      </c>
      <c r="S85" s="163">
        <f>IF(R85="","",IF(R85="LEVE",0.2,IF(R85="MENOR",0.4,IF(R85="MODERADO",0.6,IF(R85="MAYOR",0.8,IF(R85="CATASTRÓFICO",1,))))))</f>
        <v>0.4</v>
      </c>
      <c r="T85" s="165" t="str">
        <f t="shared" ref="T85:T91" si="44">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60">
        <v>1</v>
      </c>
      <c r="V85" s="211" t="s">
        <v>529</v>
      </c>
      <c r="W85" s="160" t="str">
        <f t="shared" si="39"/>
        <v>Probabilidad</v>
      </c>
      <c r="X85" s="168" t="s">
        <v>189</v>
      </c>
      <c r="Y85" s="168" t="s">
        <v>180</v>
      </c>
      <c r="Z85" s="169" t="str">
        <f t="shared" si="17"/>
        <v>40%</v>
      </c>
      <c r="AA85" s="168" t="s">
        <v>181</v>
      </c>
      <c r="AB85" s="168" t="s">
        <v>182</v>
      </c>
      <c r="AC85" s="168" t="s">
        <v>183</v>
      </c>
      <c r="AD85" s="311"/>
      <c r="AE85" s="171">
        <f>IFERROR(IF(W85="Probabilidad",(O85-(+O85*Z85)),IF(W85="Impacto",O85,"")),"")</f>
        <v>0.48</v>
      </c>
      <c r="AF85" s="161" t="str">
        <f>IFERROR(IF(AE85="","",IF(AE85&lt;=0.2,"MUY BAJA",IF(AE85&lt;=0.4,"BAJA",IF(AE85&lt;=0.6,"MEDIA",IF(AE85&lt;=0.8,"ALTA","MUY ALTA"))))),"")</f>
        <v>MEDIA</v>
      </c>
      <c r="AG85" s="169">
        <f t="shared" si="40"/>
        <v>0.48</v>
      </c>
      <c r="AH85" s="161" t="str">
        <f t="shared" ref="AH85:AH91" si="45">R85</f>
        <v>MENOR</v>
      </c>
      <c r="AI85" s="169">
        <f t="shared" si="35"/>
        <v>0.4</v>
      </c>
      <c r="AJ85" s="165"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1043" t="s">
        <v>242</v>
      </c>
      <c r="AL85" s="1106"/>
      <c r="AM85" s="1106"/>
      <c r="AN85" s="1106"/>
      <c r="AO85" s="275" t="s">
        <v>530</v>
      </c>
      <c r="AP85" s="982" t="s">
        <v>187</v>
      </c>
    </row>
    <row r="86" spans="1:42" ht="409.5" x14ac:dyDescent="0.3">
      <c r="A86" s="1116"/>
      <c r="B86" s="1116"/>
      <c r="C86" s="1112"/>
      <c r="D86" s="1012"/>
      <c r="E86" s="1012"/>
      <c r="F86" s="1080"/>
      <c r="G86" s="1012"/>
      <c r="H86" s="1112"/>
      <c r="I86" s="1114"/>
      <c r="J86" s="1080"/>
      <c r="K86" s="1109"/>
      <c r="L86" s="1013"/>
      <c r="M86" s="308">
        <v>1500</v>
      </c>
      <c r="N86" s="309" t="str">
        <f t="shared" si="42"/>
        <v>ALTA</v>
      </c>
      <c r="O86" s="310">
        <f t="shared" si="43"/>
        <v>0.8</v>
      </c>
      <c r="P86" s="155" t="s">
        <v>231</v>
      </c>
      <c r="Q86" s="164">
        <v>0.4</v>
      </c>
      <c r="R86" s="191" t="str">
        <f t="shared" si="38"/>
        <v>MENOR</v>
      </c>
      <c r="S86" s="163">
        <f>IF(R86="","",IF(R86="LEVE",0.2,IF(R86="MENOR",0.4,IF(R86="MODERADO",0.6,IF(R86="MAYOR",0.8,IF(R86="CATASTRÓFICO",1,))))))</f>
        <v>0.4</v>
      </c>
      <c r="T86" s="165" t="str">
        <f t="shared" si="44"/>
        <v>MODERADO</v>
      </c>
      <c r="U86" s="160">
        <v>2</v>
      </c>
      <c r="V86" s="207" t="s">
        <v>531</v>
      </c>
      <c r="W86" s="160" t="str">
        <f t="shared" si="39"/>
        <v>Probabilidad</v>
      </c>
      <c r="X86" s="168" t="s">
        <v>189</v>
      </c>
      <c r="Y86" s="168" t="s">
        <v>180</v>
      </c>
      <c r="Z86" s="169" t="str">
        <f t="shared" si="17"/>
        <v>40%</v>
      </c>
      <c r="AA86" s="168" t="s">
        <v>181</v>
      </c>
      <c r="AB86" s="168" t="s">
        <v>182</v>
      </c>
      <c r="AC86" s="168" t="s">
        <v>183</v>
      </c>
      <c r="AD86" s="312">
        <f>IF(ISBLANK(V86),0,Z86*AE84)</f>
        <v>0.06</v>
      </c>
      <c r="AE86" s="312">
        <f>AE84-AD86</f>
        <v>0.09</v>
      </c>
      <c r="AF86" s="161" t="str">
        <f t="shared" ref="AF86:AF91" si="46">IFERROR(IF(AE86="","",IF(AE86&lt;=0.2,"MUY BAJA",IF(AE86&lt;=0.4,"BAJA",IF(AE86&lt;=0.6,"MEDIA",IF(AE86&lt;=0.8,"ALTA","MUY ALTA"))))),"")</f>
        <v>MUY BAJA</v>
      </c>
      <c r="AG86" s="169">
        <f t="shared" si="40"/>
        <v>0.09</v>
      </c>
      <c r="AH86" s="161" t="str">
        <f t="shared" si="45"/>
        <v>MENOR</v>
      </c>
      <c r="AI86" s="169">
        <f t="shared" si="35"/>
        <v>0.4</v>
      </c>
      <c r="AJ86" s="165" t="str">
        <f t="shared" ref="AJ86:AJ91" si="47">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1045"/>
      <c r="AL86" s="1107"/>
      <c r="AM86" s="1107"/>
      <c r="AN86" s="1107"/>
      <c r="AO86" s="313" t="s">
        <v>532</v>
      </c>
      <c r="AP86" s="984"/>
    </row>
    <row r="87" spans="1:42" ht="409.5" hidden="1" x14ac:dyDescent="0.3">
      <c r="A87" s="314" t="s">
        <v>98</v>
      </c>
      <c r="B87" s="314">
        <v>2</v>
      </c>
      <c r="C87" s="114" t="s">
        <v>533</v>
      </c>
      <c r="D87" s="114" t="s">
        <v>534</v>
      </c>
      <c r="E87" s="114" t="s">
        <v>535</v>
      </c>
      <c r="F87" s="115" t="s">
        <v>536</v>
      </c>
      <c r="G87" s="114" t="s">
        <v>100</v>
      </c>
      <c r="H87" s="114"/>
      <c r="I87" s="133"/>
      <c r="J87" s="277" t="s">
        <v>197</v>
      </c>
      <c r="K87" s="315" t="s">
        <v>198</v>
      </c>
      <c r="L87" s="133" t="s">
        <v>239</v>
      </c>
      <c r="M87" s="293">
        <v>800</v>
      </c>
      <c r="N87" s="294" t="str">
        <f t="shared" si="42"/>
        <v>ALTA</v>
      </c>
      <c r="O87" s="155">
        <f t="shared" si="43"/>
        <v>0.8</v>
      </c>
      <c r="P87" s="155" t="s">
        <v>231</v>
      </c>
      <c r="Q87" s="295">
        <v>0.2</v>
      </c>
      <c r="R87" s="316" t="str">
        <f t="shared" si="38"/>
        <v>LEVE</v>
      </c>
      <c r="S87" s="155">
        <v>0.3</v>
      </c>
      <c r="T87" s="296" t="str">
        <f t="shared" si="44"/>
        <v>MODERADO</v>
      </c>
      <c r="U87" s="166">
        <v>1</v>
      </c>
      <c r="V87" s="133" t="s">
        <v>537</v>
      </c>
      <c r="W87" s="166" t="str">
        <f t="shared" si="39"/>
        <v>Probabilidad</v>
      </c>
      <c r="X87" s="297" t="s">
        <v>189</v>
      </c>
      <c r="Y87" s="297" t="s">
        <v>180</v>
      </c>
      <c r="Z87" s="298" t="str">
        <f t="shared" si="17"/>
        <v>40%</v>
      </c>
      <c r="AA87" s="297" t="s">
        <v>181</v>
      </c>
      <c r="AB87" s="297" t="s">
        <v>182</v>
      </c>
      <c r="AC87" s="297" t="s">
        <v>183</v>
      </c>
      <c r="AD87" s="297"/>
      <c r="AE87" s="299">
        <f>IFERROR(IF(W87="Probabilidad",(O87-(+O87*Z87)),IF(W87="Impacto",O87,"")),"")</f>
        <v>0.48</v>
      </c>
      <c r="AF87" s="294" t="str">
        <f t="shared" si="46"/>
        <v>MEDIA</v>
      </c>
      <c r="AG87" s="298">
        <f t="shared" si="40"/>
        <v>0.48</v>
      </c>
      <c r="AH87" s="294" t="str">
        <f t="shared" si="45"/>
        <v>LEVE</v>
      </c>
      <c r="AI87" s="298">
        <f t="shared" si="35"/>
        <v>0.3</v>
      </c>
      <c r="AJ87" s="296" t="str">
        <f t="shared" si="47"/>
        <v>MODERADO</v>
      </c>
      <c r="AK87" s="133" t="s">
        <v>184</v>
      </c>
      <c r="AL87" s="133"/>
      <c r="AM87" s="212"/>
      <c r="AN87" s="173"/>
      <c r="AO87" s="179" t="s">
        <v>538</v>
      </c>
      <c r="AP87" s="137" t="s">
        <v>187</v>
      </c>
    </row>
    <row r="88" spans="1:42" ht="409.5" hidden="1" x14ac:dyDescent="0.3">
      <c r="A88" s="166" t="s">
        <v>98</v>
      </c>
      <c r="B88" s="166">
        <v>3</v>
      </c>
      <c r="C88" s="133" t="s">
        <v>539</v>
      </c>
      <c r="D88" s="133" t="s">
        <v>540</v>
      </c>
      <c r="E88" s="133" t="s">
        <v>541</v>
      </c>
      <c r="F88" s="154" t="s">
        <v>197</v>
      </c>
      <c r="G88" s="317" t="s">
        <v>101</v>
      </c>
      <c r="H88" s="133"/>
      <c r="I88" s="133"/>
      <c r="J88" s="277" t="s">
        <v>197</v>
      </c>
      <c r="K88" s="315" t="s">
        <v>542</v>
      </c>
      <c r="L88" s="133" t="s">
        <v>239</v>
      </c>
      <c r="M88" s="293">
        <v>600</v>
      </c>
      <c r="N88" s="294" t="str">
        <f t="shared" si="42"/>
        <v>ALTA</v>
      </c>
      <c r="O88" s="155">
        <f t="shared" si="43"/>
        <v>0.8</v>
      </c>
      <c r="P88" s="155" t="s">
        <v>231</v>
      </c>
      <c r="Q88" s="295">
        <v>0.2</v>
      </c>
      <c r="R88" s="294" t="str">
        <f t="shared" si="38"/>
        <v>LEVE</v>
      </c>
      <c r="S88" s="155">
        <f>IF(R88="","",IF(R88="Leve",0.2,IF(R88="Menor",0.4,IF(R88="Moderado",0.6,IF(R88="Mayor",0.8,IF(R88="Catastrófico",1,))))))</f>
        <v>0.2</v>
      </c>
      <c r="T88" s="296" t="str">
        <f t="shared" si="44"/>
        <v>MODERADO</v>
      </c>
      <c r="U88" s="166">
        <v>1</v>
      </c>
      <c r="V88" s="133" t="s">
        <v>543</v>
      </c>
      <c r="W88" s="166" t="str">
        <f>IF(OR(X88="Preventivo",X88="Detectivo"),"Probabilidad",IF(X88="Correctivo","Impacto",""))</f>
        <v>Probabilidad</v>
      </c>
      <c r="X88" s="297" t="s">
        <v>189</v>
      </c>
      <c r="Y88" s="297" t="s">
        <v>233</v>
      </c>
      <c r="Z88" s="298" t="str">
        <f>IF(AND(X88="Preventivo",Y88="Automático"),"50%",IF(AND(X88="Preventivo",Y88="Manual"),"40%",IF(AND(X88="Detectivo",Y88="Automático"),"40%",IF(AND(X88="Detectivo",Y88="Manual"),"30%",IF(AND(X88="Correctivo",Y88="Automático"),"35%",IF(AND(X88="Correctivo",Y88="Manual"),"25%",""))))))</f>
        <v>50%</v>
      </c>
      <c r="AA88" s="297" t="s">
        <v>181</v>
      </c>
      <c r="AB88" s="297" t="s">
        <v>182</v>
      </c>
      <c r="AC88" s="297" t="s">
        <v>183</v>
      </c>
      <c r="AD88" s="297"/>
      <c r="AE88" s="299">
        <f>IFERROR(IF(W88="Probabilidad",(O88-(+O88*Z88)),IF(W88="Impacto",O88,"")),"")</f>
        <v>0.4</v>
      </c>
      <c r="AF88" s="294" t="str">
        <f t="shared" si="46"/>
        <v>BAJA</v>
      </c>
      <c r="AG88" s="298">
        <f t="shared" si="40"/>
        <v>0.4</v>
      </c>
      <c r="AH88" s="294" t="str">
        <f t="shared" si="45"/>
        <v>LEVE</v>
      </c>
      <c r="AI88" s="298">
        <f>IFERROR(IF(W88="Impacto",(S88-(+S88*Z88)),IF(W88="Probabilidad",S88,"")),"")</f>
        <v>0.2</v>
      </c>
      <c r="AJ88" s="296" t="str">
        <f t="shared" si="47"/>
        <v>BAJO</v>
      </c>
      <c r="AK88" s="133" t="s">
        <v>184</v>
      </c>
      <c r="AL88" s="133"/>
      <c r="AM88" s="212"/>
      <c r="AN88" s="173"/>
      <c r="AO88" s="179" t="s">
        <v>544</v>
      </c>
      <c r="AP88" s="137" t="s">
        <v>187</v>
      </c>
    </row>
    <row r="89" spans="1:42" ht="409.5" hidden="1" x14ac:dyDescent="0.3">
      <c r="A89" s="293" t="s">
        <v>98</v>
      </c>
      <c r="B89" s="293">
        <v>4</v>
      </c>
      <c r="C89" s="133" t="s">
        <v>545</v>
      </c>
      <c r="D89" s="318" t="s">
        <v>546</v>
      </c>
      <c r="E89" s="133" t="s">
        <v>547</v>
      </c>
      <c r="F89" s="133" t="s">
        <v>197</v>
      </c>
      <c r="G89" s="317" t="s">
        <v>102</v>
      </c>
      <c r="H89" s="133"/>
      <c r="I89" s="133"/>
      <c r="J89" s="154" t="s">
        <v>197</v>
      </c>
      <c r="K89" s="167" t="s">
        <v>208</v>
      </c>
      <c r="L89" s="133" t="s">
        <v>548</v>
      </c>
      <c r="M89" s="293">
        <v>200</v>
      </c>
      <c r="N89" s="294" t="str">
        <f t="shared" si="42"/>
        <v>MEDIA</v>
      </c>
      <c r="O89" s="155">
        <f t="shared" si="43"/>
        <v>0.6</v>
      </c>
      <c r="P89" s="155" t="s">
        <v>549</v>
      </c>
      <c r="Q89" s="295">
        <v>0.2</v>
      </c>
      <c r="R89" s="294" t="str">
        <f t="shared" si="38"/>
        <v>LEVE</v>
      </c>
      <c r="S89" s="155">
        <f>IF(R89="","",IF(R89="Leve",0.2,IF(R89="Menor",0.4,IF(R89="Moderado",0.6,IF(R89="Mayor",0.8,IF(R89="Catastrófico",1,))))))</f>
        <v>0.2</v>
      </c>
      <c r="T89" s="296" t="str">
        <f t="shared" si="44"/>
        <v>MODERADO</v>
      </c>
      <c r="U89" s="166">
        <v>1</v>
      </c>
      <c r="V89" s="133" t="s">
        <v>550</v>
      </c>
      <c r="W89" s="166" t="str">
        <f>IF(OR(X89="Preventivo",X89="Detectivo"),"Probabilidad",IF(X89="Correctivo","Impacto",""))</f>
        <v>Probabilidad</v>
      </c>
      <c r="X89" s="297" t="s">
        <v>189</v>
      </c>
      <c r="Y89" s="297" t="s">
        <v>233</v>
      </c>
      <c r="Z89" s="298" t="str">
        <f>IF(AND(X89="Preventivo",Y89="Automático"),"50%",IF(AND(X89="Preventivo",Y89="Manual"),"40%",IF(AND(X89="Detectivo",Y89="Automático"),"40%",IF(AND(X89="Detectivo",Y89="Manual"),"30%",IF(AND(X89="Correctivo",Y89="Automático"),"35%",IF(AND(X89="Correctivo",Y89="Manual"),"25%",""))))))</f>
        <v>50%</v>
      </c>
      <c r="AA89" s="297" t="s">
        <v>181</v>
      </c>
      <c r="AB89" s="297" t="s">
        <v>182</v>
      </c>
      <c r="AC89" s="297" t="s">
        <v>183</v>
      </c>
      <c r="AD89" s="297"/>
      <c r="AE89" s="299">
        <f>IFERROR(IF(W89="Probabilidad",(O89-(+O89*Z89)),IF(W89="Impacto",O89,"")),"")</f>
        <v>0.3</v>
      </c>
      <c r="AF89" s="294" t="str">
        <f t="shared" si="46"/>
        <v>BAJA</v>
      </c>
      <c r="AG89" s="298">
        <f t="shared" si="40"/>
        <v>0.3</v>
      </c>
      <c r="AH89" s="294" t="str">
        <f t="shared" si="45"/>
        <v>LEVE</v>
      </c>
      <c r="AI89" s="298">
        <f>IFERROR(IF(W89="Impacto",(S89-(+S89*Z89)),IF(W89="Probabilidad",S89,"")),"")</f>
        <v>0.2</v>
      </c>
      <c r="AJ89" s="296" t="str">
        <f t="shared" si="47"/>
        <v>BAJO</v>
      </c>
      <c r="AK89" s="133" t="s">
        <v>184</v>
      </c>
      <c r="AL89" s="133"/>
      <c r="AM89" s="212"/>
      <c r="AN89" s="173"/>
      <c r="AO89" s="319" t="s">
        <v>551</v>
      </c>
      <c r="AP89" s="137" t="s">
        <v>187</v>
      </c>
    </row>
    <row r="90" spans="1:42" ht="409.5" hidden="1" x14ac:dyDescent="0.3">
      <c r="A90" s="1110" t="s">
        <v>98</v>
      </c>
      <c r="B90" s="1110">
        <v>5</v>
      </c>
      <c r="C90" s="1108" t="s">
        <v>552</v>
      </c>
      <c r="D90" s="985" t="s">
        <v>553</v>
      </c>
      <c r="E90" s="985" t="s">
        <v>554</v>
      </c>
      <c r="F90" s="1052" t="s">
        <v>197</v>
      </c>
      <c r="G90" s="1073" t="s">
        <v>103</v>
      </c>
      <c r="H90" s="1106"/>
      <c r="I90" s="1106"/>
      <c r="J90" s="1117" t="s">
        <v>197</v>
      </c>
      <c r="K90" s="1105" t="s">
        <v>238</v>
      </c>
      <c r="L90" s="985" t="s">
        <v>239</v>
      </c>
      <c r="M90" s="175">
        <v>1800</v>
      </c>
      <c r="N90" s="161" t="str">
        <f t="shared" si="42"/>
        <v>ALTA</v>
      </c>
      <c r="O90" s="163">
        <f t="shared" si="43"/>
        <v>0.8</v>
      </c>
      <c r="P90" s="155" t="s">
        <v>200</v>
      </c>
      <c r="Q90" s="164">
        <v>0.2</v>
      </c>
      <c r="R90" s="161" t="str">
        <f t="shared" si="38"/>
        <v>LEVE</v>
      </c>
      <c r="S90" s="163">
        <f>IF(R90="","",IF(R90="Leve",0.2,IF(R90="Menor",0.4,IF(R90="Moderado",0.6,IF(R90="Mayor",0.8,IF(R90="Catastrófico",1,))))))</f>
        <v>0.2</v>
      </c>
      <c r="T90" s="165" t="str">
        <f t="shared" si="44"/>
        <v>MODERADO</v>
      </c>
      <c r="U90" s="160">
        <v>1</v>
      </c>
      <c r="V90" s="133" t="s">
        <v>555</v>
      </c>
      <c r="W90" s="160" t="str">
        <f t="shared" si="39"/>
        <v>Probabilidad</v>
      </c>
      <c r="X90" s="168" t="s">
        <v>189</v>
      </c>
      <c r="Y90" s="168" t="s">
        <v>233</v>
      </c>
      <c r="Z90" s="169" t="str">
        <f>IF(AND(X90="Preventivo",Y90="Automático"),"50%",IF(AND(X90="Preventivo",Y90="Manual"),"40%",IF(AND(X90="Detectivo",Y90="Automático"),"40%",IF(AND(X90="Detectivo",Y90="Manual"),"30%",IF(AND(X90="Correctivo",Y90="Automático"),"35%",IF(AND(X90="Correctivo",Y90="Manual"),"25%",""))))))</f>
        <v>50%</v>
      </c>
      <c r="AA90" s="168" t="s">
        <v>181</v>
      </c>
      <c r="AB90" s="168" t="s">
        <v>182</v>
      </c>
      <c r="AC90" s="168" t="s">
        <v>183</v>
      </c>
      <c r="AD90" s="168"/>
      <c r="AE90" s="171">
        <f>IFERROR(IF(W90="Probabilidad",(O90-(+O90*Z90)),IF(W90="Impacto",O90,"")),"")</f>
        <v>0.4</v>
      </c>
      <c r="AF90" s="161" t="str">
        <f t="shared" si="46"/>
        <v>BAJA</v>
      </c>
      <c r="AG90" s="169">
        <f t="shared" si="40"/>
        <v>0.4</v>
      </c>
      <c r="AH90" s="161" t="str">
        <f t="shared" si="45"/>
        <v>LEVE</v>
      </c>
      <c r="AI90" s="169">
        <f t="shared" si="35"/>
        <v>0.2</v>
      </c>
      <c r="AJ90" s="165" t="str">
        <f t="shared" si="47"/>
        <v>BAJO</v>
      </c>
      <c r="AK90" s="159" t="s">
        <v>184</v>
      </c>
      <c r="AL90" s="159"/>
      <c r="AM90" s="178"/>
      <c r="AN90" s="184"/>
      <c r="AO90" s="179" t="s">
        <v>556</v>
      </c>
      <c r="AP90" s="153" t="s">
        <v>187</v>
      </c>
    </row>
    <row r="91" spans="1:42" ht="409.5" hidden="1" x14ac:dyDescent="0.3">
      <c r="A91" s="1111"/>
      <c r="B91" s="1111"/>
      <c r="C91" s="1109"/>
      <c r="D91" s="987"/>
      <c r="E91" s="987"/>
      <c r="F91" s="1054"/>
      <c r="G91" s="1074"/>
      <c r="H91" s="1107"/>
      <c r="I91" s="1107"/>
      <c r="J91" s="1117"/>
      <c r="K91" s="1105"/>
      <c r="L91" s="987"/>
      <c r="M91" s="175">
        <v>1800</v>
      </c>
      <c r="N91" s="161" t="str">
        <f t="shared" si="42"/>
        <v>ALTA</v>
      </c>
      <c r="O91" s="163">
        <f t="shared" si="43"/>
        <v>0.8</v>
      </c>
      <c r="P91" s="240" t="s">
        <v>200</v>
      </c>
      <c r="Q91" s="164">
        <v>0.2</v>
      </c>
      <c r="R91" s="161" t="str">
        <f t="shared" si="38"/>
        <v>LEVE</v>
      </c>
      <c r="S91" s="163">
        <f>IF(R91="","",IF(R91="Leve",0.2,IF(R91="Menor",0.4,IF(R91="Moderado",0.6,IF(R91="Mayor",0.8,IF(R91="Catastrófico",1,))))))</f>
        <v>0.2</v>
      </c>
      <c r="T91" s="165" t="str">
        <f t="shared" si="44"/>
        <v>MODERADO</v>
      </c>
      <c r="U91" s="160">
        <v>2</v>
      </c>
      <c r="V91" s="133" t="s">
        <v>557</v>
      </c>
      <c r="W91" s="160" t="str">
        <f>IF(OR(X91="Preventivo",X91="Detectivo"),"Probabilidad",IF(X91="Correctivo","Impacto",""))</f>
        <v>Probabilidad</v>
      </c>
      <c r="X91" s="168" t="s">
        <v>189</v>
      </c>
      <c r="Y91" s="168" t="s">
        <v>233</v>
      </c>
      <c r="Z91" s="169" t="str">
        <f>IF(AND(X91="Preventivo",Y91="Automático"),"50%",IF(AND(X91="Preventivo",Y91="Manual"),"40%",IF(AND(X91="Detectivo",Y91="Automático"),"40%",IF(AND(X91="Detectivo",Y91="Manual"),"30%",IF(AND(X91="Correctivo",Y91="Automático"),"35%",IF(AND(X91="Correctivo",Y91="Manual"),"25%",""))))))</f>
        <v>50%</v>
      </c>
      <c r="AA91" s="168" t="s">
        <v>181</v>
      </c>
      <c r="AB91" s="168" t="s">
        <v>182</v>
      </c>
      <c r="AC91" s="168" t="s">
        <v>183</v>
      </c>
      <c r="AD91" s="168"/>
      <c r="AE91" s="171">
        <f>IFERROR(IF(W91="Probabilidad",(O91-(+O91*Z91)),IF(W91="Impacto",O91,"")),"")</f>
        <v>0.4</v>
      </c>
      <c r="AF91" s="161" t="str">
        <f t="shared" si="46"/>
        <v>BAJA</v>
      </c>
      <c r="AG91" s="169">
        <f t="shared" si="40"/>
        <v>0.4</v>
      </c>
      <c r="AH91" s="161" t="str">
        <f t="shared" si="45"/>
        <v>LEVE</v>
      </c>
      <c r="AI91" s="169">
        <f t="shared" si="35"/>
        <v>0.2</v>
      </c>
      <c r="AJ91" s="165" t="str">
        <f t="shared" si="47"/>
        <v>BAJO</v>
      </c>
      <c r="AK91" s="159" t="s">
        <v>184</v>
      </c>
      <c r="AL91" s="159"/>
      <c r="AM91" s="178"/>
      <c r="AN91" s="184"/>
      <c r="AO91" s="179" t="s">
        <v>558</v>
      </c>
      <c r="AP91" s="153" t="s">
        <v>187</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 ref="S9:S10"/>
    <mergeCell ref="T9:T10"/>
    <mergeCell ref="U9:U10"/>
    <mergeCell ref="V9:V10"/>
    <mergeCell ref="W9:W10"/>
    <mergeCell ref="X9:AC9"/>
    <mergeCell ref="M9:M10"/>
    <mergeCell ref="N9:N10"/>
    <mergeCell ref="O9:O10"/>
    <mergeCell ref="P9:P10"/>
    <mergeCell ref="Q9:Q10"/>
    <mergeCell ref="R9:R10"/>
    <mergeCell ref="AK9:AK10"/>
    <mergeCell ref="AL9:AL10"/>
    <mergeCell ref="AM9:AM10"/>
    <mergeCell ref="AN9:AN10"/>
    <mergeCell ref="AO9:AO10"/>
    <mergeCell ref="AP9:AP10"/>
    <mergeCell ref="AE9:AE10"/>
    <mergeCell ref="AF9:AF10"/>
    <mergeCell ref="AG9:AG10"/>
    <mergeCell ref="AH9:AH10"/>
    <mergeCell ref="AI9:AI10"/>
    <mergeCell ref="AJ9:AJ10"/>
    <mergeCell ref="A14:A15"/>
    <mergeCell ref="B14:B15"/>
    <mergeCell ref="C14:C15"/>
    <mergeCell ref="D14:D15"/>
    <mergeCell ref="E14:E15"/>
    <mergeCell ref="A11:A13"/>
    <mergeCell ref="B11:B13"/>
    <mergeCell ref="C11:C13"/>
    <mergeCell ref="D11:D13"/>
    <mergeCell ref="E11:E13"/>
    <mergeCell ref="F14:F15"/>
    <mergeCell ref="G14:G15"/>
    <mergeCell ref="J14:J15"/>
    <mergeCell ref="K14:K15"/>
    <mergeCell ref="L14:L15"/>
    <mergeCell ref="AK14:AK15"/>
    <mergeCell ref="G11:G13"/>
    <mergeCell ref="J11:J13"/>
    <mergeCell ref="K11:K13"/>
    <mergeCell ref="L11:L13"/>
    <mergeCell ref="AK11:AK13"/>
    <mergeCell ref="F11:F1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40:G41"/>
    <mergeCell ref="J40:J41"/>
    <mergeCell ref="L40:L41"/>
    <mergeCell ref="A42:A43"/>
    <mergeCell ref="B42:B43"/>
    <mergeCell ref="C42:C43"/>
    <mergeCell ref="A40:A41"/>
    <mergeCell ref="B40:B41"/>
    <mergeCell ref="C40:C41"/>
    <mergeCell ref="D40:D41"/>
    <mergeCell ref="E40:E41"/>
    <mergeCell ref="F40:F41"/>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P53:P55"/>
    <mergeCell ref="AK53:AK55"/>
    <mergeCell ref="A56:A57"/>
    <mergeCell ref="B56:B57"/>
    <mergeCell ref="C56:C57"/>
    <mergeCell ref="D56:D57"/>
    <mergeCell ref="E56:E57"/>
    <mergeCell ref="F56:F57"/>
    <mergeCell ref="G56:G5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K90:K91"/>
    <mergeCell ref="AK85:AK86"/>
    <mergeCell ref="AL85:AL86"/>
    <mergeCell ref="AM85:AM86"/>
    <mergeCell ref="AN85:AN86"/>
    <mergeCell ref="AP85:AP86"/>
    <mergeCell ref="K85:K86"/>
    <mergeCell ref="L85:L86"/>
    <mergeCell ref="L90:L91"/>
  </mergeCells>
  <conditionalFormatting sqref="N11:N91">
    <cfRule type="cellIs" dxfId="63" priority="36" operator="equal">
      <formula>"MUY ALTA"</formula>
    </cfRule>
    <cfRule type="cellIs" dxfId="62" priority="37" operator="equal">
      <formula>"ALTA"</formula>
    </cfRule>
    <cfRule type="cellIs" dxfId="61" priority="38" operator="equal">
      <formula>"MEDIA"</formula>
    </cfRule>
    <cfRule type="cellIs" dxfId="60" priority="39" operator="equal">
      <formula>"BAJA"</formula>
    </cfRule>
    <cfRule type="cellIs" dxfId="59" priority="40" operator="equal">
      <formula>"MUY BAJA"</formula>
    </cfRule>
  </conditionalFormatting>
  <conditionalFormatting sqref="Q11:Q91">
    <cfRule type="containsText" dxfId="58" priority="50" operator="containsText" text="❌">
      <formula>NOT(ISERROR(SEARCH(("❌"),(Q11))))</formula>
    </cfRule>
  </conditionalFormatting>
  <conditionalFormatting sqref="R11:R46">
    <cfRule type="cellIs" dxfId="57" priority="356" operator="equal">
      <formula>"MDOERADO"</formula>
    </cfRule>
  </conditionalFormatting>
  <conditionalFormatting sqref="R11:R91">
    <cfRule type="cellIs" dxfId="56" priority="41" operator="equal">
      <formula>"CATASTROFICO"</formula>
    </cfRule>
    <cfRule type="cellIs" dxfId="55" priority="42" operator="equal">
      <formula>"MAYOR"</formula>
    </cfRule>
    <cfRule type="cellIs" dxfId="54" priority="44" operator="equal">
      <formula>"MENOR"</formula>
    </cfRule>
    <cfRule type="cellIs" dxfId="53" priority="45" operator="equal">
      <formula>"LEVE"</formula>
    </cfRule>
  </conditionalFormatting>
  <conditionalFormatting sqref="R47">
    <cfRule type="cellIs" dxfId="52" priority="738" operator="equal">
      <formula>"MODERADO"</formula>
    </cfRule>
  </conditionalFormatting>
  <conditionalFormatting sqref="R48:R49">
    <cfRule type="cellIs" dxfId="51" priority="715" operator="equal">
      <formula>"MDOERADO"</formula>
    </cfRule>
  </conditionalFormatting>
  <conditionalFormatting sqref="R50:R64">
    <cfRule type="cellIs" dxfId="50" priority="615" operator="equal">
      <formula>"MODERADO"</formula>
    </cfRule>
  </conditionalFormatting>
  <conditionalFormatting sqref="R65:R67">
    <cfRule type="cellIs" dxfId="49" priority="562" operator="equal">
      <formula>"MDOERADO"</formula>
    </cfRule>
  </conditionalFormatting>
  <conditionalFormatting sqref="R68:R76">
    <cfRule type="cellIs" dxfId="48" priority="372" operator="equal">
      <formula>"MODERADO"</formula>
    </cfRule>
  </conditionalFormatting>
  <conditionalFormatting sqref="R77">
    <cfRule type="cellIs" dxfId="47" priority="320" operator="equal">
      <formula>"MDOERADO"</formula>
    </cfRule>
  </conditionalFormatting>
  <conditionalFormatting sqref="R78:R84">
    <cfRule type="cellIs" dxfId="46" priority="114" operator="equal">
      <formula>"MODERADO"</formula>
    </cfRule>
  </conditionalFormatting>
  <conditionalFormatting sqref="R85:R91">
    <cfRule type="cellIs" dxfId="45" priority="43" operator="equal">
      <formula>"MDOERADO"</formula>
    </cfRule>
  </conditionalFormatting>
  <conditionalFormatting sqref="T11:T22 T24:T37">
    <cfRule type="cellIs" dxfId="44" priority="362" operator="equal">
      <formula>"Bajo"</formula>
    </cfRule>
  </conditionalFormatting>
  <conditionalFormatting sqref="T11:T22">
    <cfRule type="cellIs" dxfId="43" priority="359" operator="equal">
      <formula>"Extremo"</formula>
    </cfRule>
    <cfRule type="cellIs" dxfId="42" priority="360" operator="equal">
      <formula>"Alto"</formula>
    </cfRule>
    <cfRule type="cellIs" dxfId="41" priority="361" operator="equal">
      <formula>"Moderado"</formula>
    </cfRule>
  </conditionalFormatting>
  <conditionalFormatting sqref="T23">
    <cfRule type="cellIs" dxfId="40" priority="335" operator="equal">
      <formula>"MUY ALTA"</formula>
    </cfRule>
    <cfRule type="cellIs" dxfId="39" priority="336" operator="equal">
      <formula>"ALTA"</formula>
    </cfRule>
    <cfRule type="cellIs" dxfId="38" priority="337" operator="equal">
      <formula>"MEDIA"</formula>
    </cfRule>
    <cfRule type="cellIs" dxfId="37" priority="338" operator="equal">
      <formula>"BAJA"</formula>
    </cfRule>
    <cfRule type="cellIs" dxfId="36" priority="339" operator="equal">
      <formula>"MUY BAJA"</formula>
    </cfRule>
  </conditionalFormatting>
  <conditionalFormatting sqref="T24:T91">
    <cfRule type="cellIs" dxfId="35" priority="46" operator="equal">
      <formula>"Extremo"</formula>
    </cfRule>
    <cfRule type="cellIs" dxfId="34" priority="47" operator="equal">
      <formula>"Alto"</formula>
    </cfRule>
    <cfRule type="cellIs" dxfId="33" priority="48" operator="equal">
      <formula>"Moderado"</formula>
    </cfRule>
  </conditionalFormatting>
  <conditionalFormatting sqref="T38:T40">
    <cfRule type="cellIs" dxfId="32" priority="992" operator="equal">
      <formula>"BAJO"</formula>
    </cfRule>
  </conditionalFormatting>
  <conditionalFormatting sqref="T41:T91">
    <cfRule type="cellIs" dxfId="31" priority="49" operator="equal">
      <formula>"Bajo"</formula>
    </cfRule>
  </conditionalFormatting>
  <conditionalFormatting sqref="AF11:AF91">
    <cfRule type="cellIs" dxfId="30" priority="13" operator="equal">
      <formula>"Muy Alta"</formula>
    </cfRule>
    <cfRule type="cellIs" dxfId="29" priority="14" operator="equal">
      <formula>"Alta"</formula>
    </cfRule>
    <cfRule type="cellIs" dxfId="28" priority="15" operator="equal">
      <formula>"Media"</formula>
    </cfRule>
    <cfRule type="cellIs" dxfId="27" priority="16" operator="equal">
      <formula>"Baja"</formula>
    </cfRule>
    <cfRule type="cellIs" dxfId="26" priority="17" operator="equal">
      <formula>"Muy Baja"</formula>
    </cfRule>
  </conditionalFormatting>
  <conditionalFormatting sqref="AH11:AH91">
    <cfRule type="cellIs" dxfId="25" priority="83" operator="equal">
      <formula>"Catastrófico"</formula>
    </cfRule>
    <cfRule type="cellIs" dxfId="24" priority="84" operator="equal">
      <formula>"Mayor"</formula>
    </cfRule>
    <cfRule type="cellIs" dxfId="23" priority="85" operator="equal">
      <formula>"Moderado"</formula>
    </cfRule>
    <cfRule type="cellIs" dxfId="22" priority="86" operator="equal">
      <formula>"Menor"</formula>
    </cfRule>
    <cfRule type="cellIs" dxfId="21" priority="87" operator="equal">
      <formula>"Leve"</formula>
    </cfRule>
  </conditionalFormatting>
  <conditionalFormatting sqref="AJ11:AJ91">
    <cfRule type="cellIs" dxfId="20" priority="28" operator="equal">
      <formula>"Extremo"</formula>
    </cfRule>
    <cfRule type="cellIs" dxfId="19" priority="29" operator="equal">
      <formula>"Alto"</formula>
    </cfRule>
    <cfRule type="cellIs" dxfId="18" priority="30" operator="equal">
      <formula>"Moderado"</formula>
    </cfRule>
    <cfRule type="cellIs" dxfId="17" priority="31" operator="equal">
      <formula>"Bajo"</formula>
    </cfRule>
  </conditionalFormatting>
  <conditionalFormatting sqref="AP11:AP79">
    <cfRule type="cellIs" dxfId="16" priority="1" operator="equal">
      <formula>"Completo"</formula>
    </cfRule>
    <cfRule type="cellIs" dxfId="15" priority="3" operator="equal">
      <formula>"No iniciado"</formula>
    </cfRule>
    <cfRule type="cellIs" dxfId="14" priority="4" operator="equal">
      <formula>"Atrasado"</formula>
    </cfRule>
  </conditionalFormatting>
  <conditionalFormatting sqref="AP81">
    <cfRule type="cellIs" dxfId="13" priority="182" operator="equal">
      <formula>"Completo"</formula>
    </cfRule>
    <cfRule type="cellIs" dxfId="12" priority="184" operator="equal">
      <formula>"No iniciado"</formula>
    </cfRule>
    <cfRule type="cellIs" dxfId="11" priority="185" operator="equal">
      <formula>"Atrasado"</formula>
    </cfRule>
  </conditionalFormatting>
  <conditionalFormatting sqref="AP83">
    <cfRule type="cellIs" dxfId="10" priority="121" operator="equal">
      <formula>"Completo"</formula>
    </cfRule>
    <cfRule type="cellIs" dxfId="9" priority="123" operator="equal">
      <formula>"No iniciado"</formula>
    </cfRule>
    <cfRule type="cellIs" dxfId="8" priority="124" operator="equal">
      <formula>"Atrasado"</formula>
    </cfRule>
  </conditionalFormatting>
  <conditionalFormatting sqref="AP85 AP87:AP91">
    <cfRule type="cellIs" dxfId="7" priority="60" operator="equal">
      <formula>"Completo"</formula>
    </cfRule>
    <cfRule type="cellIs" dxfId="6" priority="62" operator="equal">
      <formula>"No iniciado"</formula>
    </cfRule>
    <cfRule type="cellIs" dxfId="5" priority="63" operator="equal">
      <formula>"Atrasado"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53125" defaultRowHeight="15" customHeight="1" x14ac:dyDescent="0.3"/>
  <cols>
    <col min="1" max="1" width="14.453125" style="591"/>
    <col min="2" max="2" width="4.54296875" style="18" customWidth="1"/>
    <col min="3" max="3" width="30.36328125" style="18" customWidth="1"/>
    <col min="4" max="4" width="70.08984375" style="18" customWidth="1"/>
    <col min="5" max="5" width="29.90625" style="18" customWidth="1"/>
    <col min="6" max="6" width="29.08984375" style="18" customWidth="1"/>
    <col min="7" max="7" width="84.6328125" style="18" customWidth="1"/>
    <col min="8" max="27" width="10.6328125" style="18" customWidth="1"/>
    <col min="28" max="16384" width="14.453125" style="18"/>
  </cols>
  <sheetData>
    <row r="1" spans="2:25" ht="22.5" x14ac:dyDescent="0.35">
      <c r="B1" s="589"/>
      <c r="C1" s="1263" t="s">
        <v>898</v>
      </c>
      <c r="D1" s="1264"/>
      <c r="E1" s="1264"/>
      <c r="F1" s="589"/>
      <c r="G1" s="589"/>
      <c r="H1" s="589"/>
      <c r="I1" s="589"/>
      <c r="J1" s="589"/>
      <c r="K1" s="589"/>
      <c r="L1" s="589"/>
      <c r="M1" s="589"/>
      <c r="N1" s="589"/>
      <c r="O1" s="589"/>
      <c r="P1" s="589"/>
      <c r="Q1" s="589"/>
      <c r="R1" s="589"/>
      <c r="S1" s="589"/>
      <c r="T1" s="589"/>
      <c r="U1" s="589"/>
      <c r="V1" s="589"/>
      <c r="W1" s="589"/>
      <c r="X1" s="589"/>
      <c r="Y1" s="589"/>
    </row>
    <row r="2" spans="2:25" ht="14.5" x14ac:dyDescent="0.35">
      <c r="B2" s="589"/>
      <c r="C2" s="589"/>
      <c r="D2" s="589"/>
      <c r="E2" s="589"/>
      <c r="F2" s="589"/>
      <c r="G2" s="589"/>
      <c r="H2" s="589"/>
      <c r="I2" s="589"/>
      <c r="J2" s="589"/>
      <c r="K2" s="589"/>
      <c r="L2" s="589"/>
      <c r="M2" s="589"/>
      <c r="N2" s="589"/>
      <c r="O2" s="589"/>
      <c r="P2" s="589"/>
      <c r="Q2" s="589"/>
      <c r="R2" s="589"/>
      <c r="S2" s="589"/>
      <c r="T2" s="589"/>
      <c r="U2" s="589"/>
      <c r="V2" s="589"/>
      <c r="W2" s="589"/>
      <c r="X2" s="589"/>
      <c r="Y2" s="589"/>
    </row>
    <row r="3" spans="2:25" ht="25" x14ac:dyDescent="0.35">
      <c r="B3" s="589"/>
      <c r="C3" s="656"/>
      <c r="D3" s="590" t="s">
        <v>1045</v>
      </c>
      <c r="E3" s="590" t="s">
        <v>900</v>
      </c>
      <c r="F3" s="589"/>
      <c r="G3" s="589"/>
      <c r="H3" s="589"/>
      <c r="I3" s="589"/>
      <c r="J3" s="589"/>
      <c r="K3" s="589"/>
      <c r="L3" s="589"/>
      <c r="M3" s="589"/>
      <c r="N3" s="589"/>
      <c r="O3" s="589"/>
      <c r="P3" s="589"/>
      <c r="Q3" s="589"/>
      <c r="R3" s="589"/>
      <c r="S3" s="589"/>
      <c r="T3" s="589"/>
      <c r="U3" s="589"/>
      <c r="V3" s="589"/>
      <c r="W3" s="589"/>
      <c r="X3" s="589"/>
      <c r="Y3" s="589"/>
    </row>
    <row r="4" spans="2:25" ht="51.75" customHeight="1" x14ac:dyDescent="0.35">
      <c r="B4" s="592">
        <v>1</v>
      </c>
      <c r="C4" s="593" t="s">
        <v>1046</v>
      </c>
      <c r="D4" s="657" t="s">
        <v>1047</v>
      </c>
      <c r="E4" s="594">
        <v>0.2</v>
      </c>
      <c r="F4" s="589"/>
      <c r="G4" s="589"/>
      <c r="H4" s="589"/>
      <c r="I4" s="589"/>
      <c r="J4" s="589"/>
      <c r="K4" s="589"/>
      <c r="L4" s="589"/>
      <c r="M4" s="589"/>
      <c r="N4" s="589"/>
      <c r="O4" s="589"/>
      <c r="P4" s="589"/>
      <c r="Q4" s="589"/>
      <c r="R4" s="589"/>
      <c r="S4" s="589"/>
      <c r="T4" s="589"/>
      <c r="U4" s="589"/>
      <c r="V4" s="589"/>
      <c r="W4" s="589"/>
      <c r="X4" s="589"/>
      <c r="Y4" s="589"/>
    </row>
    <row r="5" spans="2:25" ht="50" x14ac:dyDescent="0.35">
      <c r="B5" s="595">
        <v>2</v>
      </c>
      <c r="C5" s="596" t="s">
        <v>1048</v>
      </c>
      <c r="D5" s="657" t="s">
        <v>1049</v>
      </c>
      <c r="E5" s="594">
        <v>0.4</v>
      </c>
      <c r="F5" s="589"/>
      <c r="G5" s="589"/>
      <c r="H5" s="589"/>
      <c r="I5" s="589"/>
      <c r="J5" s="589"/>
      <c r="K5" s="589"/>
      <c r="L5" s="589"/>
      <c r="M5" s="589"/>
      <c r="N5" s="589"/>
      <c r="O5" s="589"/>
      <c r="P5" s="589"/>
      <c r="Q5" s="589"/>
      <c r="R5" s="589"/>
      <c r="S5" s="589"/>
      <c r="T5" s="589"/>
      <c r="U5" s="589"/>
      <c r="V5" s="589"/>
      <c r="W5" s="589"/>
      <c r="X5" s="589"/>
      <c r="Y5" s="589"/>
    </row>
    <row r="6" spans="2:25" ht="50" x14ac:dyDescent="0.35">
      <c r="B6" s="597">
        <v>3</v>
      </c>
      <c r="C6" s="598" t="s">
        <v>1050</v>
      </c>
      <c r="D6" s="657" t="s">
        <v>1051</v>
      </c>
      <c r="E6" s="594">
        <v>0.6</v>
      </c>
      <c r="F6" s="589"/>
      <c r="G6" s="589"/>
      <c r="H6" s="589"/>
      <c r="I6" s="589"/>
      <c r="J6" s="589"/>
      <c r="K6" s="589"/>
      <c r="L6" s="589"/>
      <c r="M6" s="589"/>
      <c r="N6" s="589"/>
      <c r="O6" s="589"/>
      <c r="P6" s="589"/>
      <c r="Q6" s="589"/>
      <c r="R6" s="589"/>
      <c r="S6" s="589"/>
      <c r="T6" s="589"/>
      <c r="U6" s="589"/>
      <c r="V6" s="589"/>
      <c r="W6" s="589"/>
      <c r="X6" s="589"/>
      <c r="Y6" s="589"/>
    </row>
    <row r="7" spans="2:25" ht="75" x14ac:dyDescent="0.35">
      <c r="B7" s="599">
        <v>4</v>
      </c>
      <c r="C7" s="600" t="s">
        <v>1052</v>
      </c>
      <c r="D7" s="657" t="s">
        <v>1053</v>
      </c>
      <c r="E7" s="594">
        <v>0.8</v>
      </c>
      <c r="F7" s="589"/>
      <c r="G7" s="589"/>
      <c r="H7" s="589"/>
      <c r="I7" s="589"/>
      <c r="J7" s="589"/>
      <c r="K7" s="589"/>
      <c r="L7" s="589"/>
      <c r="M7" s="589"/>
      <c r="N7" s="589"/>
      <c r="O7" s="589"/>
      <c r="P7" s="589"/>
      <c r="Q7" s="589"/>
      <c r="R7" s="589"/>
      <c r="S7" s="589"/>
      <c r="T7" s="589"/>
      <c r="U7" s="589"/>
      <c r="V7" s="589"/>
      <c r="W7" s="589"/>
      <c r="X7" s="589"/>
      <c r="Y7" s="589"/>
    </row>
    <row r="8" spans="2:25" ht="50" x14ac:dyDescent="0.35">
      <c r="B8" s="601">
        <v>5</v>
      </c>
      <c r="C8" s="602" t="s">
        <v>1054</v>
      </c>
      <c r="D8" s="657" t="s">
        <v>1055</v>
      </c>
      <c r="E8" s="594">
        <v>1</v>
      </c>
      <c r="F8" s="589"/>
      <c r="G8" s="589"/>
      <c r="H8" s="589"/>
      <c r="I8" s="589"/>
      <c r="J8" s="589"/>
      <c r="K8" s="589"/>
      <c r="L8" s="589"/>
      <c r="M8" s="589"/>
      <c r="N8" s="589"/>
      <c r="O8" s="589"/>
      <c r="P8" s="589"/>
      <c r="Q8" s="589"/>
      <c r="R8" s="589"/>
      <c r="S8" s="589"/>
      <c r="T8" s="589"/>
      <c r="U8" s="589"/>
      <c r="V8" s="589"/>
      <c r="W8" s="589"/>
      <c r="X8" s="589"/>
      <c r="Y8" s="589"/>
    </row>
    <row r="9" spans="2:25" ht="16.5" customHeight="1" x14ac:dyDescent="0.35">
      <c r="B9" s="589"/>
      <c r="C9" s="589"/>
      <c r="D9" s="589"/>
      <c r="E9" s="589"/>
      <c r="F9" s="589"/>
      <c r="G9" s="589"/>
      <c r="H9" s="589"/>
      <c r="I9" s="589"/>
      <c r="J9" s="589"/>
      <c r="K9" s="589"/>
      <c r="L9" s="589"/>
      <c r="M9" s="589"/>
      <c r="N9" s="589"/>
      <c r="O9" s="589"/>
      <c r="P9" s="589"/>
      <c r="Q9" s="589"/>
      <c r="R9" s="589"/>
      <c r="S9" s="589"/>
      <c r="T9" s="589"/>
      <c r="U9" s="589"/>
      <c r="V9" s="589"/>
      <c r="W9" s="589"/>
      <c r="X9" s="589"/>
      <c r="Y9" s="589"/>
    </row>
    <row r="10" spans="2:25" ht="17.25" customHeight="1" x14ac:dyDescent="0.35">
      <c r="B10" s="589"/>
      <c r="C10" s="603"/>
      <c r="D10" s="589"/>
      <c r="E10" s="589"/>
      <c r="F10" s="589"/>
      <c r="G10" s="589"/>
      <c r="H10" s="589"/>
      <c r="I10" s="589"/>
      <c r="J10" s="589"/>
      <c r="K10" s="589"/>
      <c r="L10" s="589"/>
      <c r="M10" s="589"/>
      <c r="N10" s="589"/>
      <c r="O10" s="589"/>
      <c r="P10" s="589"/>
      <c r="Q10" s="589"/>
      <c r="R10" s="589"/>
      <c r="S10" s="589"/>
      <c r="T10" s="589"/>
      <c r="U10" s="589"/>
      <c r="V10" s="589"/>
      <c r="W10" s="589"/>
      <c r="X10" s="589"/>
      <c r="Y10" s="589"/>
    </row>
    <row r="11" spans="2:25" ht="16.5" customHeight="1" x14ac:dyDescent="0.35">
      <c r="B11" s="589"/>
      <c r="C11" s="589"/>
      <c r="D11" s="589"/>
      <c r="E11" s="589"/>
      <c r="F11" s="589"/>
      <c r="G11" s="589"/>
      <c r="H11" s="589"/>
      <c r="I11" s="589"/>
      <c r="J11" s="589"/>
      <c r="K11" s="589"/>
      <c r="L11" s="589"/>
      <c r="M11" s="589"/>
      <c r="N11" s="589"/>
      <c r="O11" s="589"/>
      <c r="P11" s="589"/>
      <c r="Q11" s="589"/>
      <c r="R11" s="589"/>
      <c r="S11" s="589"/>
      <c r="T11" s="589"/>
      <c r="U11" s="589"/>
      <c r="V11" s="589"/>
      <c r="W11" s="589"/>
      <c r="X11" s="589"/>
      <c r="Y11" s="589"/>
    </row>
    <row r="12" spans="2:25" ht="16.5" customHeight="1" x14ac:dyDescent="0.35">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row>
    <row r="13" spans="2:25" ht="14.5" x14ac:dyDescent="0.35">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row>
    <row r="14" spans="2:25" ht="14.5" x14ac:dyDescent="0.35">
      <c r="B14" s="589"/>
      <c r="C14" s="589"/>
      <c r="D14" s="589"/>
      <c r="E14" s="589"/>
      <c r="F14" s="589"/>
      <c r="G14" s="589"/>
      <c r="H14" s="589"/>
      <c r="I14" s="589"/>
      <c r="J14" s="589"/>
      <c r="K14" s="589"/>
      <c r="L14" s="589"/>
      <c r="M14" s="589"/>
      <c r="N14" s="589"/>
      <c r="O14" s="589"/>
      <c r="P14" s="589"/>
      <c r="Q14" s="589"/>
      <c r="R14" s="589"/>
      <c r="S14" s="589"/>
      <c r="T14" s="589"/>
      <c r="U14" s="589"/>
      <c r="V14" s="589"/>
      <c r="W14" s="589"/>
      <c r="X14" s="589"/>
      <c r="Y14" s="589"/>
    </row>
    <row r="15" spans="2:25" ht="14.5" x14ac:dyDescent="0.35">
      <c r="B15" s="589"/>
      <c r="C15" s="589"/>
      <c r="D15" s="589"/>
      <c r="E15" s="589"/>
      <c r="F15" s="589"/>
      <c r="G15" s="589"/>
      <c r="H15" s="589"/>
      <c r="I15" s="589"/>
      <c r="J15" s="589"/>
      <c r="K15" s="589"/>
      <c r="L15" s="589"/>
      <c r="M15" s="589"/>
      <c r="N15" s="589"/>
      <c r="O15" s="589"/>
      <c r="P15" s="589"/>
      <c r="Q15" s="589"/>
      <c r="R15" s="589"/>
      <c r="S15" s="589"/>
      <c r="T15" s="589"/>
      <c r="U15" s="589"/>
      <c r="V15" s="589"/>
      <c r="W15" s="589"/>
      <c r="X15" s="589"/>
      <c r="Y15" s="589"/>
    </row>
    <row r="16" spans="2:25" ht="14.5" x14ac:dyDescent="0.35">
      <c r="B16" s="589"/>
      <c r="C16" s="589"/>
      <c r="D16" s="589"/>
      <c r="E16" s="589"/>
      <c r="F16" s="589"/>
      <c r="G16" s="589"/>
      <c r="H16" s="589"/>
      <c r="I16" s="589"/>
      <c r="J16" s="589"/>
      <c r="K16" s="589"/>
      <c r="L16" s="589"/>
      <c r="M16" s="589"/>
      <c r="N16" s="589"/>
      <c r="O16" s="589"/>
      <c r="P16" s="589"/>
      <c r="Q16" s="589"/>
      <c r="R16" s="589"/>
      <c r="S16" s="589"/>
      <c r="T16" s="589"/>
      <c r="U16" s="589"/>
      <c r="V16" s="589"/>
      <c r="W16" s="589"/>
      <c r="X16" s="589"/>
      <c r="Y16" s="589"/>
    </row>
    <row r="17" spans="2:25" ht="14.5" x14ac:dyDescent="0.35">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row>
    <row r="18" spans="2:25" ht="14.5" x14ac:dyDescent="0.35">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row>
    <row r="19" spans="2:25" ht="14.5" x14ac:dyDescent="0.35">
      <c r="B19" s="589"/>
      <c r="C19" s="589"/>
      <c r="D19" s="589"/>
      <c r="E19" s="589"/>
      <c r="F19" s="589"/>
      <c r="G19" s="589"/>
      <c r="H19" s="589"/>
      <c r="I19" s="589"/>
      <c r="J19" s="589"/>
      <c r="K19" s="589"/>
      <c r="L19" s="589"/>
      <c r="M19" s="589"/>
      <c r="N19" s="589"/>
      <c r="O19" s="589"/>
      <c r="P19" s="589"/>
      <c r="Q19" s="589"/>
      <c r="R19" s="589"/>
      <c r="S19" s="589"/>
      <c r="T19" s="589"/>
      <c r="U19" s="589"/>
      <c r="V19" s="589"/>
      <c r="W19" s="589"/>
      <c r="X19" s="589"/>
      <c r="Y19" s="589"/>
    </row>
    <row r="20" spans="2:25" ht="14.5" x14ac:dyDescent="0.35">
      <c r="B20" s="589"/>
      <c r="C20" s="589"/>
      <c r="D20" s="589"/>
      <c r="E20" s="589"/>
      <c r="F20" s="589"/>
      <c r="G20" s="589"/>
      <c r="H20" s="589"/>
      <c r="I20" s="589"/>
      <c r="J20" s="589"/>
      <c r="K20" s="589"/>
      <c r="L20" s="589"/>
      <c r="M20" s="589"/>
      <c r="N20" s="589"/>
      <c r="O20" s="589"/>
      <c r="P20" s="589"/>
      <c r="Q20" s="589"/>
      <c r="R20" s="589"/>
      <c r="S20" s="589"/>
      <c r="T20" s="589"/>
      <c r="U20" s="589"/>
      <c r="V20" s="589"/>
      <c r="W20" s="589"/>
      <c r="X20" s="589"/>
      <c r="Y20" s="589"/>
    </row>
    <row r="21" spans="2:25" ht="15.75" customHeight="1" x14ac:dyDescent="0.35">
      <c r="B21" s="589"/>
      <c r="C21" s="589"/>
      <c r="D21" s="589"/>
      <c r="E21" s="589"/>
      <c r="F21" s="589"/>
      <c r="G21" s="589"/>
      <c r="H21" s="589"/>
      <c r="I21" s="589"/>
      <c r="J21" s="589"/>
      <c r="K21" s="589"/>
      <c r="L21" s="589"/>
      <c r="M21" s="589"/>
      <c r="N21" s="589"/>
      <c r="O21" s="589"/>
      <c r="P21" s="589"/>
      <c r="Q21" s="589"/>
      <c r="R21" s="589"/>
      <c r="S21" s="589"/>
      <c r="T21" s="589"/>
      <c r="U21" s="589"/>
      <c r="V21" s="589"/>
      <c r="W21" s="589"/>
      <c r="X21" s="589"/>
      <c r="Y21" s="589"/>
    </row>
    <row r="22" spans="2:25" ht="15.75" customHeight="1" x14ac:dyDescent="0.35">
      <c r="B22" s="589"/>
      <c r="C22" s="589"/>
      <c r="D22" s="589"/>
      <c r="E22" s="589"/>
      <c r="F22" s="589"/>
      <c r="G22" s="589"/>
      <c r="H22" s="589"/>
      <c r="I22" s="589"/>
      <c r="J22" s="589"/>
      <c r="K22" s="589"/>
      <c r="L22" s="589"/>
      <c r="M22" s="589"/>
      <c r="N22" s="589"/>
      <c r="O22" s="589"/>
      <c r="P22" s="589"/>
      <c r="Q22" s="589"/>
      <c r="R22" s="589"/>
      <c r="S22" s="589"/>
      <c r="T22" s="589"/>
      <c r="U22" s="589"/>
      <c r="V22" s="589"/>
      <c r="W22" s="589"/>
      <c r="X22" s="589"/>
      <c r="Y22" s="589"/>
    </row>
    <row r="23" spans="2:25" ht="15.75" customHeight="1" x14ac:dyDescent="0.35">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row>
    <row r="24" spans="2:25" ht="15.75" customHeight="1" x14ac:dyDescent="0.35">
      <c r="B24" s="589"/>
      <c r="C24" s="589"/>
      <c r="D24" s="589"/>
      <c r="E24" s="589"/>
      <c r="F24" s="589"/>
      <c r="G24" s="589"/>
      <c r="H24" s="589"/>
      <c r="I24" s="589"/>
      <c r="J24" s="589"/>
      <c r="K24" s="589"/>
      <c r="L24" s="589"/>
      <c r="M24" s="589"/>
      <c r="N24" s="589"/>
      <c r="O24" s="589"/>
      <c r="P24" s="589"/>
      <c r="Q24" s="589"/>
      <c r="R24" s="589"/>
      <c r="S24" s="589"/>
      <c r="T24" s="589"/>
      <c r="U24" s="589"/>
      <c r="V24" s="589"/>
      <c r="W24" s="589"/>
      <c r="X24" s="589"/>
      <c r="Y24" s="589"/>
    </row>
    <row r="25" spans="2:25" ht="15.75" customHeight="1" x14ac:dyDescent="0.35">
      <c r="B25" s="589"/>
      <c r="C25" s="589"/>
      <c r="D25" s="589"/>
      <c r="E25" s="589"/>
      <c r="F25" s="589"/>
      <c r="G25" s="589"/>
      <c r="H25" s="589"/>
      <c r="I25" s="589"/>
      <c r="J25" s="589"/>
      <c r="K25" s="589"/>
      <c r="L25" s="589"/>
      <c r="M25" s="589"/>
      <c r="N25" s="589"/>
      <c r="O25" s="589"/>
      <c r="P25" s="589"/>
      <c r="Q25" s="589"/>
      <c r="R25" s="589"/>
      <c r="S25" s="589"/>
      <c r="T25" s="589"/>
      <c r="U25" s="589"/>
      <c r="V25" s="589"/>
      <c r="W25" s="589"/>
      <c r="X25" s="589"/>
      <c r="Y25" s="589"/>
    </row>
    <row r="26" spans="2:25" ht="15.75" customHeight="1" x14ac:dyDescent="0.35">
      <c r="B26" s="589"/>
      <c r="C26" s="589"/>
      <c r="D26" s="589"/>
      <c r="E26" s="589"/>
      <c r="F26" s="589"/>
      <c r="G26" s="589"/>
      <c r="H26" s="589"/>
      <c r="I26" s="589"/>
      <c r="J26" s="589"/>
      <c r="K26" s="589"/>
      <c r="L26" s="589"/>
      <c r="M26" s="589"/>
      <c r="N26" s="589"/>
      <c r="O26" s="589"/>
      <c r="P26" s="589"/>
      <c r="Q26" s="589"/>
      <c r="R26" s="589"/>
      <c r="S26" s="589"/>
      <c r="T26" s="589"/>
      <c r="U26" s="589"/>
      <c r="V26" s="589"/>
      <c r="W26" s="589"/>
      <c r="X26" s="589"/>
      <c r="Y26" s="589"/>
    </row>
    <row r="27" spans="2:25" ht="15.75" customHeight="1" x14ac:dyDescent="0.35">
      <c r="B27" s="589"/>
      <c r="C27" s="589"/>
      <c r="D27" s="589"/>
      <c r="E27" s="589"/>
      <c r="F27" s="589"/>
      <c r="G27" s="589"/>
      <c r="H27" s="589"/>
      <c r="I27" s="589"/>
      <c r="J27" s="589"/>
      <c r="K27" s="589"/>
      <c r="L27" s="589"/>
      <c r="M27" s="589"/>
      <c r="N27" s="589"/>
      <c r="O27" s="589"/>
      <c r="P27" s="589"/>
      <c r="Q27" s="589"/>
      <c r="R27" s="589"/>
      <c r="S27" s="589"/>
      <c r="T27" s="589"/>
      <c r="U27" s="589"/>
      <c r="V27" s="589"/>
      <c r="W27" s="589"/>
      <c r="X27" s="589"/>
      <c r="Y27" s="589"/>
    </row>
    <row r="28" spans="2:25" ht="15.75" customHeight="1" x14ac:dyDescent="0.35">
      <c r="B28" s="589"/>
      <c r="C28" s="589"/>
      <c r="D28" s="589"/>
      <c r="E28" s="589"/>
      <c r="F28" s="589"/>
      <c r="G28" s="589"/>
      <c r="H28" s="589"/>
      <c r="I28" s="589"/>
      <c r="J28" s="589"/>
      <c r="K28" s="589"/>
      <c r="L28" s="589"/>
      <c r="M28" s="589"/>
      <c r="N28" s="589"/>
      <c r="O28" s="589"/>
      <c r="P28" s="589"/>
      <c r="Q28" s="589"/>
      <c r="R28" s="589"/>
      <c r="S28" s="589"/>
      <c r="T28" s="589"/>
      <c r="U28" s="589"/>
      <c r="V28" s="589"/>
      <c r="W28" s="589"/>
      <c r="X28" s="589"/>
      <c r="Y28" s="589"/>
    </row>
    <row r="29" spans="2:25" ht="15.75" customHeight="1" x14ac:dyDescent="0.35">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row>
    <row r="30" spans="2:25" ht="15.75" customHeight="1" x14ac:dyDescent="0.35">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row>
    <row r="31" spans="2:25" ht="15.75" customHeight="1" x14ac:dyDescent="0.35">
      <c r="B31" s="589"/>
      <c r="C31" s="589"/>
      <c r="D31" s="589"/>
      <c r="E31" s="589"/>
      <c r="F31" s="589"/>
      <c r="G31" s="589"/>
      <c r="H31" s="589"/>
      <c r="I31" s="589"/>
      <c r="J31" s="589"/>
      <c r="K31" s="589"/>
      <c r="L31" s="589"/>
      <c r="M31" s="589"/>
      <c r="N31" s="589"/>
      <c r="O31" s="589"/>
      <c r="P31" s="589"/>
      <c r="Q31" s="589"/>
      <c r="R31" s="589"/>
      <c r="S31" s="589"/>
      <c r="T31" s="589"/>
      <c r="U31" s="589"/>
      <c r="V31" s="589"/>
      <c r="W31" s="589"/>
      <c r="X31" s="589"/>
      <c r="Y31" s="589"/>
    </row>
    <row r="32" spans="2:25" ht="15.75" customHeight="1" x14ac:dyDescent="0.35">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row>
    <row r="33" spans="2:25" ht="15.75" customHeight="1" x14ac:dyDescent="0.35">
      <c r="B33" s="589"/>
      <c r="F33" s="589"/>
      <c r="G33" s="589"/>
      <c r="H33" s="589"/>
      <c r="I33" s="589"/>
      <c r="J33" s="589"/>
      <c r="K33" s="589"/>
      <c r="L33" s="589"/>
      <c r="M33" s="589"/>
      <c r="N33" s="589"/>
      <c r="O33" s="589"/>
      <c r="P33" s="589"/>
      <c r="Q33" s="589"/>
      <c r="R33" s="589"/>
      <c r="S33" s="589"/>
      <c r="T33" s="589"/>
      <c r="U33" s="589"/>
      <c r="V33" s="589"/>
      <c r="W33" s="589"/>
      <c r="X33" s="589"/>
      <c r="Y33" s="589"/>
    </row>
    <row r="34" spans="2:25" ht="15.75" customHeight="1" x14ac:dyDescent="0.35">
      <c r="B34" s="589"/>
      <c r="F34" s="589"/>
      <c r="G34" s="589"/>
      <c r="H34" s="589"/>
      <c r="I34" s="589"/>
      <c r="J34" s="589"/>
      <c r="K34" s="589"/>
      <c r="L34" s="589"/>
      <c r="M34" s="589"/>
      <c r="N34" s="589"/>
      <c r="O34" s="589"/>
      <c r="P34" s="589"/>
      <c r="Q34" s="589"/>
      <c r="R34" s="589"/>
      <c r="S34" s="589"/>
      <c r="T34" s="589"/>
      <c r="U34" s="589"/>
      <c r="V34" s="589"/>
      <c r="W34" s="589"/>
      <c r="X34" s="589"/>
      <c r="Y34" s="589"/>
    </row>
    <row r="35" spans="2:25" ht="15.75" customHeight="1" x14ac:dyDescent="0.35">
      <c r="B35" s="589"/>
    </row>
    <row r="36" spans="2:25" ht="15.75" customHeight="1" x14ac:dyDescent="0.35">
      <c r="B36" s="589"/>
    </row>
    <row r="37" spans="2:25" ht="15.75" customHeight="1" x14ac:dyDescent="0.35">
      <c r="B37" s="589"/>
    </row>
    <row r="38" spans="2:25" ht="15.75" customHeight="1" x14ac:dyDescent="0.35">
      <c r="B38" s="589"/>
      <c r="C38" s="604" t="s">
        <v>1056</v>
      </c>
      <c r="E38" s="606" t="s">
        <v>906</v>
      </c>
      <c r="F38" s="606" t="s">
        <v>907</v>
      </c>
      <c r="G38" s="606" t="s">
        <v>908</v>
      </c>
    </row>
    <row r="39" spans="2:25" ht="15.75" customHeight="1" x14ac:dyDescent="0.4">
      <c r="B39" s="589"/>
      <c r="C39" s="607" t="s">
        <v>197</v>
      </c>
      <c r="D39" s="658"/>
      <c r="E39" s="1257" t="s">
        <v>909</v>
      </c>
      <c r="F39" s="1260" t="s">
        <v>910</v>
      </c>
      <c r="G39" s="609" t="s">
        <v>341</v>
      </c>
    </row>
    <row r="40" spans="2:25" ht="15.75" customHeight="1" x14ac:dyDescent="0.4">
      <c r="B40" s="589"/>
      <c r="C40" s="607" t="s">
        <v>174</v>
      </c>
      <c r="D40" s="658"/>
      <c r="E40" s="1258"/>
      <c r="F40" s="1261"/>
      <c r="G40" s="609" t="s">
        <v>431</v>
      </c>
    </row>
    <row r="41" spans="2:25" ht="15.75" customHeight="1" x14ac:dyDescent="0.4">
      <c r="B41" s="589"/>
      <c r="C41" s="607" t="s">
        <v>359</v>
      </c>
      <c r="D41" s="658"/>
      <c r="E41" s="1258"/>
      <c r="F41" s="1261"/>
      <c r="G41" s="609" t="s">
        <v>292</v>
      </c>
    </row>
    <row r="42" spans="2:25" ht="15.75" customHeight="1" x14ac:dyDescent="0.4">
      <c r="B42" s="589"/>
      <c r="C42" s="607" t="s">
        <v>208</v>
      </c>
      <c r="D42" s="658"/>
      <c r="E42" s="1259"/>
      <c r="F42" s="1262"/>
      <c r="G42" s="609" t="s">
        <v>230</v>
      </c>
    </row>
    <row r="43" spans="2:25" ht="15.75" customHeight="1" x14ac:dyDescent="0.4">
      <c r="B43" s="589"/>
      <c r="C43" s="607" t="s">
        <v>581</v>
      </c>
      <c r="D43" s="658"/>
      <c r="E43" s="1257" t="s">
        <v>914</v>
      </c>
      <c r="F43" s="1260" t="s">
        <v>915</v>
      </c>
      <c r="G43" s="609" t="s">
        <v>916</v>
      </c>
    </row>
    <row r="44" spans="2:25" ht="15.75" customHeight="1" x14ac:dyDescent="0.4">
      <c r="B44" s="589"/>
      <c r="C44" s="607" t="s">
        <v>385</v>
      </c>
      <c r="D44" s="658"/>
      <c r="E44" s="1258"/>
      <c r="F44" s="1261"/>
      <c r="G44" s="609" t="s">
        <v>199</v>
      </c>
    </row>
    <row r="45" spans="2:25" ht="37.5" customHeight="1" x14ac:dyDescent="0.4">
      <c r="B45" s="589"/>
      <c r="C45" s="607" t="s">
        <v>1057</v>
      </c>
      <c r="D45" s="658"/>
      <c r="E45" s="1259"/>
      <c r="F45" s="1262"/>
      <c r="G45" s="609" t="s">
        <v>176</v>
      </c>
    </row>
    <row r="46" spans="2:25" ht="15.75" customHeight="1" x14ac:dyDescent="0.4">
      <c r="B46" s="589"/>
      <c r="D46" s="658"/>
      <c r="E46" s="1257" t="s">
        <v>430</v>
      </c>
      <c r="F46" s="1260" t="s">
        <v>919</v>
      </c>
      <c r="G46" s="609" t="s">
        <v>548</v>
      </c>
    </row>
    <row r="47" spans="2:25" ht="15.75" customHeight="1" x14ac:dyDescent="0.35">
      <c r="B47" s="589"/>
      <c r="E47" s="1258"/>
      <c r="F47" s="1261"/>
      <c r="G47" s="609" t="s">
        <v>920</v>
      </c>
    </row>
    <row r="48" spans="2:25" ht="15.75" customHeight="1" x14ac:dyDescent="0.35">
      <c r="B48" s="589"/>
      <c r="E48" s="1258"/>
      <c r="F48" s="1261"/>
      <c r="G48" s="609" t="s">
        <v>921</v>
      </c>
    </row>
    <row r="49" spans="2:7" ht="15.75" customHeight="1" x14ac:dyDescent="0.35">
      <c r="B49" s="589"/>
      <c r="E49" s="1259"/>
      <c r="F49" s="1262"/>
      <c r="G49" s="609" t="s">
        <v>424</v>
      </c>
    </row>
    <row r="50" spans="2:7" ht="15.75" customHeight="1" x14ac:dyDescent="0.35">
      <c r="B50" s="589"/>
      <c r="C50" s="610" t="s">
        <v>922</v>
      </c>
      <c r="D50" s="610" t="s">
        <v>923</v>
      </c>
      <c r="E50" s="1257" t="s">
        <v>924</v>
      </c>
      <c r="F50" s="1260" t="s">
        <v>925</v>
      </c>
      <c r="G50" s="609" t="s">
        <v>926</v>
      </c>
    </row>
    <row r="51" spans="2:7" ht="15.75" customHeight="1" x14ac:dyDescent="0.35">
      <c r="B51" s="589"/>
      <c r="C51" s="611" t="s">
        <v>279</v>
      </c>
      <c r="D51" s="612" t="s">
        <v>927</v>
      </c>
      <c r="E51" s="1258"/>
      <c r="F51" s="1261"/>
      <c r="G51" s="609" t="s">
        <v>928</v>
      </c>
    </row>
    <row r="52" spans="2:7" ht="15.75" customHeight="1" x14ac:dyDescent="0.35">
      <c r="B52" s="589"/>
      <c r="C52" s="611" t="s">
        <v>173</v>
      </c>
      <c r="D52" s="612" t="s">
        <v>929</v>
      </c>
      <c r="E52" s="1258"/>
      <c r="F52" s="1261"/>
      <c r="G52" s="609" t="s">
        <v>930</v>
      </c>
    </row>
    <row r="53" spans="2:7" ht="15.75" customHeight="1" x14ac:dyDescent="0.35">
      <c r="B53" s="589"/>
      <c r="C53" s="611" t="s">
        <v>221</v>
      </c>
      <c r="D53" s="612" t="s">
        <v>931</v>
      </c>
      <c r="E53" s="1258"/>
      <c r="F53" s="1262"/>
      <c r="G53" s="613" t="s">
        <v>932</v>
      </c>
    </row>
    <row r="54" spans="2:7" ht="15.75" customHeight="1" x14ac:dyDescent="0.35">
      <c r="B54" s="589"/>
      <c r="C54" s="612" t="s">
        <v>499</v>
      </c>
      <c r="D54" s="612" t="s">
        <v>933</v>
      </c>
      <c r="E54" s="1265" t="s">
        <v>934</v>
      </c>
      <c r="F54" s="1266" t="s">
        <v>935</v>
      </c>
      <c r="G54" s="614" t="s">
        <v>936</v>
      </c>
    </row>
    <row r="55" spans="2:7" ht="15.75" customHeight="1" x14ac:dyDescent="0.35">
      <c r="B55" s="589"/>
      <c r="C55" s="611" t="s">
        <v>369</v>
      </c>
      <c r="D55" s="612" t="s">
        <v>937</v>
      </c>
      <c r="E55" s="1265"/>
      <c r="F55" s="1267"/>
      <c r="G55" s="615" t="s">
        <v>451</v>
      </c>
    </row>
    <row r="56" spans="2:7" ht="15.75" customHeight="1" x14ac:dyDescent="0.3">
      <c r="C56" s="611" t="s">
        <v>197</v>
      </c>
      <c r="D56" s="612" t="s">
        <v>938</v>
      </c>
      <c r="E56" s="1265"/>
      <c r="F56" s="1267"/>
      <c r="G56" s="616" t="s">
        <v>939</v>
      </c>
    </row>
    <row r="57" spans="2:7" ht="15.75" customHeight="1" x14ac:dyDescent="0.3">
      <c r="C57" s="611" t="s">
        <v>520</v>
      </c>
      <c r="D57" s="612" t="s">
        <v>940</v>
      </c>
      <c r="E57" s="1265"/>
      <c r="F57" s="1267"/>
      <c r="G57" s="617" t="s">
        <v>941</v>
      </c>
    </row>
    <row r="58" spans="2:7" ht="15.75" customHeight="1" x14ac:dyDescent="0.3">
      <c r="E58" s="1265" t="s">
        <v>942</v>
      </c>
      <c r="F58" s="1268" t="s">
        <v>943</v>
      </c>
      <c r="G58" s="617" t="s">
        <v>1058</v>
      </c>
    </row>
    <row r="59" spans="2:7" ht="15.75" customHeight="1" x14ac:dyDescent="0.3">
      <c r="E59" s="1265"/>
      <c r="F59" s="1268"/>
      <c r="G59" s="617" t="s">
        <v>318</v>
      </c>
    </row>
    <row r="60" spans="2:7" ht="15.75" customHeight="1" x14ac:dyDescent="0.3">
      <c r="E60" s="1265"/>
      <c r="F60" s="1268"/>
      <c r="G60" s="617" t="s">
        <v>1059</v>
      </c>
    </row>
    <row r="61" spans="2:7" ht="15.75" customHeight="1" x14ac:dyDescent="0.3"/>
    <row r="62" spans="2:7" ht="15.75" customHeight="1" x14ac:dyDescent="0.3"/>
    <row r="63" spans="2:7" ht="15.75" customHeight="1" x14ac:dyDescent="0.3"/>
    <row r="64" spans="2:7" ht="15.75" customHeight="1" x14ac:dyDescent="0.3"/>
    <row r="65" spans="3:4" ht="15.75" customHeight="1" x14ac:dyDescent="0.3"/>
    <row r="66" spans="3:4" ht="30.75" customHeight="1" x14ac:dyDescent="0.3">
      <c r="C66" s="618" t="s">
        <v>944</v>
      </c>
      <c r="D66" s="618" t="s">
        <v>945</v>
      </c>
    </row>
    <row r="67" spans="3:4" ht="15.75" customHeight="1" x14ac:dyDescent="0.3">
      <c r="C67" s="489" t="s">
        <v>946</v>
      </c>
      <c r="D67" s="489" t="s">
        <v>947</v>
      </c>
    </row>
    <row r="68" spans="3:4" ht="15.75" customHeight="1" x14ac:dyDescent="0.3">
      <c r="C68" s="489" t="s">
        <v>948</v>
      </c>
      <c r="D68" s="489" t="s">
        <v>949</v>
      </c>
    </row>
    <row r="69" spans="3:4" ht="15.75" customHeight="1" x14ac:dyDescent="0.3">
      <c r="C69" s="489" t="s">
        <v>950</v>
      </c>
      <c r="D69" s="489" t="s">
        <v>951</v>
      </c>
    </row>
    <row r="70" spans="3:4" ht="15.75" customHeight="1" x14ac:dyDescent="0.3">
      <c r="C70" s="489" t="s">
        <v>952</v>
      </c>
      <c r="D70" s="489" t="s">
        <v>953</v>
      </c>
    </row>
    <row r="71" spans="3:4" ht="15.75" customHeight="1" x14ac:dyDescent="0.3">
      <c r="C71" s="489" t="s">
        <v>954</v>
      </c>
      <c r="D71" s="489" t="s">
        <v>955</v>
      </c>
    </row>
    <row r="72" spans="3:4" ht="15.75" customHeight="1" x14ac:dyDescent="0.3">
      <c r="C72" s="489" t="s">
        <v>956</v>
      </c>
      <c r="D72" s="489" t="s">
        <v>949</v>
      </c>
    </row>
    <row r="73" spans="3:4" ht="15.75" customHeight="1" x14ac:dyDescent="0.3"/>
    <row r="74" spans="3:4" ht="15.75" customHeight="1" x14ac:dyDescent="0.3"/>
    <row r="75" spans="3:4" ht="15.75" customHeight="1" x14ac:dyDescent="0.3"/>
    <row r="76" spans="3:4" ht="15.75" customHeight="1" x14ac:dyDescent="0.3"/>
    <row r="77" spans="3:4" ht="15.75" customHeight="1" x14ac:dyDescent="0.3"/>
    <row r="78" spans="3:4" ht="15.75" customHeight="1" x14ac:dyDescent="0.3"/>
    <row r="79" spans="3:4" ht="15.75" customHeight="1" x14ac:dyDescent="0.3"/>
    <row r="80" spans="3:4"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sheetData>
  <mergeCells count="13">
    <mergeCell ref="E50:E53"/>
    <mergeCell ref="F50:F53"/>
    <mergeCell ref="E54:E57"/>
    <mergeCell ref="F54:F57"/>
    <mergeCell ref="E58:E60"/>
    <mergeCell ref="F58:F60"/>
    <mergeCell ref="E46:E49"/>
    <mergeCell ref="F46:F49"/>
    <mergeCell ref="C1:E1"/>
    <mergeCell ref="E39:E42"/>
    <mergeCell ref="F39:F42"/>
    <mergeCell ref="E43:E45"/>
    <mergeCell ref="F43:F45"/>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53125" defaultRowHeight="15" customHeight="1" x14ac:dyDescent="0.3"/>
  <cols>
    <col min="1" max="1" width="14.453125" style="591"/>
    <col min="2" max="2" width="4.36328125" style="18" customWidth="1"/>
    <col min="3" max="3" width="30.36328125" style="18" customWidth="1"/>
    <col min="4" max="4" width="26" style="18" customWidth="1"/>
    <col min="5" max="5" width="29.90625" style="591" customWidth="1"/>
    <col min="6" max="6" width="29.08984375" style="18" customWidth="1"/>
    <col min="7" max="7" width="84.6328125" style="18" customWidth="1"/>
    <col min="8" max="27" width="10.6328125" style="18" customWidth="1"/>
    <col min="28" max="16384" width="14.453125" style="18"/>
  </cols>
  <sheetData>
    <row r="1" spans="2:25" ht="22.5" x14ac:dyDescent="0.35">
      <c r="B1" s="589"/>
      <c r="C1" s="1263" t="s">
        <v>898</v>
      </c>
      <c r="D1" s="1264"/>
      <c r="E1" s="1264"/>
      <c r="F1" s="589"/>
      <c r="G1" s="589"/>
      <c r="H1" s="589"/>
      <c r="I1" s="589"/>
      <c r="J1" s="589"/>
      <c r="K1" s="589"/>
      <c r="L1" s="589"/>
      <c r="M1" s="589"/>
      <c r="N1" s="589"/>
      <c r="O1" s="589"/>
      <c r="P1" s="589"/>
      <c r="Q1" s="589"/>
      <c r="R1" s="589"/>
      <c r="S1" s="589"/>
      <c r="T1" s="589"/>
      <c r="U1" s="589"/>
      <c r="V1" s="589"/>
      <c r="W1" s="589"/>
      <c r="X1" s="589"/>
      <c r="Y1" s="589"/>
    </row>
    <row r="2" spans="2:25" ht="14.5" x14ac:dyDescent="0.35">
      <c r="B2" s="589"/>
      <c r="C2" s="589"/>
      <c r="D2" s="589"/>
      <c r="E2" s="589"/>
      <c r="F2" s="589"/>
      <c r="G2" s="589"/>
      <c r="H2" s="589"/>
      <c r="I2" s="589"/>
      <c r="J2" s="589"/>
      <c r="K2" s="589"/>
      <c r="L2" s="589"/>
      <c r="M2" s="589"/>
      <c r="N2" s="589"/>
      <c r="O2" s="589"/>
      <c r="P2" s="589"/>
      <c r="Q2" s="589"/>
      <c r="R2" s="589"/>
      <c r="S2" s="589"/>
      <c r="T2" s="589"/>
      <c r="U2" s="589"/>
      <c r="V2" s="589"/>
      <c r="W2" s="589"/>
      <c r="X2" s="589"/>
      <c r="Y2" s="589"/>
    </row>
    <row r="3" spans="2:25" ht="25" x14ac:dyDescent="0.35">
      <c r="B3" s="1269" t="s">
        <v>899</v>
      </c>
      <c r="C3" s="1270"/>
      <c r="D3" s="590" t="s">
        <v>900</v>
      </c>
      <c r="F3" s="589"/>
      <c r="G3" s="589"/>
      <c r="H3" s="589"/>
      <c r="I3" s="589"/>
      <c r="J3" s="589"/>
      <c r="K3" s="589"/>
      <c r="L3" s="589"/>
      <c r="M3" s="589"/>
      <c r="N3" s="589"/>
      <c r="O3" s="589"/>
      <c r="P3" s="589"/>
      <c r="Q3" s="589"/>
      <c r="R3" s="589"/>
      <c r="S3" s="589"/>
      <c r="T3" s="589"/>
      <c r="U3" s="589"/>
      <c r="V3" s="589"/>
      <c r="W3" s="589"/>
      <c r="X3" s="589"/>
      <c r="Y3" s="589"/>
    </row>
    <row r="4" spans="2:25" ht="51.75" customHeight="1" x14ac:dyDescent="0.35">
      <c r="B4" s="592">
        <v>1</v>
      </c>
      <c r="C4" s="593" t="s">
        <v>901</v>
      </c>
      <c r="D4" s="594">
        <v>0.2</v>
      </c>
      <c r="F4" s="589"/>
      <c r="G4" s="589"/>
      <c r="H4" s="589"/>
      <c r="I4" s="589"/>
      <c r="J4" s="589"/>
      <c r="K4" s="589"/>
      <c r="L4" s="589"/>
      <c r="M4" s="589"/>
      <c r="N4" s="589"/>
      <c r="O4" s="589"/>
      <c r="P4" s="589"/>
      <c r="Q4" s="589"/>
      <c r="R4" s="589"/>
      <c r="S4" s="589"/>
      <c r="T4" s="589"/>
      <c r="U4" s="589"/>
      <c r="V4" s="589"/>
      <c r="W4" s="589"/>
      <c r="X4" s="589"/>
      <c r="Y4" s="589"/>
    </row>
    <row r="5" spans="2:25" ht="25" x14ac:dyDescent="0.35">
      <c r="B5" s="595">
        <v>2</v>
      </c>
      <c r="C5" s="596" t="s">
        <v>902</v>
      </c>
      <c r="D5" s="594">
        <v>0.4</v>
      </c>
      <c r="F5" s="589"/>
      <c r="G5" s="589"/>
      <c r="H5" s="589"/>
      <c r="I5" s="589"/>
      <c r="J5" s="589"/>
      <c r="K5" s="589"/>
      <c r="L5" s="589"/>
      <c r="M5" s="589"/>
      <c r="N5" s="589"/>
      <c r="O5" s="589"/>
      <c r="P5" s="589"/>
      <c r="Q5" s="589"/>
      <c r="R5" s="589"/>
      <c r="S5" s="589"/>
      <c r="T5" s="589"/>
      <c r="U5" s="589"/>
      <c r="V5" s="589"/>
      <c r="W5" s="589"/>
      <c r="X5" s="589"/>
      <c r="Y5" s="589"/>
    </row>
    <row r="6" spans="2:25" ht="25" x14ac:dyDescent="0.35">
      <c r="B6" s="597">
        <v>3</v>
      </c>
      <c r="C6" s="598" t="s">
        <v>903</v>
      </c>
      <c r="D6" s="594">
        <v>0.6</v>
      </c>
      <c r="F6" s="589"/>
      <c r="G6" s="589"/>
      <c r="H6" s="589"/>
      <c r="I6" s="589"/>
      <c r="J6" s="589"/>
      <c r="K6" s="589"/>
      <c r="L6" s="589"/>
      <c r="M6" s="589"/>
      <c r="N6" s="589"/>
      <c r="O6" s="589"/>
      <c r="P6" s="589"/>
      <c r="Q6" s="589"/>
      <c r="R6" s="589"/>
      <c r="S6" s="589"/>
      <c r="T6" s="589"/>
      <c r="U6" s="589"/>
      <c r="V6" s="589"/>
      <c r="W6" s="589"/>
      <c r="X6" s="589"/>
      <c r="Y6" s="589"/>
    </row>
    <row r="7" spans="2:25" ht="25" x14ac:dyDescent="0.35">
      <c r="B7" s="599">
        <v>4</v>
      </c>
      <c r="C7" s="600" t="s">
        <v>904</v>
      </c>
      <c r="D7" s="594">
        <v>0.8</v>
      </c>
      <c r="F7" s="589"/>
      <c r="G7" s="589"/>
      <c r="H7" s="589"/>
      <c r="I7" s="589"/>
      <c r="J7" s="589"/>
      <c r="K7" s="589"/>
      <c r="L7" s="589"/>
      <c r="M7" s="589"/>
      <c r="N7" s="589"/>
      <c r="O7" s="589"/>
      <c r="P7" s="589"/>
      <c r="Q7" s="589"/>
      <c r="R7" s="589"/>
      <c r="S7" s="589"/>
      <c r="T7" s="589"/>
      <c r="U7" s="589"/>
      <c r="V7" s="589"/>
      <c r="W7" s="589"/>
      <c r="X7" s="589"/>
      <c r="Y7" s="589"/>
    </row>
    <row r="8" spans="2:25" ht="25" x14ac:dyDescent="0.35">
      <c r="B8" s="601">
        <v>5</v>
      </c>
      <c r="C8" s="602" t="s">
        <v>905</v>
      </c>
      <c r="D8" s="594">
        <v>1</v>
      </c>
      <c r="F8" s="589"/>
      <c r="G8" s="589"/>
      <c r="H8" s="589"/>
      <c r="I8" s="589"/>
      <c r="J8" s="589"/>
      <c r="K8" s="589"/>
      <c r="L8" s="589"/>
      <c r="M8" s="589"/>
      <c r="N8" s="589"/>
      <c r="O8" s="589"/>
      <c r="P8" s="589"/>
      <c r="Q8" s="589"/>
      <c r="R8" s="589"/>
      <c r="S8" s="589"/>
      <c r="T8" s="589"/>
      <c r="U8" s="589"/>
      <c r="V8" s="589"/>
      <c r="W8" s="589"/>
      <c r="X8" s="589"/>
      <c r="Y8" s="589"/>
    </row>
    <row r="9" spans="2:25" ht="16.5" customHeight="1" x14ac:dyDescent="0.35">
      <c r="B9" s="589"/>
      <c r="C9" s="589"/>
      <c r="D9" s="589"/>
      <c r="E9" s="589"/>
      <c r="F9" s="589"/>
      <c r="G9" s="589"/>
      <c r="H9" s="589"/>
      <c r="I9" s="589"/>
      <c r="J9" s="589"/>
      <c r="K9" s="589"/>
      <c r="L9" s="589"/>
      <c r="M9" s="589"/>
      <c r="N9" s="589"/>
      <c r="O9" s="589"/>
      <c r="P9" s="589"/>
      <c r="Q9" s="589"/>
      <c r="R9" s="589"/>
      <c r="S9" s="589"/>
      <c r="T9" s="589"/>
      <c r="U9" s="589"/>
      <c r="V9" s="589"/>
      <c r="W9" s="589"/>
      <c r="X9" s="589"/>
      <c r="Y9" s="589"/>
    </row>
    <row r="10" spans="2:25" ht="17.25" customHeight="1" x14ac:dyDescent="0.35">
      <c r="B10" s="589"/>
      <c r="C10" s="603"/>
      <c r="D10" s="589"/>
      <c r="E10" s="589"/>
      <c r="F10" s="589"/>
      <c r="G10" s="589"/>
      <c r="H10" s="589"/>
      <c r="I10" s="589"/>
      <c r="J10" s="589"/>
      <c r="K10" s="589"/>
      <c r="L10" s="589"/>
      <c r="M10" s="589"/>
      <c r="N10" s="589"/>
      <c r="O10" s="589"/>
      <c r="P10" s="589"/>
      <c r="Q10" s="589"/>
      <c r="R10" s="589"/>
      <c r="S10" s="589"/>
      <c r="T10" s="589"/>
      <c r="U10" s="589"/>
      <c r="V10" s="589"/>
      <c r="W10" s="589"/>
      <c r="X10" s="589"/>
      <c r="Y10" s="589"/>
    </row>
    <row r="11" spans="2:25" ht="16.5" customHeight="1" x14ac:dyDescent="0.35">
      <c r="B11" s="589"/>
      <c r="C11" s="589"/>
      <c r="D11" s="589"/>
      <c r="E11" s="589"/>
      <c r="F11" s="589"/>
      <c r="G11" s="589"/>
      <c r="H11" s="589"/>
      <c r="I11" s="589"/>
      <c r="J11" s="589"/>
      <c r="K11" s="589"/>
      <c r="L11" s="589"/>
      <c r="M11" s="589"/>
      <c r="N11" s="589"/>
      <c r="O11" s="589"/>
      <c r="P11" s="589"/>
      <c r="Q11" s="589"/>
      <c r="R11" s="589"/>
      <c r="S11" s="589"/>
      <c r="T11" s="589"/>
      <c r="U11" s="589"/>
      <c r="V11" s="589"/>
      <c r="W11" s="589"/>
      <c r="X11" s="589"/>
      <c r="Y11" s="589"/>
    </row>
    <row r="12" spans="2:25" ht="16.5" customHeight="1" x14ac:dyDescent="0.35">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row>
    <row r="13" spans="2:25" ht="14.5" x14ac:dyDescent="0.35">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row>
    <row r="14" spans="2:25" ht="14.5" x14ac:dyDescent="0.35">
      <c r="B14" s="589"/>
      <c r="C14" s="589"/>
      <c r="D14" s="589"/>
      <c r="E14" s="589"/>
      <c r="F14" s="589"/>
      <c r="G14" s="589"/>
      <c r="H14" s="589"/>
      <c r="I14" s="589"/>
      <c r="J14" s="589"/>
      <c r="K14" s="589"/>
      <c r="L14" s="589"/>
      <c r="M14" s="589"/>
      <c r="N14" s="589"/>
      <c r="O14" s="589"/>
      <c r="P14" s="589"/>
      <c r="Q14" s="589"/>
      <c r="R14" s="589"/>
      <c r="S14" s="589"/>
      <c r="T14" s="589"/>
      <c r="U14" s="589"/>
      <c r="V14" s="589"/>
      <c r="W14" s="589"/>
      <c r="X14" s="589"/>
      <c r="Y14" s="589"/>
    </row>
    <row r="15" spans="2:25" ht="14.5" x14ac:dyDescent="0.35">
      <c r="B15" s="589"/>
      <c r="C15" s="589"/>
      <c r="D15" s="589"/>
      <c r="E15" s="589"/>
      <c r="F15" s="589"/>
      <c r="G15" s="589"/>
      <c r="H15" s="589"/>
      <c r="I15" s="589"/>
      <c r="J15" s="589"/>
      <c r="K15" s="589"/>
      <c r="L15" s="589"/>
      <c r="M15" s="589"/>
      <c r="N15" s="589"/>
      <c r="O15" s="589"/>
      <c r="P15" s="589"/>
      <c r="Q15" s="589"/>
      <c r="R15" s="589"/>
      <c r="S15" s="589"/>
      <c r="T15" s="589"/>
      <c r="U15" s="589"/>
      <c r="V15" s="589"/>
      <c r="W15" s="589"/>
      <c r="X15" s="589"/>
      <c r="Y15" s="589"/>
    </row>
    <row r="16" spans="2:25" ht="14.5" x14ac:dyDescent="0.35">
      <c r="B16" s="589"/>
      <c r="C16" s="589"/>
      <c r="D16" s="589"/>
      <c r="E16" s="589"/>
      <c r="F16" s="589"/>
      <c r="G16" s="589"/>
      <c r="H16" s="589"/>
      <c r="I16" s="589"/>
      <c r="J16" s="589"/>
      <c r="K16" s="589"/>
      <c r="L16" s="589"/>
      <c r="M16" s="589"/>
      <c r="N16" s="589"/>
      <c r="O16" s="589"/>
      <c r="P16" s="589"/>
      <c r="Q16" s="589"/>
      <c r="R16" s="589"/>
      <c r="S16" s="589"/>
      <c r="T16" s="589"/>
      <c r="U16" s="589"/>
      <c r="V16" s="589"/>
      <c r="W16" s="589"/>
      <c r="X16" s="589"/>
      <c r="Y16" s="589"/>
    </row>
    <row r="17" spans="2:25" ht="14.5" x14ac:dyDescent="0.35">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row>
    <row r="18" spans="2:25" ht="14.5" x14ac:dyDescent="0.35">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row>
    <row r="19" spans="2:25" ht="14.5" x14ac:dyDescent="0.35">
      <c r="B19" s="589"/>
      <c r="C19" s="589"/>
      <c r="D19" s="589"/>
      <c r="E19" s="589"/>
      <c r="F19" s="589"/>
      <c r="G19" s="589"/>
      <c r="H19" s="589"/>
      <c r="I19" s="589"/>
      <c r="J19" s="589"/>
      <c r="K19" s="589"/>
      <c r="L19" s="589"/>
      <c r="M19" s="589"/>
      <c r="N19" s="589"/>
      <c r="O19" s="589"/>
      <c r="P19" s="589"/>
      <c r="Q19" s="589"/>
      <c r="R19" s="589"/>
      <c r="S19" s="589"/>
      <c r="T19" s="589"/>
      <c r="U19" s="589"/>
      <c r="V19" s="589"/>
      <c r="W19" s="589"/>
      <c r="X19" s="589"/>
      <c r="Y19" s="589"/>
    </row>
    <row r="20" spans="2:25" ht="14.5" x14ac:dyDescent="0.35">
      <c r="B20" s="589"/>
      <c r="C20" s="589"/>
      <c r="D20" s="589"/>
      <c r="E20" s="589"/>
      <c r="F20" s="589"/>
      <c r="G20" s="589"/>
      <c r="H20" s="589"/>
      <c r="I20" s="589"/>
      <c r="J20" s="589"/>
      <c r="K20" s="589"/>
      <c r="L20" s="589"/>
      <c r="M20" s="589"/>
      <c r="N20" s="589"/>
      <c r="O20" s="589"/>
      <c r="P20" s="589"/>
      <c r="Q20" s="589"/>
      <c r="R20" s="589"/>
      <c r="S20" s="589"/>
      <c r="T20" s="589"/>
      <c r="U20" s="589"/>
      <c r="V20" s="589"/>
      <c r="W20" s="589"/>
      <c r="X20" s="589"/>
      <c r="Y20" s="589"/>
    </row>
    <row r="21" spans="2:25" ht="15.75" customHeight="1" x14ac:dyDescent="0.35">
      <c r="B21" s="589"/>
      <c r="C21" s="589"/>
      <c r="D21" s="589"/>
      <c r="E21" s="589"/>
      <c r="F21" s="589"/>
      <c r="G21" s="589"/>
      <c r="H21" s="589"/>
      <c r="I21" s="589"/>
      <c r="J21" s="589"/>
      <c r="K21" s="589"/>
      <c r="L21" s="589"/>
      <c r="M21" s="589"/>
      <c r="N21" s="589"/>
      <c r="O21" s="589"/>
      <c r="P21" s="589"/>
      <c r="Q21" s="589"/>
      <c r="R21" s="589"/>
      <c r="S21" s="589"/>
      <c r="T21" s="589"/>
      <c r="U21" s="589"/>
      <c r="V21" s="589"/>
      <c r="W21" s="589"/>
      <c r="X21" s="589"/>
      <c r="Y21" s="589"/>
    </row>
    <row r="22" spans="2:25" ht="15.75" customHeight="1" x14ac:dyDescent="0.35">
      <c r="B22" s="589"/>
      <c r="C22" s="589"/>
      <c r="D22" s="589"/>
      <c r="E22" s="589"/>
      <c r="F22" s="589"/>
      <c r="G22" s="589"/>
      <c r="H22" s="589"/>
      <c r="I22" s="589"/>
      <c r="J22" s="589"/>
      <c r="K22" s="589"/>
      <c r="L22" s="589"/>
      <c r="M22" s="589"/>
      <c r="N22" s="589"/>
      <c r="O22" s="589"/>
      <c r="P22" s="589"/>
      <c r="Q22" s="589"/>
      <c r="R22" s="589"/>
      <c r="S22" s="589"/>
      <c r="T22" s="589"/>
      <c r="U22" s="589"/>
      <c r="V22" s="589"/>
      <c r="W22" s="589"/>
      <c r="X22" s="589"/>
      <c r="Y22" s="589"/>
    </row>
    <row r="23" spans="2:25" ht="15.75" customHeight="1" x14ac:dyDescent="0.35">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row>
    <row r="24" spans="2:25" ht="15.75" customHeight="1" x14ac:dyDescent="0.35">
      <c r="B24" s="589"/>
      <c r="C24" s="589"/>
      <c r="D24" s="589"/>
      <c r="E24" s="589"/>
      <c r="F24" s="589"/>
      <c r="G24" s="589"/>
      <c r="H24" s="589"/>
      <c r="I24" s="589"/>
      <c r="J24" s="589"/>
      <c r="K24" s="589"/>
      <c r="L24" s="589"/>
      <c r="M24" s="589"/>
      <c r="N24" s="589"/>
      <c r="O24" s="589"/>
      <c r="P24" s="589"/>
      <c r="Q24" s="589"/>
      <c r="R24" s="589"/>
      <c r="S24" s="589"/>
      <c r="T24" s="589"/>
      <c r="U24" s="589"/>
      <c r="V24" s="589"/>
      <c r="W24" s="589"/>
      <c r="X24" s="589"/>
      <c r="Y24" s="589"/>
    </row>
    <row r="25" spans="2:25" ht="15.75" customHeight="1" x14ac:dyDescent="0.35">
      <c r="B25" s="589"/>
      <c r="C25" s="589"/>
      <c r="D25" s="589"/>
      <c r="E25" s="589"/>
      <c r="F25" s="589"/>
      <c r="G25" s="589"/>
      <c r="H25" s="589"/>
      <c r="I25" s="589"/>
      <c r="J25" s="589"/>
      <c r="K25" s="589"/>
      <c r="L25" s="589"/>
      <c r="M25" s="589"/>
      <c r="N25" s="589"/>
      <c r="O25" s="589"/>
      <c r="P25" s="589"/>
      <c r="Q25" s="589"/>
      <c r="R25" s="589"/>
      <c r="S25" s="589"/>
      <c r="T25" s="589"/>
      <c r="U25" s="589"/>
      <c r="V25" s="589"/>
      <c r="W25" s="589"/>
      <c r="X25" s="589"/>
      <c r="Y25" s="589"/>
    </row>
    <row r="26" spans="2:25" ht="15.75" customHeight="1" x14ac:dyDescent="0.35">
      <c r="B26" s="589"/>
      <c r="C26" s="589"/>
      <c r="D26" s="589"/>
      <c r="E26" s="589"/>
      <c r="F26" s="589"/>
      <c r="G26" s="589"/>
      <c r="H26" s="589"/>
      <c r="I26" s="589"/>
      <c r="J26" s="589"/>
      <c r="K26" s="589"/>
      <c r="L26" s="589"/>
      <c r="M26" s="589"/>
      <c r="N26" s="589"/>
      <c r="O26" s="589"/>
      <c r="P26" s="589"/>
      <c r="Q26" s="589"/>
      <c r="R26" s="589"/>
      <c r="S26" s="589"/>
      <c r="T26" s="589"/>
      <c r="U26" s="589"/>
      <c r="V26" s="589"/>
      <c r="W26" s="589"/>
      <c r="X26" s="589"/>
      <c r="Y26" s="589"/>
    </row>
    <row r="27" spans="2:25" ht="15.75" customHeight="1" x14ac:dyDescent="0.35">
      <c r="B27" s="589"/>
      <c r="C27" s="589"/>
      <c r="D27" s="589"/>
      <c r="E27" s="589"/>
      <c r="F27" s="589"/>
      <c r="G27" s="589"/>
      <c r="H27" s="589"/>
      <c r="I27" s="589"/>
      <c r="J27" s="589"/>
      <c r="K27" s="589"/>
      <c r="L27" s="589"/>
      <c r="M27" s="589"/>
      <c r="N27" s="589"/>
      <c r="O27" s="589"/>
      <c r="P27" s="589"/>
      <c r="Q27" s="589"/>
      <c r="R27" s="589"/>
      <c r="S27" s="589"/>
      <c r="T27" s="589"/>
      <c r="U27" s="589"/>
      <c r="V27" s="589"/>
      <c r="W27" s="589"/>
      <c r="X27" s="589"/>
      <c r="Y27" s="589"/>
    </row>
    <row r="28" spans="2:25" ht="15.75" customHeight="1" x14ac:dyDescent="0.35">
      <c r="B28" s="589"/>
      <c r="C28" s="589"/>
      <c r="D28" s="589"/>
      <c r="E28" s="589"/>
      <c r="F28" s="589"/>
      <c r="G28" s="589"/>
      <c r="H28" s="589"/>
      <c r="I28" s="589"/>
      <c r="J28" s="589"/>
      <c r="K28" s="589"/>
      <c r="L28" s="589"/>
      <c r="M28" s="589"/>
      <c r="N28" s="589"/>
      <c r="O28" s="589"/>
      <c r="P28" s="589"/>
      <c r="Q28" s="589"/>
      <c r="R28" s="589"/>
      <c r="S28" s="589"/>
      <c r="T28" s="589"/>
      <c r="U28" s="589"/>
      <c r="V28" s="589"/>
      <c r="W28" s="589"/>
      <c r="X28" s="589"/>
      <c r="Y28" s="589"/>
    </row>
    <row r="29" spans="2:25" ht="15.75" customHeight="1" x14ac:dyDescent="0.35">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row>
    <row r="30" spans="2:25" ht="15.75" customHeight="1" x14ac:dyDescent="0.35">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row>
    <row r="31" spans="2:25" ht="15.75" customHeight="1" x14ac:dyDescent="0.35">
      <c r="B31" s="589"/>
      <c r="C31" s="589"/>
      <c r="D31" s="589"/>
      <c r="E31" s="589"/>
      <c r="F31" s="589"/>
      <c r="G31" s="589"/>
      <c r="H31" s="589"/>
      <c r="I31" s="589"/>
      <c r="J31" s="589"/>
      <c r="K31" s="589"/>
      <c r="L31" s="589"/>
      <c r="M31" s="589"/>
      <c r="N31" s="589"/>
      <c r="O31" s="589"/>
      <c r="P31" s="589"/>
      <c r="Q31" s="589"/>
      <c r="R31" s="589"/>
      <c r="S31" s="589"/>
      <c r="T31" s="589"/>
      <c r="U31" s="589"/>
      <c r="V31" s="589"/>
      <c r="W31" s="589"/>
      <c r="X31" s="589"/>
      <c r="Y31" s="589"/>
    </row>
    <row r="32" spans="2:25" ht="15.75" customHeight="1" x14ac:dyDescent="0.35">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row>
    <row r="33" spans="2:25" ht="15.75" customHeight="1" x14ac:dyDescent="0.35">
      <c r="B33" s="589"/>
      <c r="F33" s="589"/>
      <c r="G33" s="589"/>
      <c r="H33" s="589"/>
      <c r="I33" s="589"/>
      <c r="J33" s="589"/>
      <c r="K33" s="589"/>
      <c r="L33" s="589"/>
      <c r="M33" s="589"/>
      <c r="N33" s="589"/>
      <c r="O33" s="589"/>
      <c r="P33" s="589"/>
      <c r="Q33" s="589"/>
      <c r="R33" s="589"/>
      <c r="S33" s="589"/>
      <c r="T33" s="589"/>
      <c r="U33" s="589"/>
      <c r="V33" s="589"/>
      <c r="W33" s="589"/>
      <c r="X33" s="589"/>
      <c r="Y33" s="589"/>
    </row>
    <row r="34" spans="2:25" ht="15.75" customHeight="1" x14ac:dyDescent="0.35">
      <c r="B34" s="589"/>
      <c r="F34" s="589"/>
      <c r="G34" s="589"/>
      <c r="H34" s="589"/>
      <c r="I34" s="589"/>
      <c r="J34" s="589"/>
      <c r="K34" s="589"/>
      <c r="L34" s="589"/>
      <c r="M34" s="589"/>
      <c r="N34" s="589"/>
      <c r="O34" s="589"/>
      <c r="P34" s="589"/>
      <c r="Q34" s="589"/>
      <c r="R34" s="589"/>
      <c r="S34" s="589"/>
      <c r="T34" s="589"/>
      <c r="U34" s="589"/>
      <c r="V34" s="589"/>
      <c r="W34" s="589"/>
      <c r="X34" s="589"/>
      <c r="Y34" s="589"/>
    </row>
    <row r="35" spans="2:25" ht="15.75" customHeight="1" x14ac:dyDescent="0.35">
      <c r="B35" s="589"/>
    </row>
    <row r="36" spans="2:25" ht="15.75" customHeight="1" x14ac:dyDescent="0.35">
      <c r="B36" s="589"/>
    </row>
    <row r="37" spans="2:25" ht="15.75" customHeight="1" x14ac:dyDescent="0.35">
      <c r="B37" s="589"/>
    </row>
    <row r="38" spans="2:25" ht="15.75" customHeight="1" x14ac:dyDescent="0.35">
      <c r="B38" s="589"/>
      <c r="C38" s="604" t="s">
        <v>162</v>
      </c>
      <c r="D38" s="604" t="s">
        <v>141</v>
      </c>
      <c r="E38" s="605" t="s">
        <v>906</v>
      </c>
      <c r="F38" s="606" t="s">
        <v>907</v>
      </c>
      <c r="G38" s="606" t="s">
        <v>908</v>
      </c>
    </row>
    <row r="39" spans="2:25" ht="15.75" customHeight="1" x14ac:dyDescent="0.35">
      <c r="B39" s="589"/>
      <c r="C39" s="607" t="s">
        <v>197</v>
      </c>
      <c r="D39" s="608" t="s">
        <v>238</v>
      </c>
      <c r="E39" s="1271" t="s">
        <v>909</v>
      </c>
      <c r="F39" s="1260" t="s">
        <v>910</v>
      </c>
      <c r="G39" s="609" t="s">
        <v>341</v>
      </c>
    </row>
    <row r="40" spans="2:25" ht="15.75" customHeight="1" x14ac:dyDescent="0.35">
      <c r="B40" s="589"/>
      <c r="C40" s="607" t="s">
        <v>174</v>
      </c>
      <c r="D40" s="608" t="s">
        <v>911</v>
      </c>
      <c r="E40" s="1272"/>
      <c r="F40" s="1261"/>
      <c r="G40" s="609" t="s">
        <v>431</v>
      </c>
    </row>
    <row r="41" spans="2:25" ht="15.75" customHeight="1" x14ac:dyDescent="0.35">
      <c r="B41" s="589"/>
      <c r="C41" s="607" t="s">
        <v>404</v>
      </c>
      <c r="D41" s="608" t="s">
        <v>175</v>
      </c>
      <c r="E41" s="1272"/>
      <c r="F41" s="1261"/>
      <c r="G41" s="609" t="s">
        <v>292</v>
      </c>
    </row>
    <row r="42" spans="2:25" ht="15.75" customHeight="1" x14ac:dyDescent="0.35">
      <c r="B42" s="589"/>
      <c r="C42" s="607" t="s">
        <v>912</v>
      </c>
      <c r="D42" s="608" t="s">
        <v>198</v>
      </c>
      <c r="E42" s="1273"/>
      <c r="F42" s="1262"/>
      <c r="G42" s="609" t="s">
        <v>230</v>
      </c>
    </row>
    <row r="43" spans="2:25" ht="15.75" customHeight="1" x14ac:dyDescent="0.35">
      <c r="B43" s="589"/>
      <c r="C43" s="607"/>
      <c r="D43" s="608" t="s">
        <v>913</v>
      </c>
      <c r="E43" s="1271" t="s">
        <v>914</v>
      </c>
      <c r="F43" s="1260" t="s">
        <v>915</v>
      </c>
      <c r="G43" s="609" t="s">
        <v>916</v>
      </c>
    </row>
    <row r="44" spans="2:25" ht="15.75" customHeight="1" x14ac:dyDescent="0.35">
      <c r="B44" s="589"/>
      <c r="C44" s="607"/>
      <c r="D44" s="608" t="s">
        <v>386</v>
      </c>
      <c r="E44" s="1272"/>
      <c r="F44" s="1261"/>
      <c r="G44" s="609" t="s">
        <v>199</v>
      </c>
    </row>
    <row r="45" spans="2:25" ht="37.5" customHeight="1" x14ac:dyDescent="0.35">
      <c r="B45" s="589"/>
      <c r="C45" s="607"/>
      <c r="D45" s="608" t="s">
        <v>917</v>
      </c>
      <c r="E45" s="1273"/>
      <c r="F45" s="1262"/>
      <c r="G45" s="609" t="s">
        <v>176</v>
      </c>
    </row>
    <row r="46" spans="2:25" ht="15.75" customHeight="1" x14ac:dyDescent="0.35">
      <c r="B46" s="589"/>
      <c r="D46" s="608" t="s">
        <v>918</v>
      </c>
      <c r="E46" s="1271" t="s">
        <v>430</v>
      </c>
      <c r="F46" s="1260" t="s">
        <v>919</v>
      </c>
      <c r="G46" s="609" t="s">
        <v>548</v>
      </c>
    </row>
    <row r="47" spans="2:25" ht="15.75" customHeight="1" x14ac:dyDescent="0.35">
      <c r="B47" s="589"/>
      <c r="D47" s="608" t="s">
        <v>542</v>
      </c>
      <c r="E47" s="1272"/>
      <c r="F47" s="1261"/>
      <c r="G47" s="609" t="s">
        <v>920</v>
      </c>
    </row>
    <row r="48" spans="2:25" ht="15.75" customHeight="1" x14ac:dyDescent="0.35">
      <c r="B48" s="589"/>
      <c r="D48" s="608" t="s">
        <v>208</v>
      </c>
      <c r="E48" s="1272"/>
      <c r="F48" s="1261"/>
      <c r="G48" s="609" t="s">
        <v>921</v>
      </c>
    </row>
    <row r="49" spans="2:7" ht="15.75" customHeight="1" x14ac:dyDescent="0.35">
      <c r="B49" s="589"/>
      <c r="D49" s="608" t="s">
        <v>238</v>
      </c>
      <c r="E49" s="1273"/>
      <c r="F49" s="1262"/>
      <c r="G49" s="609" t="s">
        <v>424</v>
      </c>
    </row>
    <row r="50" spans="2:7" ht="15.75" customHeight="1" x14ac:dyDescent="0.35">
      <c r="B50" s="589"/>
      <c r="C50" s="610" t="s">
        <v>922</v>
      </c>
      <c r="D50" s="610" t="s">
        <v>923</v>
      </c>
      <c r="E50" s="1271" t="s">
        <v>924</v>
      </c>
      <c r="F50" s="1260" t="s">
        <v>925</v>
      </c>
      <c r="G50" s="609" t="s">
        <v>926</v>
      </c>
    </row>
    <row r="51" spans="2:7" ht="15.75" customHeight="1" x14ac:dyDescent="0.35">
      <c r="B51" s="589"/>
      <c r="C51" s="611" t="s">
        <v>279</v>
      </c>
      <c r="D51" s="612" t="s">
        <v>927</v>
      </c>
      <c r="E51" s="1272"/>
      <c r="F51" s="1261"/>
      <c r="G51" s="609" t="s">
        <v>928</v>
      </c>
    </row>
    <row r="52" spans="2:7" ht="15.75" customHeight="1" x14ac:dyDescent="0.35">
      <c r="B52" s="589"/>
      <c r="C52" s="611" t="s">
        <v>173</v>
      </c>
      <c r="D52" s="612" t="s">
        <v>929</v>
      </c>
      <c r="E52" s="1272"/>
      <c r="F52" s="1261"/>
      <c r="G52" s="609" t="s">
        <v>930</v>
      </c>
    </row>
    <row r="53" spans="2:7" ht="15.75" customHeight="1" x14ac:dyDescent="0.35">
      <c r="B53" s="589"/>
      <c r="C53" s="611" t="s">
        <v>221</v>
      </c>
      <c r="D53" s="612" t="s">
        <v>931</v>
      </c>
      <c r="E53" s="1272"/>
      <c r="F53" s="1262"/>
      <c r="G53" s="613" t="s">
        <v>932</v>
      </c>
    </row>
    <row r="54" spans="2:7" ht="15.75" customHeight="1" x14ac:dyDescent="0.35">
      <c r="B54" s="589"/>
      <c r="C54" s="612" t="s">
        <v>499</v>
      </c>
      <c r="D54" s="612" t="s">
        <v>933</v>
      </c>
      <c r="E54" s="1274" t="s">
        <v>934</v>
      </c>
      <c r="F54" s="1266" t="s">
        <v>935</v>
      </c>
      <c r="G54" s="614" t="s">
        <v>936</v>
      </c>
    </row>
    <row r="55" spans="2:7" ht="15.75" customHeight="1" x14ac:dyDescent="0.35">
      <c r="B55" s="589"/>
      <c r="C55" s="611" t="s">
        <v>369</v>
      </c>
      <c r="D55" s="612" t="s">
        <v>937</v>
      </c>
      <c r="E55" s="1274"/>
      <c r="F55" s="1267"/>
      <c r="G55" s="615" t="s">
        <v>451</v>
      </c>
    </row>
    <row r="56" spans="2:7" ht="15.75" customHeight="1" x14ac:dyDescent="0.3">
      <c r="C56" s="611" t="s">
        <v>197</v>
      </c>
      <c r="D56" s="612" t="s">
        <v>938</v>
      </c>
      <c r="E56" s="1274"/>
      <c r="F56" s="1267"/>
      <c r="G56" s="616" t="s">
        <v>939</v>
      </c>
    </row>
    <row r="57" spans="2:7" ht="15.75" customHeight="1" x14ac:dyDescent="0.3">
      <c r="C57" s="611" t="s">
        <v>520</v>
      </c>
      <c r="D57" s="612" t="s">
        <v>940</v>
      </c>
      <c r="E57" s="1274"/>
      <c r="F57" s="1267"/>
      <c r="G57" s="617" t="s">
        <v>941</v>
      </c>
    </row>
    <row r="58" spans="2:7" ht="15.75" customHeight="1" x14ac:dyDescent="0.3">
      <c r="E58" s="1274" t="s">
        <v>942</v>
      </c>
      <c r="F58" s="1268" t="s">
        <v>943</v>
      </c>
      <c r="G58" s="617" t="s">
        <v>588</v>
      </c>
    </row>
    <row r="59" spans="2:7" ht="15.75" customHeight="1" x14ac:dyDescent="0.3">
      <c r="E59" s="1274"/>
      <c r="F59" s="1268"/>
      <c r="G59" s="617"/>
    </row>
    <row r="60" spans="2:7" ht="15.75" customHeight="1" x14ac:dyDescent="0.3">
      <c r="E60" s="1274"/>
      <c r="F60" s="1268"/>
      <c r="G60" s="617"/>
    </row>
    <row r="61" spans="2:7" ht="15.75" customHeight="1" x14ac:dyDescent="0.3"/>
    <row r="62" spans="2:7" ht="15.75" customHeight="1" x14ac:dyDescent="0.3"/>
    <row r="63" spans="2:7" ht="15.75" customHeight="1" x14ac:dyDescent="0.3"/>
    <row r="64" spans="2:7" ht="15.75" customHeight="1" x14ac:dyDescent="0.3"/>
    <row r="65" spans="3:4" ht="15.75" customHeight="1" x14ac:dyDescent="0.3"/>
    <row r="66" spans="3:4" ht="30.75" customHeight="1" x14ac:dyDescent="0.3">
      <c r="C66" s="618" t="s">
        <v>944</v>
      </c>
      <c r="D66" s="618" t="s">
        <v>945</v>
      </c>
    </row>
    <row r="67" spans="3:4" ht="15.75" customHeight="1" x14ac:dyDescent="0.3">
      <c r="C67" s="489" t="s">
        <v>946</v>
      </c>
      <c r="D67" s="489" t="s">
        <v>947</v>
      </c>
    </row>
    <row r="68" spans="3:4" ht="15.75" customHeight="1" x14ac:dyDescent="0.3">
      <c r="C68" s="489" t="s">
        <v>948</v>
      </c>
      <c r="D68" s="489" t="s">
        <v>949</v>
      </c>
    </row>
    <row r="69" spans="3:4" ht="15.75" customHeight="1" x14ac:dyDescent="0.3">
      <c r="C69" s="489" t="s">
        <v>950</v>
      </c>
      <c r="D69" s="489" t="s">
        <v>951</v>
      </c>
    </row>
    <row r="70" spans="3:4" ht="15.75" customHeight="1" x14ac:dyDescent="0.3">
      <c r="C70" s="489" t="s">
        <v>952</v>
      </c>
      <c r="D70" s="489" t="s">
        <v>953</v>
      </c>
    </row>
    <row r="71" spans="3:4" ht="15.75" customHeight="1" x14ac:dyDescent="0.3">
      <c r="C71" s="489" t="s">
        <v>954</v>
      </c>
      <c r="D71" s="489" t="s">
        <v>955</v>
      </c>
    </row>
    <row r="72" spans="3:4" ht="15.75" customHeight="1" x14ac:dyDescent="0.3">
      <c r="C72" s="489" t="s">
        <v>956</v>
      </c>
      <c r="D72" s="489" t="s">
        <v>949</v>
      </c>
    </row>
    <row r="73" spans="3:4" ht="15.75" customHeight="1" x14ac:dyDescent="0.3"/>
    <row r="74" spans="3:4" ht="15.75" customHeight="1" x14ac:dyDescent="0.3"/>
    <row r="75" spans="3:4" ht="15.75" customHeight="1" x14ac:dyDescent="0.3"/>
    <row r="76" spans="3:4" ht="15.75" customHeight="1" x14ac:dyDescent="0.3"/>
    <row r="77" spans="3:4" ht="15.75" customHeight="1" x14ac:dyDescent="0.3"/>
    <row r="78" spans="3:4" ht="15.75" customHeight="1" x14ac:dyDescent="0.3"/>
    <row r="79" spans="3:4" ht="15.75" customHeight="1" x14ac:dyDescent="0.3"/>
    <row r="80" spans="3:4"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sheetData>
  <mergeCells count="14">
    <mergeCell ref="E58:E60"/>
    <mergeCell ref="F58:F60"/>
    <mergeCell ref="E46:E49"/>
    <mergeCell ref="F46:F49"/>
    <mergeCell ref="E50:E53"/>
    <mergeCell ref="F50:F53"/>
    <mergeCell ref="E54:E57"/>
    <mergeCell ref="F54:F57"/>
    <mergeCell ref="C1:E1"/>
    <mergeCell ref="B3:C3"/>
    <mergeCell ref="E39:E42"/>
    <mergeCell ref="F39:F42"/>
    <mergeCell ref="E43:E45"/>
    <mergeCell ref="F43:F45"/>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53125" defaultRowHeight="15" customHeight="1" x14ac:dyDescent="0.3"/>
  <cols>
    <col min="1" max="1" width="10.6328125" style="18" customWidth="1"/>
    <col min="2" max="2" width="6.6328125" style="18" customWidth="1"/>
    <col min="3" max="3" width="34.453125" style="18" customWidth="1"/>
    <col min="4" max="4" width="39" style="18" customWidth="1"/>
    <col min="5" max="5" width="169" style="18" customWidth="1"/>
    <col min="6" max="26" width="10.6328125" style="18" customWidth="1"/>
    <col min="27" max="16384" width="14.453125" style="18"/>
  </cols>
  <sheetData>
    <row r="1" spans="1:21" ht="32.5" x14ac:dyDescent="0.35">
      <c r="A1" s="589"/>
      <c r="B1" s="1281" t="s">
        <v>957</v>
      </c>
      <c r="C1" s="1281"/>
      <c r="D1" s="1281"/>
      <c r="E1" s="1264"/>
      <c r="F1" s="589"/>
      <c r="G1" s="589"/>
      <c r="H1" s="589"/>
      <c r="I1" s="589"/>
      <c r="J1" s="589"/>
      <c r="K1" s="589"/>
      <c r="L1" s="589"/>
      <c r="M1" s="589"/>
      <c r="N1" s="589"/>
      <c r="O1" s="589"/>
      <c r="P1" s="589"/>
      <c r="Q1" s="589"/>
      <c r="R1" s="589"/>
      <c r="S1" s="589"/>
      <c r="T1" s="589"/>
      <c r="U1" s="589"/>
    </row>
    <row r="2" spans="1:21" ht="33.5" x14ac:dyDescent="0.75">
      <c r="A2" s="589"/>
      <c r="B2" s="619"/>
      <c r="C2" s="619"/>
      <c r="D2" s="619"/>
      <c r="E2" s="619"/>
      <c r="F2" s="589"/>
      <c r="G2" s="589"/>
      <c r="H2" s="589"/>
      <c r="I2" s="589"/>
      <c r="J2" s="589"/>
      <c r="K2" s="589"/>
      <c r="L2" s="589"/>
      <c r="M2" s="589"/>
      <c r="N2" s="589"/>
      <c r="O2" s="589"/>
      <c r="P2" s="589"/>
      <c r="Q2" s="589"/>
      <c r="R2" s="589"/>
      <c r="S2" s="589"/>
      <c r="T2" s="589"/>
      <c r="U2" s="589"/>
    </row>
    <row r="3" spans="1:21" ht="55.5" customHeight="1" x14ac:dyDescent="0.35">
      <c r="A3" s="589"/>
      <c r="B3" s="1282" t="s">
        <v>958</v>
      </c>
      <c r="C3" s="1283"/>
      <c r="D3" s="620" t="s">
        <v>959</v>
      </c>
      <c r="E3" s="620" t="s">
        <v>960</v>
      </c>
      <c r="F3" s="589"/>
      <c r="G3" s="589"/>
      <c r="H3" s="589"/>
      <c r="I3" s="589"/>
      <c r="J3" s="589"/>
      <c r="K3" s="589"/>
      <c r="L3" s="589"/>
      <c r="M3" s="589"/>
      <c r="N3" s="589"/>
      <c r="O3" s="589"/>
      <c r="P3" s="589"/>
      <c r="Q3" s="589"/>
      <c r="R3" s="589"/>
      <c r="S3" s="589"/>
      <c r="T3" s="589"/>
      <c r="U3" s="589"/>
    </row>
    <row r="4" spans="1:21" ht="33.75" customHeight="1" x14ac:dyDescent="0.35">
      <c r="A4" s="621" t="s">
        <v>961</v>
      </c>
      <c r="B4" s="1284">
        <v>1</v>
      </c>
      <c r="C4" s="1285" t="s">
        <v>962</v>
      </c>
      <c r="D4" s="1286">
        <v>0.2</v>
      </c>
      <c r="E4" s="622" t="s">
        <v>319</v>
      </c>
      <c r="F4" s="589"/>
      <c r="G4" s="589"/>
      <c r="H4" s="589"/>
      <c r="I4" s="589"/>
      <c r="J4" s="589"/>
      <c r="K4" s="589"/>
      <c r="L4" s="589"/>
      <c r="M4" s="589"/>
      <c r="N4" s="589"/>
      <c r="O4" s="589"/>
      <c r="P4" s="589"/>
      <c r="Q4" s="589"/>
      <c r="R4" s="589"/>
      <c r="S4" s="589"/>
      <c r="T4" s="589"/>
      <c r="U4" s="589"/>
    </row>
    <row r="5" spans="1:21" ht="35.25" customHeight="1" x14ac:dyDescent="0.35">
      <c r="A5" s="621"/>
      <c r="B5" s="1284"/>
      <c r="C5" s="1285"/>
      <c r="D5" s="1287"/>
      <c r="E5" s="622" t="s">
        <v>963</v>
      </c>
      <c r="F5" s="589"/>
      <c r="G5" s="589"/>
      <c r="H5" s="589"/>
      <c r="I5" s="589"/>
      <c r="J5" s="589"/>
      <c r="K5" s="589"/>
      <c r="L5" s="589"/>
      <c r="M5" s="589"/>
      <c r="N5" s="589"/>
      <c r="O5" s="589"/>
      <c r="P5" s="589"/>
      <c r="Q5" s="589"/>
      <c r="R5" s="589"/>
      <c r="S5" s="589"/>
      <c r="T5" s="589"/>
      <c r="U5" s="589"/>
    </row>
    <row r="6" spans="1:21" ht="30.75" customHeight="1" x14ac:dyDescent="0.35">
      <c r="A6" s="621"/>
      <c r="B6" s="1284"/>
      <c r="C6" s="1285"/>
      <c r="D6" s="1287"/>
      <c r="E6" s="622" t="s">
        <v>964</v>
      </c>
      <c r="F6" s="589"/>
      <c r="G6" s="589"/>
      <c r="H6" s="589"/>
      <c r="I6" s="589"/>
      <c r="J6" s="589"/>
      <c r="K6" s="589"/>
      <c r="L6" s="589"/>
      <c r="M6" s="589"/>
      <c r="N6" s="589"/>
      <c r="O6" s="589"/>
      <c r="P6" s="589"/>
      <c r="Q6" s="589"/>
      <c r="R6" s="589"/>
      <c r="S6" s="589"/>
      <c r="T6" s="589"/>
      <c r="U6" s="589"/>
    </row>
    <row r="7" spans="1:21" ht="38.25" customHeight="1" x14ac:dyDescent="0.35">
      <c r="A7" s="621"/>
      <c r="B7" s="1284"/>
      <c r="C7" s="1285"/>
      <c r="D7" s="1288"/>
      <c r="E7" s="622" t="s">
        <v>342</v>
      </c>
      <c r="F7" s="589"/>
      <c r="G7" s="589"/>
      <c r="H7" s="589"/>
      <c r="I7" s="589"/>
      <c r="J7" s="589"/>
      <c r="K7" s="589"/>
      <c r="L7" s="589"/>
      <c r="M7" s="589"/>
      <c r="N7" s="589"/>
      <c r="O7" s="589"/>
      <c r="P7" s="589"/>
      <c r="Q7" s="589"/>
      <c r="R7" s="589"/>
      <c r="S7" s="589"/>
      <c r="T7" s="589"/>
      <c r="U7" s="589"/>
    </row>
    <row r="8" spans="1:21" ht="50.25" customHeight="1" x14ac:dyDescent="0.35">
      <c r="A8" s="621"/>
      <c r="B8" s="1275">
        <v>2</v>
      </c>
      <c r="C8" s="1278" t="s">
        <v>965</v>
      </c>
      <c r="D8" s="1278">
        <v>0.4</v>
      </c>
      <c r="E8" s="622" t="s">
        <v>789</v>
      </c>
      <c r="F8" s="589"/>
      <c r="G8" s="589"/>
      <c r="H8" s="589"/>
      <c r="I8" s="589"/>
      <c r="J8" s="589"/>
      <c r="K8" s="589"/>
      <c r="L8" s="589"/>
      <c r="M8" s="589"/>
      <c r="N8" s="589"/>
      <c r="O8" s="589"/>
      <c r="P8" s="589"/>
      <c r="Q8" s="589"/>
      <c r="R8" s="589"/>
      <c r="S8" s="589"/>
      <c r="T8" s="589"/>
      <c r="U8" s="589"/>
    </row>
    <row r="9" spans="1:21" ht="45.75" customHeight="1" x14ac:dyDescent="0.35">
      <c r="A9" s="621"/>
      <c r="B9" s="1276"/>
      <c r="C9" s="1279"/>
      <c r="D9" s="1279"/>
      <c r="E9" s="622" t="s">
        <v>506</v>
      </c>
      <c r="F9" s="589"/>
      <c r="G9" s="589"/>
      <c r="H9" s="589"/>
      <c r="I9" s="589"/>
      <c r="J9" s="589"/>
      <c r="K9" s="589"/>
      <c r="L9" s="589"/>
      <c r="M9" s="589"/>
      <c r="N9" s="589"/>
      <c r="O9" s="589"/>
      <c r="P9" s="589"/>
      <c r="Q9" s="589"/>
      <c r="R9" s="589"/>
      <c r="S9" s="589"/>
      <c r="T9" s="589"/>
      <c r="U9" s="589"/>
    </row>
    <row r="10" spans="1:21" ht="31.5" customHeight="1" x14ac:dyDescent="0.35">
      <c r="A10" s="621" t="s">
        <v>965</v>
      </c>
      <c r="B10" s="1276"/>
      <c r="C10" s="1279"/>
      <c r="D10" s="1279"/>
      <c r="E10" s="622" t="s">
        <v>231</v>
      </c>
      <c r="F10" s="589"/>
      <c r="G10" s="589"/>
      <c r="H10" s="589"/>
      <c r="I10" s="589"/>
      <c r="J10" s="589"/>
      <c r="K10" s="589"/>
      <c r="L10" s="589"/>
      <c r="M10" s="589"/>
      <c r="N10" s="589"/>
      <c r="O10" s="589"/>
      <c r="P10" s="589"/>
      <c r="Q10" s="589"/>
      <c r="R10" s="589"/>
      <c r="S10" s="589"/>
      <c r="T10" s="589"/>
      <c r="U10" s="589"/>
    </row>
    <row r="11" spans="1:21" ht="32.25" customHeight="1" x14ac:dyDescent="0.35">
      <c r="A11" s="621"/>
      <c r="B11" s="1276"/>
      <c r="C11" s="1279"/>
      <c r="D11" s="1279"/>
      <c r="E11" s="622" t="s">
        <v>966</v>
      </c>
      <c r="F11" s="589"/>
      <c r="G11" s="589"/>
      <c r="H11" s="589"/>
      <c r="I11" s="589"/>
      <c r="J11" s="589"/>
      <c r="K11" s="589"/>
      <c r="L11" s="589"/>
      <c r="M11" s="589"/>
      <c r="N11" s="589"/>
      <c r="O11" s="589"/>
      <c r="P11" s="589"/>
      <c r="Q11" s="589"/>
      <c r="R11" s="589"/>
      <c r="S11" s="589"/>
      <c r="T11" s="589"/>
      <c r="U11" s="589"/>
    </row>
    <row r="12" spans="1:21" ht="62.25" customHeight="1" x14ac:dyDescent="0.35">
      <c r="A12" s="621"/>
      <c r="B12" s="1277"/>
      <c r="C12" s="1280"/>
      <c r="D12" s="1280"/>
      <c r="E12" s="622" t="s">
        <v>967</v>
      </c>
      <c r="F12" s="589"/>
      <c r="G12" s="589"/>
      <c r="H12" s="589"/>
      <c r="I12" s="589"/>
      <c r="J12" s="589"/>
      <c r="K12" s="589"/>
      <c r="L12" s="589"/>
      <c r="M12" s="589"/>
      <c r="N12" s="589"/>
      <c r="O12" s="589"/>
      <c r="P12" s="589"/>
      <c r="Q12" s="589"/>
      <c r="R12" s="589"/>
      <c r="S12" s="589"/>
      <c r="T12" s="589"/>
      <c r="U12" s="589"/>
    </row>
    <row r="13" spans="1:21" ht="62.25" customHeight="1" x14ac:dyDescent="0.35">
      <c r="A13" s="621"/>
      <c r="B13" s="1295">
        <v>3</v>
      </c>
      <c r="C13" s="1298" t="s">
        <v>968</v>
      </c>
      <c r="D13" s="1298">
        <v>0.6</v>
      </c>
      <c r="E13" s="622" t="s">
        <v>637</v>
      </c>
      <c r="F13" s="589"/>
      <c r="G13" s="589"/>
      <c r="H13" s="589"/>
      <c r="I13" s="589"/>
      <c r="J13" s="589"/>
      <c r="K13" s="589"/>
      <c r="L13" s="589"/>
      <c r="M13" s="589"/>
      <c r="N13" s="589"/>
      <c r="O13" s="589"/>
      <c r="P13" s="589"/>
      <c r="Q13" s="589"/>
      <c r="R13" s="589"/>
      <c r="S13" s="589"/>
      <c r="T13" s="589"/>
      <c r="U13" s="589"/>
    </row>
    <row r="14" spans="1:21" ht="62.25" customHeight="1" x14ac:dyDescent="0.35">
      <c r="A14" s="621"/>
      <c r="B14" s="1296"/>
      <c r="C14" s="1299"/>
      <c r="D14" s="1296"/>
      <c r="E14" s="622" t="s">
        <v>501</v>
      </c>
      <c r="F14" s="589"/>
      <c r="G14" s="589"/>
      <c r="H14" s="589"/>
      <c r="I14" s="589"/>
      <c r="J14" s="589"/>
      <c r="K14" s="589"/>
      <c r="L14" s="589"/>
      <c r="M14" s="589"/>
      <c r="N14" s="589"/>
      <c r="O14" s="589"/>
      <c r="P14" s="589"/>
      <c r="Q14" s="589"/>
      <c r="R14" s="589"/>
      <c r="S14" s="589"/>
      <c r="T14" s="589"/>
      <c r="U14" s="589"/>
    </row>
    <row r="15" spans="1:21" ht="53.25" customHeight="1" x14ac:dyDescent="0.35">
      <c r="A15" s="621" t="s">
        <v>968</v>
      </c>
      <c r="B15" s="1296"/>
      <c r="C15" s="1299"/>
      <c r="D15" s="1296">
        <v>0.6</v>
      </c>
      <c r="E15" s="622" t="s">
        <v>200</v>
      </c>
      <c r="F15" s="589"/>
      <c r="G15" s="589"/>
      <c r="H15" s="589"/>
      <c r="I15" s="589"/>
      <c r="J15" s="589"/>
      <c r="K15" s="589"/>
      <c r="L15" s="589"/>
      <c r="M15" s="589"/>
      <c r="N15" s="589"/>
      <c r="O15" s="589"/>
      <c r="P15" s="589"/>
      <c r="Q15" s="589"/>
      <c r="R15" s="589"/>
      <c r="S15" s="589"/>
      <c r="T15" s="589"/>
      <c r="U15" s="589"/>
    </row>
    <row r="16" spans="1:21" ht="51.75" customHeight="1" x14ac:dyDescent="0.35">
      <c r="A16" s="621"/>
      <c r="B16" s="1296"/>
      <c r="C16" s="1299"/>
      <c r="D16" s="1296"/>
      <c r="E16" s="622" t="s">
        <v>969</v>
      </c>
      <c r="F16" s="589"/>
      <c r="G16" s="589"/>
      <c r="H16" s="589"/>
      <c r="I16" s="589"/>
      <c r="J16" s="589"/>
      <c r="K16" s="589"/>
      <c r="L16" s="589"/>
      <c r="M16" s="589"/>
      <c r="N16" s="589"/>
      <c r="O16" s="589"/>
      <c r="P16" s="589"/>
      <c r="Q16" s="589"/>
      <c r="R16" s="589"/>
      <c r="S16" s="589"/>
      <c r="T16" s="589"/>
      <c r="U16" s="589"/>
    </row>
    <row r="17" spans="1:21" ht="63.75" customHeight="1" x14ac:dyDescent="0.35">
      <c r="A17" s="621"/>
      <c r="B17" s="1297"/>
      <c r="C17" s="1300"/>
      <c r="D17" s="1297"/>
      <c r="E17" s="622" t="s">
        <v>360</v>
      </c>
      <c r="F17" s="589"/>
      <c r="G17" s="589"/>
      <c r="H17" s="589"/>
      <c r="I17" s="589"/>
      <c r="J17" s="589"/>
      <c r="K17" s="589"/>
      <c r="L17" s="589"/>
      <c r="M17" s="589"/>
      <c r="N17" s="589"/>
      <c r="O17" s="589"/>
      <c r="P17" s="589"/>
      <c r="Q17" s="589"/>
      <c r="R17" s="589"/>
      <c r="S17" s="589"/>
      <c r="T17" s="589"/>
      <c r="U17" s="589"/>
    </row>
    <row r="18" spans="1:21" ht="63.75" customHeight="1" x14ac:dyDescent="0.35">
      <c r="A18" s="621"/>
      <c r="B18" s="1301">
        <v>4</v>
      </c>
      <c r="C18" s="1304" t="s">
        <v>970</v>
      </c>
      <c r="D18" s="1304">
        <v>0.8</v>
      </c>
      <c r="E18" s="622" t="s">
        <v>971</v>
      </c>
      <c r="F18" s="589"/>
      <c r="G18" s="589"/>
      <c r="H18" s="589"/>
      <c r="I18" s="589"/>
      <c r="J18" s="589"/>
      <c r="K18" s="589"/>
      <c r="L18" s="589"/>
      <c r="M18" s="589"/>
      <c r="N18" s="589"/>
      <c r="O18" s="589"/>
      <c r="P18" s="589"/>
      <c r="Q18" s="589"/>
      <c r="R18" s="589"/>
      <c r="S18" s="589"/>
      <c r="T18" s="589"/>
      <c r="U18" s="589"/>
    </row>
    <row r="19" spans="1:21" ht="63.75" customHeight="1" x14ac:dyDescent="0.35">
      <c r="A19" s="621"/>
      <c r="B19" s="1302"/>
      <c r="C19" s="1305"/>
      <c r="D19" s="1302"/>
      <c r="E19" s="622" t="s">
        <v>690</v>
      </c>
      <c r="F19" s="589"/>
      <c r="G19" s="589"/>
      <c r="H19" s="589"/>
      <c r="I19" s="589"/>
      <c r="J19" s="589"/>
      <c r="K19" s="589"/>
      <c r="L19" s="589"/>
      <c r="M19" s="589"/>
      <c r="N19" s="589"/>
      <c r="O19" s="589"/>
      <c r="P19" s="589"/>
      <c r="Q19" s="589"/>
      <c r="R19" s="589"/>
      <c r="S19" s="589"/>
      <c r="T19" s="589"/>
      <c r="U19" s="589"/>
    </row>
    <row r="20" spans="1:21" ht="63.75" customHeight="1" x14ac:dyDescent="0.35">
      <c r="A20" s="621"/>
      <c r="B20" s="1302"/>
      <c r="C20" s="1305"/>
      <c r="D20" s="1302"/>
      <c r="E20" s="622" t="s">
        <v>972</v>
      </c>
      <c r="F20" s="589"/>
      <c r="G20" s="589"/>
      <c r="H20" s="589"/>
      <c r="I20" s="589"/>
      <c r="J20" s="589"/>
      <c r="K20" s="589"/>
      <c r="L20" s="589"/>
      <c r="M20" s="589"/>
      <c r="N20" s="589"/>
      <c r="O20" s="589"/>
      <c r="P20" s="589"/>
      <c r="Q20" s="589"/>
      <c r="R20" s="589"/>
      <c r="S20" s="589"/>
      <c r="T20" s="589"/>
      <c r="U20" s="589"/>
    </row>
    <row r="21" spans="1:21" ht="51.75" customHeight="1" x14ac:dyDescent="0.35">
      <c r="A21" s="621"/>
      <c r="B21" s="1302"/>
      <c r="C21" s="1305"/>
      <c r="D21" s="1302">
        <v>0.8</v>
      </c>
      <c r="E21" s="622" t="s">
        <v>177</v>
      </c>
      <c r="F21" s="589"/>
      <c r="G21" s="589"/>
      <c r="H21" s="589"/>
      <c r="I21" s="589"/>
      <c r="J21" s="589"/>
      <c r="K21" s="589"/>
      <c r="L21" s="589"/>
      <c r="M21" s="589"/>
      <c r="N21" s="589"/>
      <c r="O21" s="589"/>
      <c r="P21" s="589"/>
      <c r="Q21" s="589"/>
      <c r="R21" s="589"/>
      <c r="S21" s="589"/>
      <c r="T21" s="589"/>
      <c r="U21" s="589"/>
    </row>
    <row r="22" spans="1:21" ht="60.75" customHeight="1" x14ac:dyDescent="0.35">
      <c r="A22" s="621"/>
      <c r="B22" s="1302"/>
      <c r="C22" s="1305"/>
      <c r="D22" s="1302"/>
      <c r="E22" s="622" t="s">
        <v>973</v>
      </c>
      <c r="F22" s="589"/>
      <c r="G22" s="589"/>
      <c r="H22" s="589"/>
      <c r="I22" s="589"/>
      <c r="J22" s="589"/>
      <c r="K22" s="589"/>
      <c r="L22" s="589"/>
      <c r="M22" s="589"/>
      <c r="N22" s="589"/>
      <c r="O22" s="589"/>
      <c r="P22" s="589"/>
      <c r="Q22" s="589"/>
      <c r="R22" s="589"/>
      <c r="S22" s="589"/>
      <c r="T22" s="589"/>
      <c r="U22" s="589"/>
    </row>
    <row r="23" spans="1:21" ht="80.25" customHeight="1" x14ac:dyDescent="0.35">
      <c r="A23" s="621"/>
      <c r="B23" s="1303"/>
      <c r="C23" s="1306"/>
      <c r="D23" s="1303"/>
      <c r="E23" s="622" t="s">
        <v>974</v>
      </c>
      <c r="F23" s="589"/>
      <c r="G23" s="589"/>
      <c r="H23" s="589"/>
      <c r="I23" s="589"/>
      <c r="J23" s="589"/>
      <c r="K23" s="589"/>
      <c r="L23" s="589"/>
      <c r="M23" s="589"/>
      <c r="N23" s="589"/>
      <c r="O23" s="589"/>
      <c r="P23" s="589"/>
      <c r="Q23" s="589"/>
      <c r="R23" s="589"/>
      <c r="S23" s="589"/>
      <c r="T23" s="589"/>
      <c r="U23" s="589"/>
    </row>
    <row r="24" spans="1:21" ht="80.25" customHeight="1" x14ac:dyDescent="0.35">
      <c r="A24" s="621"/>
      <c r="B24" s="1289">
        <v>5</v>
      </c>
      <c r="C24" s="1292" t="s">
        <v>975</v>
      </c>
      <c r="D24" s="1292">
        <v>1</v>
      </c>
      <c r="E24" s="622" t="s">
        <v>976</v>
      </c>
      <c r="F24" s="589"/>
      <c r="G24" s="589"/>
      <c r="H24" s="589"/>
      <c r="I24" s="589"/>
      <c r="J24" s="589"/>
      <c r="K24" s="589"/>
      <c r="L24" s="589"/>
      <c r="M24" s="589"/>
      <c r="N24" s="589"/>
      <c r="O24" s="589"/>
      <c r="P24" s="589"/>
      <c r="Q24" s="589"/>
      <c r="R24" s="589"/>
      <c r="S24" s="589"/>
      <c r="T24" s="589"/>
      <c r="U24" s="589"/>
    </row>
    <row r="25" spans="1:21" ht="45.75" customHeight="1" x14ac:dyDescent="0.35">
      <c r="A25" s="621"/>
      <c r="B25" s="1290"/>
      <c r="C25" s="1293"/>
      <c r="D25" s="1293"/>
      <c r="E25" s="622" t="s">
        <v>977</v>
      </c>
      <c r="F25" s="589"/>
      <c r="G25" s="589"/>
      <c r="H25" s="589"/>
      <c r="I25" s="589"/>
      <c r="J25" s="589"/>
      <c r="K25" s="589"/>
      <c r="L25" s="589"/>
      <c r="M25" s="589"/>
      <c r="N25" s="589"/>
      <c r="O25" s="589"/>
      <c r="P25" s="589"/>
      <c r="Q25" s="589"/>
      <c r="R25" s="589"/>
      <c r="S25" s="589"/>
      <c r="T25" s="589"/>
      <c r="U25" s="589"/>
    </row>
    <row r="26" spans="1:21" ht="36.75" customHeight="1" x14ac:dyDescent="0.35">
      <c r="A26" s="621"/>
      <c r="B26" s="1290"/>
      <c r="C26" s="1293"/>
      <c r="D26" s="1293"/>
      <c r="E26" s="622" t="s">
        <v>978</v>
      </c>
      <c r="F26" s="589"/>
      <c r="G26" s="589"/>
      <c r="H26" s="589"/>
      <c r="I26" s="589"/>
      <c r="J26" s="589"/>
      <c r="K26" s="589"/>
      <c r="L26" s="589"/>
      <c r="M26" s="589"/>
      <c r="N26" s="589"/>
      <c r="O26" s="589"/>
      <c r="P26" s="589"/>
      <c r="Q26" s="589"/>
      <c r="R26" s="589"/>
      <c r="S26" s="589"/>
      <c r="T26" s="589"/>
      <c r="U26" s="589"/>
    </row>
    <row r="27" spans="1:21" ht="47.25" customHeight="1" x14ac:dyDescent="0.35">
      <c r="A27" s="621"/>
      <c r="B27" s="1290"/>
      <c r="C27" s="1293"/>
      <c r="D27" s="1293"/>
      <c r="E27" s="622" t="s">
        <v>298</v>
      </c>
      <c r="F27" s="589"/>
      <c r="G27" s="589"/>
      <c r="H27" s="589"/>
      <c r="I27" s="589"/>
      <c r="J27" s="589"/>
      <c r="K27" s="589"/>
      <c r="L27" s="589"/>
      <c r="M27" s="589"/>
      <c r="N27" s="589"/>
      <c r="O27" s="589"/>
      <c r="P27" s="589"/>
      <c r="Q27" s="589"/>
      <c r="R27" s="589"/>
      <c r="S27" s="589"/>
      <c r="T27" s="589"/>
      <c r="U27" s="589"/>
    </row>
    <row r="28" spans="1:21" ht="73.5" customHeight="1" x14ac:dyDescent="0.35">
      <c r="A28" s="621"/>
      <c r="B28" s="1291"/>
      <c r="C28" s="1294"/>
      <c r="D28" s="1293"/>
      <c r="E28" s="622" t="s">
        <v>549</v>
      </c>
      <c r="F28" s="589"/>
      <c r="G28" s="589"/>
      <c r="H28" s="589"/>
      <c r="I28" s="589"/>
      <c r="J28" s="589"/>
      <c r="K28" s="589"/>
      <c r="L28" s="589"/>
      <c r="M28" s="589"/>
      <c r="N28" s="589"/>
      <c r="O28" s="589"/>
      <c r="P28" s="589"/>
      <c r="Q28" s="589"/>
      <c r="R28" s="589"/>
      <c r="S28" s="589"/>
      <c r="T28" s="589"/>
      <c r="U28" s="589"/>
    </row>
    <row r="29" spans="1:21" ht="20" x14ac:dyDescent="0.35">
      <c r="A29" s="621"/>
      <c r="B29" s="621"/>
      <c r="C29" s="621"/>
      <c r="D29" s="621"/>
      <c r="E29" s="623"/>
      <c r="F29" s="589"/>
      <c r="G29" s="589"/>
      <c r="H29" s="589"/>
      <c r="I29" s="589"/>
      <c r="J29" s="589"/>
      <c r="K29" s="589"/>
      <c r="L29" s="589"/>
      <c r="M29" s="589"/>
      <c r="N29" s="589"/>
      <c r="O29" s="589"/>
      <c r="P29" s="589"/>
      <c r="Q29" s="589"/>
      <c r="R29" s="589"/>
      <c r="S29" s="589"/>
      <c r="T29" s="589"/>
      <c r="U29" s="589"/>
    </row>
    <row r="30" spans="1:21" ht="14.5" x14ac:dyDescent="0.35">
      <c r="A30" s="621"/>
      <c r="B30" s="624"/>
      <c r="C30" s="624"/>
      <c r="D30" s="624"/>
      <c r="E30" s="624"/>
      <c r="F30" s="589"/>
      <c r="G30" s="589"/>
      <c r="H30" s="589"/>
      <c r="I30" s="589"/>
      <c r="J30" s="589"/>
      <c r="K30" s="589"/>
      <c r="L30" s="589"/>
      <c r="M30" s="589"/>
      <c r="N30" s="589"/>
      <c r="O30" s="589"/>
      <c r="P30" s="589"/>
      <c r="Q30" s="589"/>
      <c r="R30" s="589"/>
      <c r="S30" s="589"/>
      <c r="T30" s="589"/>
      <c r="U30" s="589"/>
    </row>
    <row r="31" spans="1:21" ht="14.5" x14ac:dyDescent="0.35">
      <c r="A31" s="621"/>
      <c r="B31" s="621" t="s">
        <v>979</v>
      </c>
      <c r="C31" s="621"/>
      <c r="D31" s="621"/>
      <c r="E31" s="621" t="s">
        <v>980</v>
      </c>
      <c r="F31" s="589"/>
      <c r="G31" s="589"/>
      <c r="H31" s="589"/>
      <c r="I31" s="589"/>
      <c r="J31" s="589"/>
      <c r="K31" s="589"/>
      <c r="L31" s="589"/>
      <c r="M31" s="589"/>
      <c r="N31" s="589"/>
      <c r="O31" s="589"/>
      <c r="P31" s="589"/>
      <c r="Q31" s="589"/>
      <c r="R31" s="589"/>
      <c r="S31" s="589"/>
      <c r="T31" s="589"/>
      <c r="U31" s="589"/>
    </row>
    <row r="32" spans="1:21" ht="14.5" x14ac:dyDescent="0.35">
      <c r="A32" s="621"/>
      <c r="B32" s="621" t="s">
        <v>981</v>
      </c>
      <c r="C32" s="621"/>
      <c r="D32" s="621"/>
      <c r="E32" s="621" t="s">
        <v>982</v>
      </c>
      <c r="F32" s="589"/>
      <c r="G32" s="589"/>
      <c r="H32" s="589"/>
      <c r="I32" s="589"/>
      <c r="J32" s="589"/>
      <c r="K32" s="589"/>
      <c r="L32" s="589"/>
      <c r="M32" s="589"/>
      <c r="N32" s="589"/>
      <c r="O32" s="589"/>
      <c r="P32" s="589"/>
      <c r="Q32" s="589"/>
      <c r="R32" s="589"/>
      <c r="S32" s="589"/>
      <c r="T32" s="589"/>
      <c r="U32" s="589"/>
    </row>
    <row r="33" spans="1:21" ht="14.5" x14ac:dyDescent="0.35">
      <c r="A33" s="621"/>
      <c r="B33" s="621"/>
      <c r="C33" s="621"/>
      <c r="D33" s="621"/>
      <c r="E33" s="621" t="s">
        <v>983</v>
      </c>
      <c r="F33" s="589"/>
      <c r="G33" s="589"/>
      <c r="H33" s="589"/>
      <c r="I33" s="589"/>
      <c r="J33" s="589"/>
      <c r="K33" s="589"/>
      <c r="L33" s="589"/>
      <c r="M33" s="589"/>
      <c r="N33" s="589"/>
      <c r="O33" s="589"/>
      <c r="P33" s="589"/>
      <c r="Q33" s="589"/>
      <c r="R33" s="589"/>
      <c r="S33" s="589"/>
      <c r="T33" s="589"/>
      <c r="U33" s="589"/>
    </row>
    <row r="34" spans="1:21" ht="14.5" x14ac:dyDescent="0.35">
      <c r="A34" s="621"/>
      <c r="B34" s="621"/>
      <c r="C34" s="621"/>
      <c r="D34" s="621"/>
      <c r="E34" s="621" t="s">
        <v>984</v>
      </c>
      <c r="F34" s="589"/>
      <c r="G34" s="589"/>
      <c r="H34" s="589"/>
      <c r="I34" s="589"/>
      <c r="J34" s="589"/>
      <c r="K34" s="589"/>
      <c r="L34" s="589"/>
      <c r="M34" s="589"/>
      <c r="N34" s="589"/>
      <c r="O34" s="589"/>
      <c r="P34" s="589"/>
      <c r="Q34" s="589"/>
      <c r="R34" s="589"/>
      <c r="S34" s="589"/>
      <c r="T34" s="589"/>
      <c r="U34" s="589"/>
    </row>
    <row r="35" spans="1:21" ht="14.5" x14ac:dyDescent="0.35">
      <c r="A35" s="621"/>
      <c r="B35" s="621"/>
      <c r="C35" s="621"/>
      <c r="D35" s="621"/>
      <c r="E35" s="621" t="s">
        <v>985</v>
      </c>
      <c r="F35" s="589"/>
      <c r="G35" s="589"/>
      <c r="H35" s="589"/>
      <c r="I35" s="589"/>
      <c r="J35" s="589"/>
      <c r="K35" s="589"/>
      <c r="L35" s="589"/>
      <c r="M35" s="589"/>
      <c r="N35" s="589"/>
      <c r="O35" s="589"/>
      <c r="P35" s="589"/>
      <c r="Q35" s="589"/>
      <c r="R35" s="589"/>
      <c r="S35" s="589"/>
      <c r="T35" s="589"/>
      <c r="U35" s="589"/>
    </row>
    <row r="36" spans="1:21" ht="14.5" x14ac:dyDescent="0.35">
      <c r="A36" s="621"/>
      <c r="B36" s="621"/>
      <c r="C36" s="621"/>
      <c r="D36" s="621"/>
      <c r="E36" s="591"/>
      <c r="F36" s="589"/>
      <c r="G36" s="589"/>
      <c r="H36" s="589"/>
      <c r="I36" s="589"/>
      <c r="J36" s="589"/>
      <c r="K36" s="589"/>
      <c r="L36" s="589"/>
      <c r="M36" s="589"/>
      <c r="N36" s="589"/>
      <c r="O36" s="589"/>
    </row>
    <row r="37" spans="1:21" ht="14.5" x14ac:dyDescent="0.35">
      <c r="A37" s="621"/>
      <c r="B37" s="621"/>
      <c r="C37" s="621"/>
      <c r="D37" s="621"/>
      <c r="E37" s="591"/>
      <c r="F37" s="589"/>
      <c r="G37" s="589"/>
      <c r="H37" s="589"/>
      <c r="I37" s="589"/>
      <c r="J37" s="589"/>
      <c r="K37" s="589"/>
      <c r="L37" s="589"/>
      <c r="M37" s="589"/>
      <c r="N37" s="589"/>
      <c r="O37" s="589"/>
    </row>
    <row r="38" spans="1:21" ht="14.5" x14ac:dyDescent="0.35">
      <c r="A38" s="621"/>
      <c r="B38" s="589"/>
      <c r="C38" s="589"/>
      <c r="D38" s="589"/>
      <c r="E38" s="591"/>
      <c r="F38" s="589"/>
      <c r="G38" s="589"/>
      <c r="H38" s="589"/>
      <c r="I38" s="589"/>
      <c r="J38" s="589"/>
      <c r="K38" s="589"/>
      <c r="L38" s="589"/>
      <c r="M38" s="589"/>
      <c r="N38" s="589"/>
      <c r="O38" s="589"/>
    </row>
    <row r="39" spans="1:21" ht="14.5" x14ac:dyDescent="0.35">
      <c r="A39" s="621"/>
      <c r="B39" s="589"/>
      <c r="C39" s="589"/>
      <c r="D39" s="589"/>
      <c r="E39" s="591"/>
      <c r="F39" s="589"/>
      <c r="G39" s="589"/>
      <c r="H39" s="589"/>
      <c r="I39" s="589"/>
      <c r="J39" s="589"/>
      <c r="K39" s="589"/>
      <c r="L39" s="589"/>
      <c r="M39" s="589"/>
      <c r="N39" s="589"/>
      <c r="O39" s="589"/>
    </row>
    <row r="40" spans="1:21" ht="14.5" x14ac:dyDescent="0.35">
      <c r="A40" s="621"/>
      <c r="B40" s="589"/>
      <c r="C40" s="589"/>
      <c r="D40" s="589"/>
      <c r="E40" s="591"/>
      <c r="F40" s="589"/>
      <c r="G40" s="589"/>
      <c r="H40" s="589"/>
      <c r="I40" s="589"/>
      <c r="J40" s="589"/>
      <c r="K40" s="589"/>
      <c r="L40" s="589"/>
      <c r="M40" s="589"/>
      <c r="N40" s="589"/>
      <c r="O40" s="589"/>
    </row>
    <row r="41" spans="1:21" ht="15.75" customHeight="1" x14ac:dyDescent="0.35">
      <c r="A41" s="621"/>
      <c r="B41" s="589"/>
      <c r="C41" s="589"/>
      <c r="D41" s="589"/>
      <c r="E41" s="591"/>
      <c r="F41" s="589"/>
      <c r="G41" s="589"/>
      <c r="H41" s="589"/>
      <c r="I41" s="589"/>
      <c r="J41" s="589"/>
      <c r="K41" s="589"/>
      <c r="L41" s="589"/>
      <c r="M41" s="589"/>
      <c r="N41" s="589"/>
      <c r="O41" s="589"/>
    </row>
    <row r="42" spans="1:21" ht="15.75" customHeight="1" x14ac:dyDescent="0.35">
      <c r="A42" s="621"/>
      <c r="B42" s="621"/>
      <c r="C42" s="621"/>
      <c r="D42" s="621"/>
      <c r="E42" s="591"/>
      <c r="F42" s="589"/>
      <c r="G42" s="589"/>
      <c r="H42" s="589"/>
      <c r="I42" s="589"/>
      <c r="J42" s="589"/>
      <c r="K42" s="589"/>
      <c r="L42" s="589"/>
      <c r="M42" s="589"/>
      <c r="N42" s="589"/>
      <c r="O42" s="589"/>
    </row>
    <row r="43" spans="1:21" ht="15.75" customHeight="1" x14ac:dyDescent="0.35">
      <c r="A43" s="621"/>
      <c r="B43" s="621"/>
      <c r="C43" s="621"/>
      <c r="D43" s="621"/>
      <c r="E43" s="591"/>
      <c r="F43" s="589"/>
      <c r="G43" s="589"/>
      <c r="H43" s="589"/>
      <c r="I43" s="589"/>
      <c r="J43" s="589"/>
      <c r="K43" s="589"/>
      <c r="L43" s="589"/>
      <c r="M43" s="589"/>
      <c r="N43" s="589"/>
      <c r="O43" s="589"/>
    </row>
    <row r="44" spans="1:21" ht="15.75" customHeight="1" x14ac:dyDescent="0.35">
      <c r="A44" s="621"/>
      <c r="B44" s="621"/>
      <c r="C44" s="621"/>
      <c r="D44" s="621"/>
      <c r="E44" s="591"/>
      <c r="F44" s="589"/>
      <c r="G44" s="589"/>
      <c r="H44" s="589"/>
      <c r="I44" s="589"/>
      <c r="J44" s="589"/>
      <c r="K44" s="589"/>
      <c r="L44" s="589"/>
      <c r="M44" s="589"/>
      <c r="N44" s="589"/>
      <c r="O44" s="589"/>
    </row>
    <row r="45" spans="1:21" ht="15.75" customHeight="1" x14ac:dyDescent="0.35">
      <c r="A45" s="621"/>
      <c r="B45" s="621"/>
      <c r="C45" s="621"/>
      <c r="D45" s="621"/>
      <c r="E45" s="623"/>
      <c r="F45" s="589"/>
      <c r="G45" s="589"/>
      <c r="H45" s="589"/>
      <c r="I45" s="589"/>
      <c r="J45" s="589"/>
      <c r="K45" s="589"/>
      <c r="L45" s="589"/>
      <c r="M45" s="589"/>
      <c r="N45" s="589"/>
      <c r="O45" s="589"/>
    </row>
    <row r="46" spans="1:21" ht="15.75" customHeight="1" x14ac:dyDescent="0.35">
      <c r="A46" s="621"/>
      <c r="B46" s="621"/>
      <c r="C46" s="621"/>
      <c r="D46" s="621"/>
      <c r="E46" s="623"/>
      <c r="F46" s="589"/>
      <c r="G46" s="589"/>
      <c r="H46" s="589"/>
      <c r="I46" s="589"/>
      <c r="J46" s="589"/>
      <c r="K46" s="589"/>
      <c r="L46" s="589"/>
      <c r="M46" s="589"/>
      <c r="N46" s="589"/>
      <c r="O46" s="589"/>
    </row>
    <row r="47" spans="1:21" ht="15.75" customHeight="1" x14ac:dyDescent="0.35">
      <c r="A47" s="621"/>
      <c r="B47" s="621"/>
      <c r="C47" s="621"/>
      <c r="D47" s="621"/>
      <c r="E47" s="623"/>
      <c r="F47" s="589"/>
      <c r="G47" s="589"/>
      <c r="H47" s="589"/>
      <c r="I47" s="589"/>
      <c r="J47" s="589"/>
      <c r="K47" s="589"/>
      <c r="L47" s="589"/>
      <c r="M47" s="589"/>
      <c r="N47" s="589"/>
      <c r="O47" s="589"/>
    </row>
    <row r="48" spans="1:21" ht="15.75" customHeight="1" x14ac:dyDescent="0.35">
      <c r="A48" s="621"/>
      <c r="B48" s="621"/>
      <c r="C48" s="621"/>
      <c r="D48" s="621"/>
      <c r="E48" s="623"/>
      <c r="F48" s="589"/>
      <c r="G48" s="589"/>
      <c r="H48" s="589"/>
      <c r="I48" s="589"/>
      <c r="J48" s="589"/>
      <c r="K48" s="589"/>
      <c r="L48" s="589"/>
      <c r="M48" s="589"/>
      <c r="N48" s="589"/>
      <c r="O48" s="589"/>
    </row>
    <row r="49" spans="1:15" ht="15.75" customHeight="1" x14ac:dyDescent="0.35">
      <c r="A49" s="621"/>
      <c r="B49" s="621"/>
      <c r="C49" s="621"/>
      <c r="D49" s="621"/>
      <c r="E49" s="623"/>
      <c r="F49" s="589"/>
      <c r="G49" s="589"/>
      <c r="H49" s="589"/>
      <c r="I49" s="589"/>
      <c r="J49" s="589"/>
      <c r="K49" s="589"/>
      <c r="L49" s="589"/>
      <c r="M49" s="589"/>
      <c r="N49" s="589"/>
      <c r="O49" s="589"/>
    </row>
    <row r="50" spans="1:15" ht="15.75" customHeight="1" x14ac:dyDescent="0.35">
      <c r="A50" s="621"/>
      <c r="B50" s="621"/>
      <c r="C50" s="621"/>
      <c r="D50" s="621"/>
      <c r="E50" s="623"/>
      <c r="F50" s="589"/>
      <c r="G50" s="589"/>
      <c r="H50" s="589"/>
      <c r="I50" s="589"/>
      <c r="J50" s="589"/>
      <c r="K50" s="589"/>
      <c r="L50" s="589"/>
      <c r="M50" s="589"/>
      <c r="N50" s="589"/>
      <c r="O50" s="589"/>
    </row>
    <row r="51" spans="1:15" ht="15.75" customHeight="1" x14ac:dyDescent="0.35">
      <c r="A51" s="621"/>
      <c r="B51" s="621"/>
      <c r="C51" s="621"/>
      <c r="D51" s="621"/>
      <c r="E51" s="623"/>
      <c r="F51" s="589"/>
      <c r="G51" s="589"/>
      <c r="H51" s="589"/>
      <c r="I51" s="589"/>
      <c r="J51" s="589"/>
      <c r="K51" s="589"/>
      <c r="L51" s="589"/>
      <c r="M51" s="589"/>
      <c r="N51" s="589"/>
      <c r="O51" s="589"/>
    </row>
    <row r="52" spans="1:15" ht="15.75" customHeight="1" x14ac:dyDescent="0.35">
      <c r="A52" s="621"/>
      <c r="B52" s="621"/>
      <c r="C52" s="621"/>
      <c r="D52" s="621"/>
      <c r="E52" s="623"/>
      <c r="F52" s="589"/>
      <c r="G52" s="589"/>
      <c r="H52" s="589"/>
      <c r="I52" s="589"/>
      <c r="J52" s="589"/>
      <c r="K52" s="589"/>
      <c r="L52" s="589"/>
      <c r="M52" s="589"/>
      <c r="N52" s="589"/>
      <c r="O52" s="589"/>
    </row>
    <row r="53" spans="1:15" ht="15.75" customHeight="1" x14ac:dyDescent="0.35">
      <c r="A53" s="621"/>
      <c r="B53" s="621"/>
      <c r="C53" s="621"/>
      <c r="D53" s="621"/>
      <c r="E53" s="623"/>
      <c r="F53" s="589"/>
      <c r="G53" s="589"/>
      <c r="H53" s="589"/>
      <c r="I53" s="589"/>
      <c r="J53" s="589"/>
      <c r="K53" s="589"/>
      <c r="L53" s="589"/>
      <c r="M53" s="589"/>
      <c r="N53" s="589"/>
      <c r="O53" s="589"/>
    </row>
    <row r="54" spans="1:15" ht="15.75" customHeight="1" x14ac:dyDescent="0.35">
      <c r="A54" s="621"/>
      <c r="B54" s="621"/>
      <c r="C54" s="621"/>
      <c r="D54" s="621"/>
      <c r="E54" s="623"/>
      <c r="F54" s="589"/>
      <c r="G54" s="589"/>
      <c r="H54" s="589"/>
      <c r="I54" s="589"/>
      <c r="J54" s="589"/>
      <c r="K54" s="589"/>
      <c r="L54" s="589"/>
      <c r="M54" s="589"/>
      <c r="N54" s="589"/>
      <c r="O54" s="589"/>
    </row>
    <row r="55" spans="1:15" ht="15.75" customHeight="1" x14ac:dyDescent="0.35">
      <c r="A55" s="621"/>
      <c r="B55" s="621"/>
      <c r="C55" s="621"/>
      <c r="D55" s="621"/>
      <c r="E55" s="623"/>
      <c r="F55" s="589"/>
      <c r="G55" s="589"/>
      <c r="H55" s="589"/>
      <c r="I55" s="589"/>
      <c r="J55" s="589"/>
      <c r="K55" s="589"/>
      <c r="L55" s="589"/>
      <c r="M55" s="589"/>
      <c r="N55" s="589"/>
      <c r="O55" s="589"/>
    </row>
    <row r="56" spans="1:15" ht="15.75" customHeight="1" x14ac:dyDescent="0.35">
      <c r="A56" s="621"/>
      <c r="B56" s="621"/>
      <c r="C56" s="621"/>
      <c r="D56" s="621"/>
      <c r="E56" s="623"/>
      <c r="F56" s="589"/>
      <c r="G56" s="589"/>
      <c r="H56" s="589"/>
      <c r="I56" s="589"/>
      <c r="J56" s="589"/>
      <c r="K56" s="589"/>
      <c r="L56" s="589"/>
      <c r="M56" s="589"/>
      <c r="N56" s="589"/>
      <c r="O56" s="589"/>
    </row>
    <row r="57" spans="1:15" ht="15.75" customHeight="1" x14ac:dyDescent="0.35">
      <c r="A57" s="621"/>
      <c r="B57" s="621"/>
      <c r="C57" s="621"/>
      <c r="D57" s="621"/>
      <c r="E57" s="623"/>
      <c r="F57" s="589"/>
      <c r="G57" s="589"/>
      <c r="H57" s="589"/>
      <c r="I57" s="589"/>
      <c r="J57" s="589"/>
      <c r="K57" s="589"/>
      <c r="L57" s="589"/>
      <c r="M57" s="589"/>
      <c r="N57" s="589"/>
      <c r="O57" s="589"/>
    </row>
    <row r="58" spans="1:15" ht="15.75" customHeight="1" x14ac:dyDescent="0.35">
      <c r="A58" s="621"/>
      <c r="B58" s="621"/>
      <c r="C58" s="621"/>
      <c r="D58" s="621"/>
      <c r="E58" s="623"/>
      <c r="F58" s="589"/>
      <c r="G58" s="589"/>
      <c r="H58" s="589"/>
      <c r="I58" s="589"/>
      <c r="J58" s="589"/>
      <c r="K58" s="589"/>
      <c r="L58" s="589"/>
      <c r="M58" s="589"/>
      <c r="N58" s="589"/>
      <c r="O58" s="589"/>
    </row>
    <row r="59" spans="1:15" ht="15.75" customHeight="1" x14ac:dyDescent="0.35">
      <c r="A59" s="621"/>
      <c r="B59" s="621"/>
      <c r="C59" s="621"/>
      <c r="D59" s="621"/>
      <c r="E59" s="623"/>
      <c r="F59" s="589"/>
      <c r="G59" s="589"/>
      <c r="H59" s="589"/>
      <c r="I59" s="589"/>
      <c r="J59" s="589"/>
      <c r="K59" s="589"/>
      <c r="L59" s="589"/>
      <c r="M59" s="589"/>
      <c r="N59" s="589"/>
      <c r="O59" s="589"/>
    </row>
    <row r="60" spans="1:15" ht="15.75" customHeight="1" x14ac:dyDescent="0.35">
      <c r="A60" s="621"/>
      <c r="B60" s="621"/>
      <c r="C60" s="621"/>
      <c r="D60" s="621"/>
      <c r="E60" s="623"/>
      <c r="F60" s="589"/>
      <c r="G60" s="589"/>
      <c r="H60" s="589"/>
      <c r="I60" s="589"/>
      <c r="J60" s="589"/>
      <c r="K60" s="589"/>
      <c r="L60" s="589"/>
      <c r="M60" s="589"/>
      <c r="N60" s="589"/>
      <c r="O60" s="589"/>
    </row>
    <row r="61" spans="1:15" ht="15.75" customHeight="1" x14ac:dyDescent="0.35">
      <c r="A61" s="621"/>
      <c r="B61" s="621"/>
      <c r="C61" s="621"/>
      <c r="D61" s="621"/>
      <c r="E61" s="623"/>
      <c r="F61" s="589"/>
      <c r="G61" s="589"/>
      <c r="H61" s="589"/>
      <c r="I61" s="589"/>
      <c r="J61" s="589"/>
      <c r="K61" s="589"/>
      <c r="L61" s="589"/>
      <c r="M61" s="589"/>
      <c r="N61" s="589"/>
      <c r="O61" s="589"/>
    </row>
    <row r="62" spans="1:15" ht="15.75" customHeight="1" x14ac:dyDescent="0.35">
      <c r="A62" s="621"/>
      <c r="B62" s="621"/>
      <c r="C62" s="621"/>
      <c r="D62" s="621"/>
      <c r="E62" s="623"/>
      <c r="F62" s="589"/>
      <c r="G62" s="589"/>
      <c r="H62" s="589"/>
      <c r="I62" s="589"/>
      <c r="J62" s="589"/>
      <c r="K62" s="589"/>
      <c r="L62" s="589"/>
      <c r="M62" s="589"/>
      <c r="N62" s="589"/>
      <c r="O62" s="589"/>
    </row>
    <row r="63" spans="1:15" ht="15.75" customHeight="1" x14ac:dyDescent="0.35">
      <c r="A63" s="621"/>
      <c r="B63" s="621"/>
      <c r="C63" s="621"/>
      <c r="D63" s="621"/>
      <c r="E63" s="623"/>
      <c r="F63" s="589"/>
      <c r="G63" s="589"/>
      <c r="H63" s="589"/>
      <c r="I63" s="589"/>
      <c r="J63" s="589"/>
      <c r="K63" s="589"/>
      <c r="L63" s="589"/>
      <c r="M63" s="589"/>
      <c r="N63" s="589"/>
      <c r="O63" s="589"/>
    </row>
    <row r="64" spans="1:15" ht="15.75" customHeight="1" x14ac:dyDescent="0.35">
      <c r="A64" s="621"/>
      <c r="B64" s="621"/>
      <c r="C64" s="621"/>
      <c r="D64" s="621"/>
      <c r="E64" s="623"/>
      <c r="F64" s="589"/>
      <c r="G64" s="589"/>
      <c r="H64" s="589"/>
      <c r="I64" s="589"/>
      <c r="J64" s="589"/>
      <c r="K64" s="589"/>
      <c r="L64" s="589"/>
      <c r="M64" s="589"/>
      <c r="N64" s="589"/>
      <c r="O64" s="589"/>
    </row>
    <row r="65" spans="1:15" ht="15.75" customHeight="1" x14ac:dyDescent="0.35">
      <c r="A65" s="621"/>
      <c r="B65" s="621"/>
      <c r="C65" s="621"/>
      <c r="D65" s="621"/>
      <c r="E65" s="623"/>
      <c r="F65" s="589"/>
      <c r="G65" s="589"/>
      <c r="H65" s="589"/>
      <c r="I65" s="589"/>
      <c r="J65" s="589"/>
      <c r="K65" s="589"/>
      <c r="L65" s="589"/>
      <c r="M65" s="589"/>
      <c r="N65" s="589"/>
      <c r="O65" s="589"/>
    </row>
    <row r="66" spans="1:15" ht="15.75" customHeight="1" x14ac:dyDescent="0.35">
      <c r="A66" s="621"/>
      <c r="B66" s="621"/>
      <c r="C66" s="621"/>
      <c r="D66" s="621"/>
      <c r="E66" s="623"/>
      <c r="F66" s="589"/>
      <c r="G66" s="589"/>
      <c r="H66" s="589"/>
      <c r="I66" s="589"/>
      <c r="J66" s="589"/>
      <c r="K66" s="589"/>
      <c r="L66" s="589"/>
      <c r="M66" s="589"/>
      <c r="N66" s="589"/>
      <c r="O66" s="589"/>
    </row>
    <row r="67" spans="1:15" ht="15.75" customHeight="1" x14ac:dyDescent="0.35">
      <c r="A67" s="621"/>
      <c r="B67" s="621"/>
      <c r="C67" s="621"/>
      <c r="D67" s="621"/>
      <c r="E67" s="623"/>
      <c r="F67" s="589"/>
      <c r="G67" s="589"/>
      <c r="H67" s="589"/>
      <c r="I67" s="589"/>
      <c r="J67" s="589"/>
      <c r="K67" s="589"/>
      <c r="L67" s="589"/>
      <c r="M67" s="589"/>
      <c r="N67" s="589"/>
      <c r="O67" s="589"/>
    </row>
    <row r="68" spans="1:15" ht="15.75" customHeight="1" x14ac:dyDescent="0.35">
      <c r="A68" s="621"/>
      <c r="B68" s="621"/>
      <c r="C68" s="621"/>
      <c r="D68" s="621"/>
      <c r="E68" s="623"/>
      <c r="F68" s="589"/>
      <c r="G68" s="589"/>
      <c r="H68" s="589"/>
      <c r="I68" s="589"/>
      <c r="J68" s="589"/>
      <c r="K68" s="589"/>
      <c r="L68" s="589"/>
      <c r="M68" s="589"/>
      <c r="N68" s="589"/>
      <c r="O68" s="589"/>
    </row>
    <row r="69" spans="1:15" ht="15.75" customHeight="1" x14ac:dyDescent="0.35">
      <c r="A69" s="621"/>
      <c r="B69" s="621"/>
      <c r="C69" s="621"/>
      <c r="D69" s="621"/>
      <c r="E69" s="623"/>
      <c r="F69" s="589"/>
      <c r="G69" s="589"/>
      <c r="H69" s="589"/>
      <c r="I69" s="589"/>
      <c r="J69" s="589"/>
      <c r="K69" s="589"/>
      <c r="L69" s="589"/>
      <c r="M69" s="589"/>
      <c r="N69" s="589"/>
      <c r="O69" s="589"/>
    </row>
    <row r="70" spans="1:15" ht="15.75" customHeight="1" x14ac:dyDescent="0.35">
      <c r="A70" s="621"/>
      <c r="B70" s="621"/>
      <c r="C70" s="621"/>
      <c r="D70" s="621"/>
      <c r="E70" s="623"/>
      <c r="F70" s="589"/>
      <c r="G70" s="589"/>
      <c r="H70" s="589"/>
      <c r="I70" s="589"/>
      <c r="J70" s="589"/>
      <c r="K70" s="589"/>
      <c r="L70" s="589"/>
      <c r="M70" s="589"/>
      <c r="N70" s="589"/>
      <c r="O70" s="589"/>
    </row>
    <row r="71" spans="1:15" ht="15.75" customHeight="1" x14ac:dyDescent="0.35">
      <c r="A71" s="621"/>
      <c r="B71" s="621"/>
      <c r="C71" s="621"/>
      <c r="D71" s="621"/>
      <c r="E71" s="623"/>
      <c r="F71" s="589"/>
      <c r="G71" s="589"/>
      <c r="H71" s="589"/>
      <c r="I71" s="589"/>
      <c r="J71" s="589"/>
      <c r="K71" s="589"/>
      <c r="L71" s="589"/>
      <c r="M71" s="589"/>
      <c r="N71" s="589"/>
      <c r="O71" s="589"/>
    </row>
    <row r="72" spans="1:15" ht="15.75" customHeight="1" x14ac:dyDescent="0.35">
      <c r="A72" s="621"/>
      <c r="B72" s="625"/>
      <c r="C72" s="625"/>
      <c r="D72" s="625"/>
      <c r="E72" s="626"/>
    </row>
    <row r="73" spans="1:15" ht="15.75" customHeight="1" x14ac:dyDescent="0.35">
      <c r="A73" s="621"/>
      <c r="B73" s="625"/>
      <c r="C73" s="625"/>
      <c r="D73" s="625"/>
      <c r="E73" s="626"/>
    </row>
    <row r="74" spans="1:15" ht="15.75" customHeight="1" x14ac:dyDescent="0.35">
      <c r="A74" s="621"/>
      <c r="B74" s="625"/>
      <c r="C74" s="625"/>
      <c r="D74" s="625"/>
      <c r="E74" s="626"/>
    </row>
    <row r="75" spans="1:15" ht="15.75" customHeight="1" x14ac:dyDescent="0.35">
      <c r="A75" s="621"/>
      <c r="B75" s="625"/>
      <c r="C75" s="625"/>
      <c r="D75" s="625"/>
      <c r="E75" s="626"/>
    </row>
    <row r="76" spans="1:15" ht="15.75" customHeight="1" x14ac:dyDescent="0.35">
      <c r="A76" s="621"/>
      <c r="B76" s="625"/>
      <c r="C76" s="625"/>
      <c r="D76" s="625"/>
      <c r="E76" s="626"/>
    </row>
    <row r="77" spans="1:15" ht="15.75" customHeight="1" x14ac:dyDescent="0.35">
      <c r="A77" s="621"/>
      <c r="B77" s="625"/>
      <c r="C77" s="625"/>
      <c r="D77" s="625"/>
      <c r="E77" s="626"/>
    </row>
    <row r="78" spans="1:15" ht="15.75" customHeight="1" x14ac:dyDescent="0.35">
      <c r="A78" s="621"/>
      <c r="B78" s="625"/>
      <c r="C78" s="625"/>
      <c r="D78" s="625"/>
      <c r="E78" s="626"/>
    </row>
    <row r="79" spans="1:15" ht="15.75" customHeight="1" x14ac:dyDescent="0.35">
      <c r="A79" s="621"/>
      <c r="B79" s="625"/>
      <c r="C79" s="625"/>
      <c r="D79" s="625"/>
      <c r="E79" s="626"/>
    </row>
    <row r="80" spans="1:15" ht="15.75" customHeight="1" x14ac:dyDescent="0.35">
      <c r="A80" s="621"/>
      <c r="B80" s="625"/>
      <c r="C80" s="625"/>
      <c r="D80" s="625"/>
      <c r="E80" s="626"/>
    </row>
    <row r="81" spans="1:5" ht="15.75" customHeight="1" x14ac:dyDescent="0.35">
      <c r="A81" s="621"/>
      <c r="B81" s="625"/>
      <c r="C81" s="625"/>
      <c r="D81" s="625"/>
      <c r="E81" s="626"/>
    </row>
    <row r="82" spans="1:5" ht="15.75" customHeight="1" x14ac:dyDescent="0.35">
      <c r="A82" s="621"/>
      <c r="B82" s="625"/>
      <c r="C82" s="625"/>
      <c r="D82" s="625"/>
      <c r="E82" s="626"/>
    </row>
    <row r="83" spans="1:5" ht="15.75" customHeight="1" x14ac:dyDescent="0.35">
      <c r="A83" s="621"/>
      <c r="B83" s="625"/>
      <c r="C83" s="625"/>
      <c r="D83" s="625"/>
      <c r="E83" s="626"/>
    </row>
    <row r="84" spans="1:5" ht="15.75" customHeight="1" x14ac:dyDescent="0.35">
      <c r="A84" s="621"/>
      <c r="B84" s="625"/>
      <c r="C84" s="625"/>
      <c r="D84" s="625"/>
      <c r="E84" s="626"/>
    </row>
    <row r="85" spans="1:5" ht="15.75" customHeight="1" x14ac:dyDescent="0.35">
      <c r="A85" s="621"/>
      <c r="B85" s="625"/>
      <c r="C85" s="625"/>
      <c r="D85" s="625"/>
      <c r="E85" s="626"/>
    </row>
    <row r="86" spans="1:5" ht="15.75" customHeight="1" x14ac:dyDescent="0.35">
      <c r="A86" s="621"/>
      <c r="B86" s="625"/>
      <c r="C86" s="625"/>
      <c r="D86" s="625"/>
      <c r="E86" s="626"/>
    </row>
    <row r="87" spans="1:5" ht="15.75" customHeight="1" x14ac:dyDescent="0.35">
      <c r="A87" s="621"/>
      <c r="B87" s="625"/>
      <c r="C87" s="625"/>
      <c r="D87" s="625"/>
      <c r="E87" s="626"/>
    </row>
    <row r="88" spans="1:5" ht="15.75" customHeight="1" x14ac:dyDescent="0.35">
      <c r="A88" s="621"/>
      <c r="B88" s="625"/>
      <c r="C88" s="625"/>
      <c r="D88" s="625"/>
      <c r="E88" s="626"/>
    </row>
    <row r="89" spans="1:5" ht="15.75" customHeight="1" x14ac:dyDescent="0.35">
      <c r="A89" s="621"/>
      <c r="B89" s="625"/>
      <c r="C89" s="625"/>
      <c r="D89" s="625"/>
      <c r="E89" s="626"/>
    </row>
    <row r="90" spans="1:5" ht="15.75" customHeight="1" x14ac:dyDescent="0.35">
      <c r="A90" s="621"/>
      <c r="B90" s="625"/>
      <c r="C90" s="625"/>
      <c r="D90" s="625"/>
      <c r="E90" s="626"/>
    </row>
    <row r="91" spans="1:5" ht="15.75" customHeight="1" x14ac:dyDescent="0.35">
      <c r="A91" s="621"/>
      <c r="B91" s="625"/>
      <c r="C91" s="625"/>
      <c r="D91" s="625"/>
      <c r="E91" s="626"/>
    </row>
    <row r="92" spans="1:5" ht="15.75" customHeight="1" x14ac:dyDescent="0.35">
      <c r="A92" s="621"/>
      <c r="B92" s="625"/>
      <c r="C92" s="625"/>
      <c r="D92" s="625"/>
      <c r="E92" s="626"/>
    </row>
    <row r="93" spans="1:5" ht="15.75" customHeight="1" x14ac:dyDescent="0.35">
      <c r="A93" s="621"/>
      <c r="B93" s="625"/>
      <c r="C93" s="625"/>
      <c r="D93" s="625"/>
      <c r="E93" s="626"/>
    </row>
    <row r="94" spans="1:5" ht="15.75" customHeight="1" x14ac:dyDescent="0.35">
      <c r="A94" s="621"/>
      <c r="B94" s="625"/>
      <c r="C94" s="625"/>
      <c r="D94" s="625"/>
      <c r="E94" s="626"/>
    </row>
    <row r="95" spans="1:5" ht="15.75" customHeight="1" x14ac:dyDescent="0.35">
      <c r="A95" s="621"/>
      <c r="B95" s="625"/>
      <c r="C95" s="625"/>
      <c r="D95" s="625"/>
      <c r="E95" s="626"/>
    </row>
    <row r="96" spans="1:5" ht="15.75" customHeight="1" x14ac:dyDescent="0.35">
      <c r="A96" s="621"/>
      <c r="B96" s="625"/>
      <c r="C96" s="625"/>
      <c r="D96" s="625"/>
      <c r="E96" s="626"/>
    </row>
    <row r="97" spans="1:5" ht="15.75" customHeight="1" x14ac:dyDescent="0.35">
      <c r="A97" s="621"/>
      <c r="B97" s="625"/>
      <c r="C97" s="625"/>
      <c r="D97" s="625"/>
      <c r="E97" s="626"/>
    </row>
    <row r="98" spans="1:5" ht="15.75" customHeight="1" x14ac:dyDescent="0.35">
      <c r="A98" s="621"/>
      <c r="B98" s="625"/>
      <c r="C98" s="625"/>
      <c r="D98" s="625"/>
      <c r="E98" s="626"/>
    </row>
    <row r="99" spans="1:5" ht="15.75" customHeight="1" x14ac:dyDescent="0.35">
      <c r="A99" s="621"/>
      <c r="B99" s="625"/>
      <c r="C99" s="625"/>
      <c r="D99" s="625"/>
      <c r="E99" s="626"/>
    </row>
    <row r="100" spans="1:5" ht="15.75" customHeight="1" x14ac:dyDescent="0.35">
      <c r="A100" s="621"/>
      <c r="B100" s="625"/>
      <c r="C100" s="625"/>
      <c r="D100" s="625"/>
      <c r="E100" s="626"/>
    </row>
    <row r="101" spans="1:5" ht="15.75" customHeight="1" x14ac:dyDescent="0.35">
      <c r="A101" s="621"/>
      <c r="B101" s="625"/>
      <c r="C101" s="625"/>
      <c r="D101" s="625"/>
      <c r="E101" s="626"/>
    </row>
    <row r="102" spans="1:5" ht="15.75" customHeight="1" x14ac:dyDescent="0.35">
      <c r="A102" s="621"/>
      <c r="B102" s="625"/>
      <c r="C102" s="625"/>
      <c r="D102" s="625"/>
      <c r="E102" s="626"/>
    </row>
    <row r="103" spans="1:5" ht="15.75" customHeight="1" x14ac:dyDescent="0.35">
      <c r="A103" s="621"/>
      <c r="B103" s="625"/>
      <c r="C103" s="625"/>
      <c r="D103" s="625"/>
      <c r="E103" s="626"/>
    </row>
    <row r="104" spans="1:5" ht="15.75" customHeight="1" x14ac:dyDescent="0.35">
      <c r="A104" s="621"/>
      <c r="B104" s="625"/>
      <c r="C104" s="625"/>
      <c r="D104" s="625"/>
      <c r="E104" s="626"/>
    </row>
    <row r="105" spans="1:5" ht="15.75" customHeight="1" x14ac:dyDescent="0.35">
      <c r="A105" s="621"/>
      <c r="B105" s="625"/>
      <c r="C105" s="625"/>
      <c r="D105" s="625"/>
      <c r="E105" s="626"/>
    </row>
    <row r="106" spans="1:5" ht="15.75" customHeight="1" x14ac:dyDescent="0.35">
      <c r="A106" s="621"/>
      <c r="B106" s="625"/>
      <c r="C106" s="625"/>
      <c r="D106" s="625"/>
      <c r="E106" s="626"/>
    </row>
    <row r="107" spans="1:5" ht="15.75" customHeight="1" x14ac:dyDescent="0.35">
      <c r="A107" s="621"/>
      <c r="B107" s="625"/>
      <c r="C107" s="625"/>
      <c r="D107" s="625"/>
      <c r="E107" s="626"/>
    </row>
    <row r="108" spans="1:5" ht="15.75" customHeight="1" x14ac:dyDescent="0.35">
      <c r="A108" s="621"/>
      <c r="B108" s="625"/>
      <c r="C108" s="625"/>
      <c r="D108" s="625"/>
      <c r="E108" s="626"/>
    </row>
    <row r="109" spans="1:5" ht="15.75" customHeight="1" x14ac:dyDescent="0.35">
      <c r="A109" s="621"/>
      <c r="B109" s="625"/>
      <c r="C109" s="625"/>
      <c r="D109" s="625"/>
      <c r="E109" s="626"/>
    </row>
    <row r="110" spans="1:5" ht="15.75" customHeight="1" x14ac:dyDescent="0.35">
      <c r="A110" s="621"/>
      <c r="B110" s="625"/>
      <c r="C110" s="625"/>
      <c r="D110" s="625"/>
      <c r="E110" s="626"/>
    </row>
    <row r="111" spans="1:5" ht="15.75" customHeight="1" x14ac:dyDescent="0.35">
      <c r="A111" s="621"/>
      <c r="B111" s="625"/>
      <c r="C111" s="625"/>
      <c r="D111" s="625"/>
      <c r="E111" s="626"/>
    </row>
    <row r="112" spans="1:5" ht="15.75" customHeight="1" x14ac:dyDescent="0.35">
      <c r="A112" s="621"/>
      <c r="B112" s="625"/>
      <c r="C112" s="625"/>
      <c r="D112" s="625"/>
      <c r="E112" s="626"/>
    </row>
    <row r="113" spans="1:5" ht="15.75" customHeight="1" x14ac:dyDescent="0.35">
      <c r="A113" s="621"/>
      <c r="B113" s="625"/>
      <c r="C113" s="625"/>
      <c r="D113" s="625"/>
      <c r="E113" s="626"/>
    </row>
    <row r="114" spans="1:5" ht="15.75" customHeight="1" x14ac:dyDescent="0.35">
      <c r="A114" s="621"/>
      <c r="B114" s="625"/>
      <c r="C114" s="625"/>
      <c r="D114" s="625"/>
      <c r="E114" s="626"/>
    </row>
    <row r="115" spans="1:5" ht="15.75" customHeight="1" x14ac:dyDescent="0.35">
      <c r="A115" s="621"/>
      <c r="B115" s="625"/>
      <c r="C115" s="625"/>
      <c r="D115" s="625"/>
      <c r="E115" s="626"/>
    </row>
    <row r="116" spans="1:5" ht="15.75" customHeight="1" x14ac:dyDescent="0.35">
      <c r="A116" s="621"/>
      <c r="B116" s="625"/>
      <c r="C116" s="625"/>
      <c r="D116" s="625"/>
      <c r="E116" s="626"/>
    </row>
    <row r="117" spans="1:5" ht="15.75" customHeight="1" x14ac:dyDescent="0.35">
      <c r="A117" s="621"/>
      <c r="B117" s="625"/>
      <c r="C117" s="625"/>
      <c r="D117" s="625"/>
      <c r="E117" s="626"/>
    </row>
    <row r="118" spans="1:5" ht="15.75" customHeight="1" x14ac:dyDescent="0.35">
      <c r="A118" s="621"/>
      <c r="B118" s="625"/>
      <c r="C118" s="625"/>
      <c r="D118" s="625"/>
      <c r="E118" s="626"/>
    </row>
    <row r="119" spans="1:5" ht="15.75" customHeight="1" x14ac:dyDescent="0.35">
      <c r="A119" s="621"/>
      <c r="B119" s="625"/>
      <c r="C119" s="625"/>
      <c r="D119" s="625"/>
      <c r="E119" s="626"/>
    </row>
    <row r="120" spans="1:5" ht="15.75" customHeight="1" x14ac:dyDescent="0.35">
      <c r="A120" s="621"/>
      <c r="B120" s="625"/>
      <c r="C120" s="625"/>
      <c r="D120" s="625"/>
      <c r="E120" s="626"/>
    </row>
    <row r="121" spans="1:5" ht="15.75" customHeight="1" x14ac:dyDescent="0.35">
      <c r="A121" s="621"/>
      <c r="B121" s="625"/>
      <c r="C121" s="625"/>
      <c r="D121" s="625"/>
      <c r="E121" s="626"/>
    </row>
    <row r="122" spans="1:5" ht="15.75" customHeight="1" x14ac:dyDescent="0.35">
      <c r="A122" s="621"/>
      <c r="B122" s="625"/>
      <c r="C122" s="625"/>
      <c r="D122" s="625"/>
      <c r="E122" s="626"/>
    </row>
    <row r="123" spans="1:5" ht="15.75" customHeight="1" x14ac:dyDescent="0.35">
      <c r="A123" s="621"/>
      <c r="B123" s="625"/>
      <c r="C123" s="625"/>
      <c r="D123" s="625"/>
      <c r="E123" s="626"/>
    </row>
    <row r="124" spans="1:5" ht="15.75" customHeight="1" x14ac:dyDescent="0.35">
      <c r="A124" s="621"/>
      <c r="B124" s="625"/>
      <c r="C124" s="625"/>
      <c r="D124" s="625"/>
      <c r="E124" s="626"/>
    </row>
    <row r="125" spans="1:5" ht="15.75" customHeight="1" x14ac:dyDescent="0.35">
      <c r="A125" s="621"/>
      <c r="B125" s="625"/>
      <c r="C125" s="625"/>
      <c r="D125" s="625"/>
      <c r="E125" s="626"/>
    </row>
    <row r="126" spans="1:5" ht="15.75" customHeight="1" x14ac:dyDescent="0.35">
      <c r="A126" s="621"/>
      <c r="B126" s="625"/>
      <c r="C126" s="625"/>
      <c r="D126" s="625"/>
      <c r="E126" s="626"/>
    </row>
    <row r="127" spans="1:5" ht="15.75" customHeight="1" x14ac:dyDescent="0.35">
      <c r="A127" s="621"/>
      <c r="B127" s="625"/>
      <c r="C127" s="625"/>
      <c r="D127" s="625"/>
      <c r="E127" s="626"/>
    </row>
    <row r="128" spans="1:5" ht="15.75" customHeight="1" x14ac:dyDescent="0.35">
      <c r="A128" s="621"/>
      <c r="B128" s="625"/>
      <c r="C128" s="625"/>
      <c r="D128" s="625"/>
      <c r="E128" s="626"/>
    </row>
    <row r="129" spans="1:5" ht="15.75" customHeight="1" x14ac:dyDescent="0.35">
      <c r="A129" s="621"/>
      <c r="B129" s="625"/>
      <c r="C129" s="625"/>
      <c r="D129" s="625"/>
      <c r="E129" s="626"/>
    </row>
    <row r="130" spans="1:5" ht="15.75" customHeight="1" x14ac:dyDescent="0.35">
      <c r="A130" s="621"/>
      <c r="B130" s="625"/>
      <c r="C130" s="625"/>
      <c r="D130" s="625"/>
      <c r="E130" s="626"/>
    </row>
    <row r="131" spans="1:5" ht="15.75" customHeight="1" x14ac:dyDescent="0.35">
      <c r="A131" s="621"/>
      <c r="B131" s="625"/>
      <c r="C131" s="625"/>
      <c r="D131" s="625"/>
      <c r="E131" s="626"/>
    </row>
    <row r="132" spans="1:5" ht="15.75" customHeight="1" x14ac:dyDescent="0.35">
      <c r="A132" s="621"/>
      <c r="B132" s="625"/>
      <c r="C132" s="625"/>
      <c r="D132" s="625"/>
      <c r="E132" s="626"/>
    </row>
    <row r="133" spans="1:5" ht="15.75" customHeight="1" x14ac:dyDescent="0.35">
      <c r="A133" s="621"/>
      <c r="B133" s="625"/>
      <c r="C133" s="625"/>
      <c r="D133" s="625"/>
      <c r="E133" s="626"/>
    </row>
    <row r="134" spans="1:5" ht="15.75" customHeight="1" x14ac:dyDescent="0.35">
      <c r="A134" s="621"/>
      <c r="B134" s="625"/>
      <c r="C134" s="625"/>
      <c r="D134" s="625"/>
      <c r="E134" s="626"/>
    </row>
    <row r="135" spans="1:5" ht="15.75" customHeight="1" x14ac:dyDescent="0.35">
      <c r="A135" s="621"/>
      <c r="B135" s="625"/>
      <c r="C135" s="625"/>
      <c r="D135" s="625"/>
      <c r="E135" s="626"/>
    </row>
    <row r="136" spans="1:5" ht="15.75" customHeight="1" x14ac:dyDescent="0.35">
      <c r="A136" s="621"/>
      <c r="B136" s="625"/>
      <c r="C136" s="625"/>
      <c r="D136" s="625"/>
      <c r="E136" s="626"/>
    </row>
    <row r="137" spans="1:5" ht="15.75" customHeight="1" x14ac:dyDescent="0.35">
      <c r="A137" s="621"/>
      <c r="B137" s="625"/>
      <c r="C137" s="625"/>
      <c r="D137" s="625"/>
      <c r="E137" s="626"/>
    </row>
    <row r="138" spans="1:5" ht="15.75" customHeight="1" x14ac:dyDescent="0.35">
      <c r="A138" s="621"/>
      <c r="B138" s="625"/>
      <c r="C138" s="625"/>
      <c r="D138" s="625"/>
      <c r="E138" s="626"/>
    </row>
    <row r="139" spans="1:5" ht="15.75" customHeight="1" x14ac:dyDescent="0.35">
      <c r="A139" s="621"/>
      <c r="B139" s="625"/>
      <c r="C139" s="625"/>
      <c r="D139" s="625"/>
      <c r="E139" s="626"/>
    </row>
    <row r="140" spans="1:5" ht="15.75" customHeight="1" x14ac:dyDescent="0.35">
      <c r="A140" s="621"/>
      <c r="B140" s="625"/>
      <c r="C140" s="625"/>
      <c r="D140" s="625"/>
      <c r="E140" s="626"/>
    </row>
    <row r="141" spans="1:5" ht="15.75" customHeight="1" x14ac:dyDescent="0.35">
      <c r="A141" s="621"/>
      <c r="B141" s="625"/>
      <c r="C141" s="625"/>
      <c r="D141" s="625"/>
      <c r="E141" s="626"/>
    </row>
    <row r="142" spans="1:5" ht="15.75" customHeight="1" x14ac:dyDescent="0.35">
      <c r="A142" s="621"/>
      <c r="B142" s="625"/>
      <c r="C142" s="625"/>
      <c r="D142" s="625"/>
      <c r="E142" s="626"/>
    </row>
    <row r="143" spans="1:5" ht="15.75" customHeight="1" x14ac:dyDescent="0.35">
      <c r="A143" s="621"/>
      <c r="B143" s="625"/>
      <c r="C143" s="625"/>
      <c r="D143" s="625"/>
      <c r="E143" s="626"/>
    </row>
    <row r="144" spans="1:5" ht="15.75" customHeight="1" x14ac:dyDescent="0.35">
      <c r="A144" s="621"/>
      <c r="B144" s="625"/>
      <c r="C144" s="625"/>
      <c r="D144" s="625"/>
      <c r="E144" s="626"/>
    </row>
    <row r="145" spans="1:5" ht="15.75" customHeight="1" x14ac:dyDescent="0.35">
      <c r="A145" s="621"/>
      <c r="B145" s="625"/>
      <c r="C145" s="625"/>
      <c r="D145" s="625"/>
      <c r="E145" s="626"/>
    </row>
    <row r="146" spans="1:5" ht="15.75" customHeight="1" x14ac:dyDescent="0.35">
      <c r="A146" s="621"/>
      <c r="B146" s="625"/>
      <c r="C146" s="625"/>
      <c r="D146" s="625"/>
      <c r="E146" s="626"/>
    </row>
    <row r="147" spans="1:5" ht="15.75" customHeight="1" x14ac:dyDescent="0.35">
      <c r="A147" s="621"/>
      <c r="B147" s="625"/>
      <c r="C147" s="625"/>
      <c r="D147" s="625"/>
      <c r="E147" s="626"/>
    </row>
    <row r="148" spans="1:5" ht="15.75" customHeight="1" x14ac:dyDescent="0.35">
      <c r="A148" s="621"/>
      <c r="B148" s="625"/>
      <c r="C148" s="625"/>
      <c r="D148" s="625"/>
      <c r="E148" s="626"/>
    </row>
    <row r="149" spans="1:5" ht="15.75" customHeight="1" x14ac:dyDescent="0.35">
      <c r="A149" s="621"/>
      <c r="B149" s="625"/>
      <c r="C149" s="625"/>
      <c r="D149" s="625"/>
      <c r="E149" s="626"/>
    </row>
    <row r="150" spans="1:5" ht="15.75" customHeight="1" x14ac:dyDescent="0.35">
      <c r="A150" s="621"/>
      <c r="B150" s="625"/>
      <c r="C150" s="625"/>
      <c r="D150" s="625"/>
      <c r="E150" s="626"/>
    </row>
    <row r="151" spans="1:5" ht="15.75" customHeight="1" x14ac:dyDescent="0.35">
      <c r="A151" s="621"/>
      <c r="B151" s="625"/>
      <c r="C151" s="625"/>
      <c r="D151" s="625"/>
      <c r="E151" s="626"/>
    </row>
    <row r="152" spans="1:5" ht="15.75" customHeight="1" x14ac:dyDescent="0.35">
      <c r="A152" s="621"/>
      <c r="B152" s="625"/>
      <c r="C152" s="625"/>
      <c r="D152" s="625"/>
      <c r="E152" s="626"/>
    </row>
    <row r="153" spans="1:5" ht="15.75" customHeight="1" x14ac:dyDescent="0.35">
      <c r="A153" s="621"/>
      <c r="B153" s="625"/>
      <c r="C153" s="625"/>
      <c r="D153" s="625"/>
      <c r="E153" s="626"/>
    </row>
    <row r="154" spans="1:5" ht="15.75" customHeight="1" x14ac:dyDescent="0.35">
      <c r="A154" s="621"/>
      <c r="B154" s="625"/>
      <c r="C154" s="625"/>
      <c r="D154" s="625"/>
      <c r="E154" s="626"/>
    </row>
    <row r="155" spans="1:5" ht="15.75" customHeight="1" x14ac:dyDescent="0.35">
      <c r="A155" s="621"/>
      <c r="B155" s="625"/>
      <c r="C155" s="625"/>
      <c r="D155" s="625"/>
      <c r="E155" s="626"/>
    </row>
    <row r="156" spans="1:5" ht="15.75" customHeight="1" x14ac:dyDescent="0.35">
      <c r="A156" s="621"/>
      <c r="B156" s="625"/>
      <c r="C156" s="625"/>
      <c r="D156" s="625"/>
      <c r="E156" s="626"/>
    </row>
    <row r="157" spans="1:5" ht="15.75" customHeight="1" x14ac:dyDescent="0.35">
      <c r="A157" s="621"/>
      <c r="B157" s="625"/>
      <c r="C157" s="625"/>
      <c r="D157" s="625"/>
      <c r="E157" s="626"/>
    </row>
    <row r="158" spans="1:5" ht="15.75" customHeight="1" x14ac:dyDescent="0.35">
      <c r="A158" s="621"/>
      <c r="B158" s="625"/>
      <c r="C158" s="625"/>
      <c r="D158" s="625"/>
      <c r="E158" s="626"/>
    </row>
    <row r="159" spans="1:5" ht="15.75" customHeight="1" x14ac:dyDescent="0.35">
      <c r="A159" s="621"/>
      <c r="B159" s="625"/>
      <c r="C159" s="625"/>
      <c r="D159" s="625"/>
      <c r="E159" s="626"/>
    </row>
    <row r="160" spans="1:5" ht="15.75" customHeight="1" x14ac:dyDescent="0.35">
      <c r="A160" s="621"/>
      <c r="B160" s="625"/>
      <c r="C160" s="625"/>
      <c r="D160" s="625"/>
      <c r="E160" s="626"/>
    </row>
    <row r="161" spans="1:5" ht="15.75" customHeight="1" x14ac:dyDescent="0.35">
      <c r="A161" s="621"/>
      <c r="B161" s="625"/>
      <c r="C161" s="625"/>
      <c r="D161" s="625"/>
      <c r="E161" s="626"/>
    </row>
    <row r="162" spans="1:5" ht="15.75" customHeight="1" x14ac:dyDescent="0.35">
      <c r="A162" s="621"/>
      <c r="B162" s="625"/>
      <c r="C162" s="625"/>
      <c r="D162" s="625"/>
      <c r="E162" s="626"/>
    </row>
    <row r="163" spans="1:5" ht="15.75" customHeight="1" x14ac:dyDescent="0.35">
      <c r="A163" s="621"/>
      <c r="B163" s="625"/>
      <c r="C163" s="625"/>
      <c r="D163" s="625"/>
      <c r="E163" s="626"/>
    </row>
    <row r="164" spans="1:5" ht="15.75" customHeight="1" x14ac:dyDescent="0.35">
      <c r="A164" s="621"/>
      <c r="B164" s="625"/>
      <c r="C164" s="625"/>
      <c r="D164" s="625"/>
      <c r="E164" s="626"/>
    </row>
    <row r="165" spans="1:5" ht="15.75" customHeight="1" x14ac:dyDescent="0.35">
      <c r="A165" s="621"/>
      <c r="B165" s="625"/>
      <c r="C165" s="625"/>
      <c r="D165" s="625"/>
      <c r="E165" s="626"/>
    </row>
    <row r="166" spans="1:5" ht="15.75" customHeight="1" x14ac:dyDescent="0.35">
      <c r="A166" s="621"/>
      <c r="B166" s="625"/>
      <c r="C166" s="625"/>
      <c r="D166" s="625"/>
      <c r="E166" s="626"/>
    </row>
    <row r="167" spans="1:5" ht="15.75" customHeight="1" x14ac:dyDescent="0.35">
      <c r="A167" s="621"/>
      <c r="B167" s="625"/>
      <c r="C167" s="625"/>
      <c r="D167" s="625"/>
      <c r="E167" s="626"/>
    </row>
    <row r="168" spans="1:5" ht="15.75" customHeight="1" x14ac:dyDescent="0.35">
      <c r="A168" s="621"/>
      <c r="B168" s="625"/>
      <c r="C168" s="625"/>
      <c r="D168" s="625"/>
      <c r="E168" s="626"/>
    </row>
    <row r="169" spans="1:5" ht="15.75" customHeight="1" x14ac:dyDescent="0.35">
      <c r="A169" s="621"/>
      <c r="B169" s="625"/>
      <c r="C169" s="625"/>
      <c r="D169" s="625"/>
      <c r="E169" s="626"/>
    </row>
    <row r="170" spans="1:5" ht="15.75" customHeight="1" x14ac:dyDescent="0.35">
      <c r="A170" s="621"/>
      <c r="B170" s="625"/>
      <c r="C170" s="625"/>
      <c r="D170" s="625"/>
      <c r="E170" s="626"/>
    </row>
    <row r="171" spans="1:5" ht="15.75" customHeight="1" x14ac:dyDescent="0.35">
      <c r="A171" s="621"/>
      <c r="B171" s="625"/>
      <c r="C171" s="625"/>
      <c r="D171" s="625"/>
      <c r="E171" s="626"/>
    </row>
    <row r="172" spans="1:5" ht="15.75" customHeight="1" x14ac:dyDescent="0.35">
      <c r="A172" s="621"/>
      <c r="B172" s="625"/>
      <c r="C172" s="625"/>
      <c r="D172" s="625"/>
      <c r="E172" s="626"/>
    </row>
    <row r="173" spans="1:5" ht="15.75" customHeight="1" x14ac:dyDescent="0.35">
      <c r="A173" s="621"/>
      <c r="B173" s="625"/>
      <c r="C173" s="625"/>
      <c r="D173" s="625"/>
      <c r="E173" s="626"/>
    </row>
    <row r="174" spans="1:5" ht="15.75" customHeight="1" x14ac:dyDescent="0.35">
      <c r="A174" s="621"/>
      <c r="B174" s="625"/>
      <c r="C174" s="625"/>
      <c r="D174" s="625"/>
      <c r="E174" s="626"/>
    </row>
    <row r="175" spans="1:5" ht="15.75" customHeight="1" x14ac:dyDescent="0.35">
      <c r="A175" s="621"/>
      <c r="B175" s="625"/>
      <c r="C175" s="625"/>
      <c r="D175" s="625"/>
      <c r="E175" s="626"/>
    </row>
    <row r="176" spans="1:5" ht="15.75" customHeight="1" x14ac:dyDescent="0.35">
      <c r="A176" s="621"/>
      <c r="B176" s="625"/>
      <c r="C176" s="625"/>
      <c r="D176" s="625"/>
      <c r="E176" s="626"/>
    </row>
    <row r="177" spans="1:5" ht="15.75" customHeight="1" x14ac:dyDescent="0.35">
      <c r="A177" s="621"/>
      <c r="B177" s="625"/>
      <c r="C177" s="625"/>
      <c r="D177" s="625"/>
      <c r="E177" s="626"/>
    </row>
    <row r="178" spans="1:5" ht="15.75" customHeight="1" x14ac:dyDescent="0.35">
      <c r="A178" s="621"/>
      <c r="B178" s="625"/>
      <c r="C178" s="625"/>
      <c r="D178" s="625"/>
      <c r="E178" s="626"/>
    </row>
    <row r="179" spans="1:5" ht="15.75" customHeight="1" x14ac:dyDescent="0.35">
      <c r="A179" s="621"/>
      <c r="B179" s="625"/>
      <c r="C179" s="625"/>
      <c r="D179" s="625"/>
      <c r="E179" s="626"/>
    </row>
    <row r="180" spans="1:5" ht="15.75" customHeight="1" x14ac:dyDescent="0.35">
      <c r="A180" s="621"/>
      <c r="B180" s="625"/>
      <c r="C180" s="625"/>
      <c r="D180" s="625"/>
      <c r="E180" s="626"/>
    </row>
    <row r="181" spans="1:5" ht="15.75" customHeight="1" x14ac:dyDescent="0.35">
      <c r="A181" s="621"/>
      <c r="B181" s="625"/>
      <c r="C181" s="625"/>
      <c r="D181" s="625"/>
      <c r="E181" s="626"/>
    </row>
    <row r="182" spans="1:5" ht="15.75" customHeight="1" x14ac:dyDescent="0.35">
      <c r="A182" s="621"/>
      <c r="B182" s="625"/>
      <c r="C182" s="625"/>
      <c r="D182" s="625"/>
      <c r="E182" s="626"/>
    </row>
    <row r="183" spans="1:5" ht="15.75" customHeight="1" x14ac:dyDescent="0.35">
      <c r="A183" s="621"/>
      <c r="B183" s="625"/>
      <c r="C183" s="625"/>
      <c r="D183" s="625"/>
      <c r="E183" s="626"/>
    </row>
    <row r="184" spans="1:5" ht="15.75" customHeight="1" x14ac:dyDescent="0.35">
      <c r="A184" s="621"/>
      <c r="B184" s="625"/>
      <c r="C184" s="625"/>
      <c r="D184" s="625"/>
      <c r="E184" s="626"/>
    </row>
    <row r="185" spans="1:5" ht="15.75" customHeight="1" x14ac:dyDescent="0.35">
      <c r="A185" s="621"/>
      <c r="B185" s="625"/>
      <c r="C185" s="625"/>
      <c r="D185" s="625"/>
      <c r="E185" s="626"/>
    </row>
    <row r="186" spans="1:5" ht="15.75" customHeight="1" x14ac:dyDescent="0.35">
      <c r="A186" s="621"/>
      <c r="B186" s="625"/>
      <c r="C186" s="625"/>
      <c r="D186" s="625"/>
      <c r="E186" s="626"/>
    </row>
    <row r="187" spans="1:5" ht="15.75" customHeight="1" x14ac:dyDescent="0.35">
      <c r="A187" s="621"/>
      <c r="B187" s="625"/>
      <c r="C187" s="625"/>
      <c r="D187" s="625"/>
      <c r="E187" s="626"/>
    </row>
    <row r="188" spans="1:5" ht="15.75" customHeight="1" x14ac:dyDescent="0.35">
      <c r="A188" s="621"/>
      <c r="B188" s="625"/>
      <c r="C188" s="625"/>
      <c r="D188" s="625"/>
      <c r="E188" s="626"/>
    </row>
    <row r="189" spans="1:5" ht="15.75" customHeight="1" x14ac:dyDescent="0.35">
      <c r="A189" s="621"/>
      <c r="B189" s="625"/>
      <c r="C189" s="625"/>
      <c r="D189" s="625"/>
      <c r="E189" s="626"/>
    </row>
    <row r="190" spans="1:5" ht="15.75" customHeight="1" x14ac:dyDescent="0.35">
      <c r="A190" s="621"/>
      <c r="B190" s="625"/>
      <c r="C190" s="625"/>
      <c r="D190" s="625"/>
      <c r="E190" s="626"/>
    </row>
    <row r="191" spans="1:5" ht="15.75" customHeight="1" x14ac:dyDescent="0.35">
      <c r="A191" s="621"/>
      <c r="B191" s="625"/>
      <c r="C191" s="625"/>
      <c r="D191" s="625"/>
      <c r="E191" s="626"/>
    </row>
    <row r="192" spans="1:5" ht="15.75" customHeight="1" x14ac:dyDescent="0.35">
      <c r="A192" s="621"/>
      <c r="B192" s="625"/>
      <c r="C192" s="625"/>
      <c r="D192" s="625"/>
      <c r="E192" s="626"/>
    </row>
    <row r="193" spans="1:5" ht="15.75" customHeight="1" x14ac:dyDescent="0.35">
      <c r="A193" s="621"/>
      <c r="B193" s="625"/>
      <c r="C193" s="625"/>
      <c r="D193" s="625"/>
      <c r="E193" s="626"/>
    </row>
    <row r="194" spans="1:5" ht="15.75" customHeight="1" x14ac:dyDescent="0.35">
      <c r="A194" s="621"/>
      <c r="B194" s="625"/>
      <c r="C194" s="625"/>
      <c r="D194" s="625"/>
      <c r="E194" s="626"/>
    </row>
    <row r="195" spans="1:5" ht="15.75" customHeight="1" x14ac:dyDescent="0.35">
      <c r="A195" s="621"/>
      <c r="B195" s="625"/>
      <c r="C195" s="625"/>
      <c r="D195" s="625"/>
      <c r="E195" s="626"/>
    </row>
    <row r="196" spans="1:5" ht="15.75" customHeight="1" x14ac:dyDescent="0.35">
      <c r="A196" s="621"/>
      <c r="B196" s="625"/>
      <c r="C196" s="625"/>
      <c r="D196" s="625"/>
      <c r="E196" s="626"/>
    </row>
    <row r="197" spans="1:5" ht="15.75" customHeight="1" x14ac:dyDescent="0.35">
      <c r="A197" s="621"/>
      <c r="B197" s="625"/>
      <c r="C197" s="625"/>
      <c r="D197" s="625"/>
      <c r="E197" s="626"/>
    </row>
    <row r="198" spans="1:5" ht="15.75" customHeight="1" x14ac:dyDescent="0.35">
      <c r="A198" s="621"/>
      <c r="B198" s="625"/>
      <c r="C198" s="625"/>
      <c r="D198" s="625"/>
      <c r="E198" s="626"/>
    </row>
    <row r="199" spans="1:5" ht="15.75" customHeight="1" x14ac:dyDescent="0.35">
      <c r="A199" s="621"/>
      <c r="B199" s="625"/>
      <c r="C199" s="625"/>
      <c r="D199" s="625"/>
      <c r="E199" s="626"/>
    </row>
    <row r="200" spans="1:5" ht="15.75" customHeight="1" x14ac:dyDescent="0.35">
      <c r="A200" s="621"/>
      <c r="B200" s="625"/>
      <c r="C200" s="625"/>
      <c r="D200" s="625"/>
      <c r="E200" s="626"/>
    </row>
    <row r="201" spans="1:5" ht="15.75" customHeight="1" x14ac:dyDescent="0.35">
      <c r="A201" s="621"/>
      <c r="B201" s="625"/>
      <c r="C201" s="625"/>
      <c r="D201" s="625"/>
      <c r="E201" s="626"/>
    </row>
    <row r="202" spans="1:5" ht="15.75" customHeight="1" x14ac:dyDescent="0.35">
      <c r="A202" s="621"/>
      <c r="B202" s="625"/>
      <c r="C202" s="625"/>
      <c r="D202" s="625"/>
      <c r="E202" s="626"/>
    </row>
    <row r="203" spans="1:5" ht="15.75" customHeight="1" x14ac:dyDescent="0.35">
      <c r="A203" s="621"/>
      <c r="B203" s="625"/>
      <c r="C203" s="625"/>
      <c r="D203" s="625"/>
      <c r="E203" s="626"/>
    </row>
    <row r="204" spans="1:5" ht="15.75" customHeight="1" x14ac:dyDescent="0.35">
      <c r="A204" s="621"/>
      <c r="B204" s="625"/>
      <c r="C204" s="625"/>
      <c r="D204" s="625"/>
      <c r="E204" s="626"/>
    </row>
    <row r="205" spans="1:5" ht="15.75" customHeight="1" x14ac:dyDescent="0.35">
      <c r="A205" s="621"/>
      <c r="B205" s="625"/>
      <c r="C205" s="625"/>
      <c r="D205" s="625"/>
      <c r="E205" s="626"/>
    </row>
    <row r="206" spans="1:5" ht="15.75" customHeight="1" x14ac:dyDescent="0.35">
      <c r="A206" s="621"/>
      <c r="B206" s="625"/>
      <c r="C206" s="625"/>
      <c r="D206" s="625"/>
      <c r="E206" s="626"/>
    </row>
    <row r="207" spans="1:5" ht="15.75" customHeight="1" x14ac:dyDescent="0.35">
      <c r="A207" s="621"/>
      <c r="B207" s="625"/>
      <c r="C207" s="625"/>
      <c r="D207" s="625"/>
      <c r="E207" s="626"/>
    </row>
    <row r="208" spans="1:5" ht="15.75" customHeight="1" x14ac:dyDescent="0.35">
      <c r="A208" s="621"/>
      <c r="B208" s="625"/>
      <c r="C208" s="625"/>
      <c r="D208" s="625"/>
      <c r="E208" s="626"/>
    </row>
    <row r="209" spans="1:5" ht="15.75" customHeight="1" x14ac:dyDescent="0.35">
      <c r="A209" s="621"/>
      <c r="B209" s="625"/>
      <c r="C209" s="625"/>
      <c r="D209" s="625"/>
      <c r="E209" s="626"/>
    </row>
    <row r="210" spans="1:5" ht="15.75" customHeight="1" x14ac:dyDescent="0.35">
      <c r="A210" s="621"/>
      <c r="B210" s="625"/>
      <c r="C210" s="625"/>
      <c r="D210" s="625"/>
      <c r="E210" s="626"/>
    </row>
    <row r="211" spans="1:5" ht="15.75" customHeight="1" x14ac:dyDescent="0.35">
      <c r="A211" s="621"/>
      <c r="B211" s="625"/>
      <c r="C211" s="625"/>
      <c r="D211" s="625"/>
      <c r="E211" s="626"/>
    </row>
    <row r="212" spans="1:5" ht="15.75" customHeight="1" x14ac:dyDescent="0.35">
      <c r="A212" s="621"/>
      <c r="B212" s="625"/>
      <c r="C212" s="625"/>
      <c r="D212" s="625"/>
      <c r="E212" s="626"/>
    </row>
    <row r="213" spans="1:5" ht="15.75" customHeight="1" x14ac:dyDescent="0.35">
      <c r="A213" s="621"/>
      <c r="B213" s="625"/>
      <c r="C213" s="625"/>
      <c r="D213" s="625"/>
      <c r="E213" s="626"/>
    </row>
    <row r="214" spans="1:5" ht="15.75" customHeight="1" x14ac:dyDescent="0.35">
      <c r="A214" s="621"/>
      <c r="B214" s="625"/>
      <c r="C214" s="625"/>
      <c r="D214" s="625"/>
      <c r="E214" s="626"/>
    </row>
    <row r="215" spans="1:5" ht="15.75" customHeight="1" x14ac:dyDescent="0.35">
      <c r="A215" s="621"/>
      <c r="B215" s="625"/>
      <c r="C215" s="625"/>
      <c r="D215" s="625"/>
      <c r="E215" s="626"/>
    </row>
    <row r="216" spans="1:5" ht="15.75" customHeight="1" x14ac:dyDescent="0.35">
      <c r="A216" s="621"/>
      <c r="B216" s="625"/>
      <c r="C216" s="625"/>
      <c r="D216" s="625"/>
      <c r="E216" s="626"/>
    </row>
    <row r="217" spans="1:5" ht="15.75" customHeight="1" x14ac:dyDescent="0.35">
      <c r="A217" s="621"/>
      <c r="B217" s="625"/>
      <c r="C217" s="625"/>
      <c r="D217" s="625"/>
      <c r="E217" s="626"/>
    </row>
    <row r="218" spans="1:5" ht="15.75" customHeight="1" x14ac:dyDescent="0.35">
      <c r="A218" s="621"/>
      <c r="B218" s="625"/>
      <c r="C218" s="625"/>
      <c r="D218" s="625"/>
      <c r="E218" s="626"/>
    </row>
    <row r="219" spans="1:5" ht="15.75" customHeight="1" x14ac:dyDescent="0.35">
      <c r="A219" s="621"/>
      <c r="B219" s="625"/>
      <c r="C219" s="625"/>
      <c r="D219" s="625"/>
      <c r="E219" s="626"/>
    </row>
    <row r="220" spans="1:5" ht="15.75" customHeight="1" x14ac:dyDescent="0.35">
      <c r="A220" s="621"/>
      <c r="B220" s="625"/>
      <c r="C220" s="625"/>
      <c r="D220" s="625"/>
      <c r="E220" s="626"/>
    </row>
    <row r="221" spans="1:5" ht="15.75" customHeight="1" x14ac:dyDescent="0.35">
      <c r="A221" s="621"/>
      <c r="B221" s="625"/>
      <c r="C221" s="625"/>
      <c r="D221" s="625"/>
      <c r="E221" s="626"/>
    </row>
    <row r="222" spans="1:5" ht="15.75" customHeight="1" x14ac:dyDescent="0.35">
      <c r="A222" s="621"/>
      <c r="B222" s="625"/>
      <c r="C222" s="625"/>
      <c r="D222" s="625"/>
      <c r="E222" s="626"/>
    </row>
    <row r="223" spans="1:5" ht="15.75" customHeight="1" x14ac:dyDescent="0.35">
      <c r="A223" s="621"/>
      <c r="B223" s="625"/>
      <c r="C223" s="625"/>
      <c r="D223" s="625"/>
      <c r="E223" s="626"/>
    </row>
    <row r="224" spans="1:5" ht="15.75" customHeight="1" x14ac:dyDescent="0.35">
      <c r="A224" s="621"/>
      <c r="B224" s="625"/>
      <c r="C224" s="625"/>
      <c r="D224" s="625"/>
      <c r="E224" s="626"/>
    </row>
    <row r="225" spans="1:8" ht="15.75" customHeight="1" x14ac:dyDescent="0.35">
      <c r="A225" s="621"/>
      <c r="B225" s="625"/>
      <c r="C225" s="625"/>
      <c r="D225" s="625"/>
      <c r="E225" s="626"/>
    </row>
    <row r="226" spans="1:8" ht="15.75" customHeight="1" x14ac:dyDescent="0.35">
      <c r="A226" s="621"/>
      <c r="B226" s="625"/>
      <c r="C226" s="625"/>
      <c r="D226" s="625"/>
      <c r="E226" s="626"/>
    </row>
    <row r="227" spans="1:8" ht="15.75" customHeight="1" x14ac:dyDescent="0.35">
      <c r="A227" s="621"/>
      <c r="B227" s="625"/>
      <c r="C227" s="625"/>
      <c r="D227" s="625"/>
      <c r="E227" s="626"/>
    </row>
    <row r="228" spans="1:8" ht="15.75" customHeight="1" x14ac:dyDescent="0.35">
      <c r="A228" s="589"/>
      <c r="B228" s="625"/>
      <c r="C228" s="625"/>
      <c r="D228" s="625"/>
      <c r="E228" s="625"/>
    </row>
    <row r="229" spans="1:8" ht="15.75" customHeight="1" x14ac:dyDescent="0.35">
      <c r="A229" s="589"/>
      <c r="B229" s="627" t="s">
        <v>986</v>
      </c>
      <c r="C229" s="627" t="s">
        <v>889</v>
      </c>
      <c r="D229" s="627"/>
      <c r="E229" s="628" t="s">
        <v>986</v>
      </c>
    </row>
    <row r="230" spans="1:8" ht="15.75" customHeight="1" x14ac:dyDescent="0.5">
      <c r="A230" s="589"/>
      <c r="B230" s="629" t="s">
        <v>987</v>
      </c>
      <c r="C230" s="629"/>
      <c r="D230" s="629"/>
      <c r="E230" s="628" t="s">
        <v>987</v>
      </c>
      <c r="F230" s="628" t="str">
        <f>IF(NOT(ISBLANK(E230)),E230,IF(NOT(ISBLANK(#REF!)),"     "&amp;#REF!,FALSE))</f>
        <v>Afectación Económica o presupuestal</v>
      </c>
      <c r="G230" s="628" t="s">
        <v>987</v>
      </c>
      <c r="H230" s="628" t="str">
        <f ca="1">IF(NOT(ISERROR(MATCH(G230,ANCHORARRAY(B241),0))),F243&amp;"Por favor no seleccionar los criterios de impacto",G230)</f>
        <v>Afectación Económica o presupuestal</v>
      </c>
    </row>
    <row r="231" spans="1:8" ht="15.75" customHeight="1" x14ac:dyDescent="0.5">
      <c r="A231" s="589"/>
      <c r="B231" s="629" t="s">
        <v>987</v>
      </c>
      <c r="C231" s="629"/>
      <c r="D231" s="629"/>
      <c r="F231" s="628" t="e">
        <f>IF(NOT(ISBLANK(E231)),E231,IF(NOT(ISBLANK(#REF!)),"     "&amp;#REF!,FALSE))</f>
        <v>#REF!</v>
      </c>
    </row>
    <row r="232" spans="1:8" ht="15.75" customHeight="1" x14ac:dyDescent="0.5">
      <c r="A232" s="589"/>
      <c r="B232" s="629" t="s">
        <v>987</v>
      </c>
      <c r="C232" s="629"/>
      <c r="D232" s="629"/>
      <c r="F232" s="628" t="e">
        <f>IF(NOT(ISBLANK(E232)),E232,IF(NOT(ISBLANK(#REF!)),"     "&amp;#REF!,FALSE))</f>
        <v>#REF!</v>
      </c>
    </row>
    <row r="233" spans="1:8" ht="15.75" customHeight="1" x14ac:dyDescent="0.5">
      <c r="A233" s="589"/>
      <c r="B233" s="629" t="s">
        <v>987</v>
      </c>
      <c r="C233" s="629"/>
      <c r="D233" s="629"/>
      <c r="F233" s="628" t="e">
        <f>IF(NOT(ISBLANK(E233)),E233,IF(NOT(ISBLANK(#REF!)),"     "&amp;#REF!,FALSE))</f>
        <v>#REF!</v>
      </c>
    </row>
    <row r="234" spans="1:8" ht="15.75" customHeight="1" x14ac:dyDescent="0.5">
      <c r="A234" s="589"/>
      <c r="B234" s="629" t="s">
        <v>987</v>
      </c>
      <c r="C234" s="629"/>
      <c r="D234" s="629"/>
      <c r="F234" s="628" t="e">
        <f>IF(NOT(ISBLANK(E234)),E234,IF(NOT(ISBLANK(#REF!)),"     "&amp;#REF!,FALSE))</f>
        <v>#REF!</v>
      </c>
    </row>
    <row r="235" spans="1:8" ht="15.75" customHeight="1" x14ac:dyDescent="0.5">
      <c r="A235" s="589"/>
      <c r="B235" s="629" t="s">
        <v>988</v>
      </c>
      <c r="C235" s="629"/>
      <c r="D235" s="629"/>
      <c r="F235" s="628" t="e">
        <f>IF(NOT(ISBLANK(E235)),E235,IF(NOT(ISBLANK(#REF!)),"     "&amp;#REF!,FALSE))</f>
        <v>#REF!</v>
      </c>
    </row>
    <row r="236" spans="1:8" ht="15.75" customHeight="1" x14ac:dyDescent="0.5">
      <c r="A236" s="589"/>
      <c r="B236" s="629" t="s">
        <v>988</v>
      </c>
      <c r="C236" s="629"/>
      <c r="D236" s="629"/>
      <c r="E236" s="628" t="s">
        <v>988</v>
      </c>
      <c r="F236" s="628" t="str">
        <f>IF(NOT(ISBLANK(E236)),E236,IF(NOT(ISBLANK(#REF!)),"     "&amp;#REF!,FALSE))</f>
        <v>Pérdida Reputacional</v>
      </c>
    </row>
    <row r="237" spans="1:8" ht="15.75" customHeight="1" x14ac:dyDescent="0.5">
      <c r="A237" s="589"/>
      <c r="B237" s="629" t="s">
        <v>988</v>
      </c>
      <c r="C237" s="629"/>
      <c r="D237" s="629"/>
      <c r="F237" s="628" t="e">
        <f>IF(NOT(ISBLANK(E237)),E237,IF(NOT(ISBLANK(#REF!)),"     "&amp;#REF!,FALSE))</f>
        <v>#REF!</v>
      </c>
    </row>
    <row r="238" spans="1:8" ht="15.75" customHeight="1" x14ac:dyDescent="0.5">
      <c r="A238" s="589"/>
      <c r="B238" s="629" t="s">
        <v>988</v>
      </c>
      <c r="C238" s="629"/>
      <c r="D238" s="629"/>
      <c r="F238" s="628" t="e">
        <f>IF(NOT(ISBLANK(E238)),E238,IF(NOT(ISBLANK(#REF!)),"     "&amp;#REF!,FALSE))</f>
        <v>#REF!</v>
      </c>
    </row>
    <row r="239" spans="1:8" ht="15.75" customHeight="1" x14ac:dyDescent="0.5">
      <c r="A239" s="589"/>
      <c r="B239" s="629" t="s">
        <v>988</v>
      </c>
      <c r="C239" s="629"/>
      <c r="D239" s="629"/>
      <c r="F239" s="628" t="e">
        <f>IF(NOT(ISBLANK(E239)),E239,IF(NOT(ISBLANK(#REF!)),"     "&amp;#REF!,FALSE))</f>
        <v>#REF!</v>
      </c>
    </row>
    <row r="240" spans="1:8" ht="15.75" customHeight="1" x14ac:dyDescent="0.35">
      <c r="A240" s="589"/>
      <c r="B240" s="630"/>
      <c r="C240" s="630"/>
      <c r="D240" s="630"/>
      <c r="F240" s="628" t="e">
        <f>IF(NOT(ISBLANK(E240)),E240,IF(NOT(ISBLANK(#REF!)),"     "&amp;#REF!,FALSE))</f>
        <v>#REF!</v>
      </c>
    </row>
    <row r="241" spans="1:6" ht="15.75" customHeight="1" x14ac:dyDescent="0.35">
      <c r="A241" s="589"/>
      <c r="B241" s="630" t="str">
        <f ca="1">IFERROR(__xludf.DUMMYFUNCTION("ARRAY_CONSTRAIN(ARRAYFORMULA(UNIQUE('Tabla Impacto'!$B$209:$B$219)), 3, 1)"),"Criterios")</f>
        <v>Criterios</v>
      </c>
      <c r="C241" s="630"/>
      <c r="D241" s="630"/>
      <c r="F241" s="628" t="e">
        <f>IF(NOT(ISBLANK(E241)),E241,IF(NOT(ISBLANK(#REF!)),"     "&amp;#REF!,FALSE))</f>
        <v>#REF!</v>
      </c>
    </row>
    <row r="242" spans="1:6" ht="15.75" customHeight="1" x14ac:dyDescent="0.35">
      <c r="A242" s="589"/>
      <c r="B242" s="630" t="str">
        <f ca="1">IFERROR(__xludf.DUMMYFUNCTION("""COMPUTED_VALUE"""),"Afectación Económica o presupuestal")</f>
        <v>Afectación Económica o presupuestal</v>
      </c>
      <c r="C242" s="630"/>
      <c r="D242" s="630"/>
    </row>
    <row r="243" spans="1:6" ht="15.75" customHeight="1" x14ac:dyDescent="0.35">
      <c r="B243" s="630" t="str">
        <f ca="1">IFERROR(__xludf.DUMMYFUNCTION("""COMPUTED_VALUE"""),"Pérdida Reputacional")</f>
        <v>Pérdida Reputacional</v>
      </c>
      <c r="C243" s="630"/>
      <c r="D243" s="630"/>
      <c r="F243" s="631" t="s">
        <v>989</v>
      </c>
    </row>
    <row r="244" spans="1:6" ht="15.75" customHeight="1" x14ac:dyDescent="0.35">
      <c r="B244" s="628"/>
      <c r="C244" s="628"/>
      <c r="D244" s="628"/>
      <c r="F244" s="631" t="s">
        <v>990</v>
      </c>
    </row>
    <row r="245" spans="1:6" ht="15.75" customHeight="1" x14ac:dyDescent="0.35">
      <c r="B245" s="628"/>
      <c r="C245" s="628"/>
      <c r="D245" s="628"/>
    </row>
    <row r="246" spans="1:6" ht="15.75" customHeight="1" x14ac:dyDescent="0.35">
      <c r="B246" s="628"/>
      <c r="C246" s="628"/>
      <c r="D246" s="628"/>
    </row>
    <row r="247" spans="1:6" ht="15.75" customHeight="1" x14ac:dyDescent="0.35">
      <c r="B247" s="628"/>
      <c r="C247" s="628"/>
      <c r="D247" s="628"/>
      <c r="E247" s="628"/>
    </row>
    <row r="248" spans="1:6" ht="15.75" customHeight="1" x14ac:dyDescent="0.35">
      <c r="B248" s="628"/>
      <c r="C248" s="628"/>
      <c r="D248" s="628"/>
      <c r="E248" s="628"/>
    </row>
    <row r="249" spans="1:6" ht="15.75" customHeight="1" x14ac:dyDescent="0.35">
      <c r="B249" s="628"/>
      <c r="C249" s="628"/>
      <c r="D249" s="628"/>
      <c r="E249" s="628"/>
    </row>
    <row r="250" spans="1:6" ht="15.75" customHeight="1" x14ac:dyDescent="0.35">
      <c r="B250" s="628"/>
      <c r="C250" s="628"/>
      <c r="D250" s="628"/>
      <c r="E250" s="628"/>
    </row>
    <row r="251" spans="1:6" ht="15.75" customHeight="1" x14ac:dyDescent="0.35">
      <c r="B251" s="628"/>
      <c r="C251" s="628"/>
      <c r="D251" s="628"/>
      <c r="E251" s="628"/>
    </row>
    <row r="252" spans="1:6" ht="15.75" customHeight="1" x14ac:dyDescent="0.35">
      <c r="B252" s="628"/>
      <c r="C252" s="628"/>
      <c r="D252" s="628"/>
      <c r="E252" s="628"/>
    </row>
    <row r="253" spans="1:6" ht="15.75" customHeight="1" x14ac:dyDescent="0.3"/>
    <row r="254" spans="1:6" ht="15.75" customHeight="1" x14ac:dyDescent="0.3"/>
    <row r="255" spans="1:6" ht="15.75" customHeight="1" x14ac:dyDescent="0.3"/>
    <row r="256" spans="1: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row r="1010" ht="15.75" customHeight="1" x14ac:dyDescent="0.3"/>
    <row r="1011" ht="15.75" customHeight="1" x14ac:dyDescent="0.3"/>
    <row r="1012" ht="15.75" customHeight="1" x14ac:dyDescent="0.3"/>
    <row r="1013" ht="15.75" customHeight="1" x14ac:dyDescent="0.3"/>
    <row r="1014" ht="15.75" customHeight="1" x14ac:dyDescent="0.3"/>
    <row r="1015" ht="15.75" customHeight="1" x14ac:dyDescent="0.3"/>
    <row r="1016" ht="15.75" customHeight="1" x14ac:dyDescent="0.3"/>
    <row r="1017" ht="15.75" customHeight="1" x14ac:dyDescent="0.3"/>
    <row r="1018" ht="15.75" customHeight="1" x14ac:dyDescent="0.3"/>
    <row r="1019" ht="15.75" customHeight="1" x14ac:dyDescent="0.3"/>
    <row r="1020" ht="15.75" customHeight="1" x14ac:dyDescent="0.3"/>
  </sheetData>
  <mergeCells count="17">
    <mergeCell ref="B24:B28"/>
    <mergeCell ref="C24:C28"/>
    <mergeCell ref="D24:D28"/>
    <mergeCell ref="B13:B17"/>
    <mergeCell ref="C13:C17"/>
    <mergeCell ref="D13:D17"/>
    <mergeCell ref="B18:B23"/>
    <mergeCell ref="C18:C23"/>
    <mergeCell ref="D18:D23"/>
    <mergeCell ref="B8:B12"/>
    <mergeCell ref="C8:C12"/>
    <mergeCell ref="D8:D12"/>
    <mergeCell ref="B1:E1"/>
    <mergeCell ref="B3:C3"/>
    <mergeCell ref="B4:B7"/>
    <mergeCell ref="C4:C7"/>
    <mergeCell ref="D4:D7"/>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53125" defaultRowHeight="15" customHeight="1" x14ac:dyDescent="0.3"/>
  <cols>
    <col min="1" max="2" width="14.36328125" style="18" customWidth="1"/>
    <col min="3" max="3" width="17" style="18" customWidth="1"/>
    <col min="4" max="4" width="14.36328125" style="18" customWidth="1"/>
    <col min="5" max="5" width="46" style="18" customWidth="1"/>
    <col min="6" max="26" width="14.36328125" style="18" customWidth="1"/>
    <col min="27" max="16384" width="14.453125" style="18"/>
  </cols>
  <sheetData>
    <row r="1" spans="1:26" ht="24" customHeight="1" thickBot="1" x14ac:dyDescent="0.35">
      <c r="A1" s="632"/>
      <c r="B1" s="1309" t="s">
        <v>991</v>
      </c>
      <c r="C1" s="1310"/>
      <c r="D1" s="1310"/>
      <c r="E1" s="1310"/>
      <c r="F1" s="1311"/>
      <c r="G1" s="632"/>
      <c r="H1" s="632"/>
      <c r="I1" s="632"/>
      <c r="J1" s="632"/>
      <c r="K1" s="632"/>
      <c r="L1" s="632"/>
      <c r="M1" s="632"/>
      <c r="N1" s="632"/>
      <c r="O1" s="632"/>
      <c r="P1" s="632"/>
      <c r="Q1" s="632"/>
      <c r="R1" s="632"/>
      <c r="S1" s="632"/>
      <c r="T1" s="632"/>
      <c r="U1" s="632"/>
      <c r="V1" s="632"/>
      <c r="W1" s="632"/>
      <c r="X1" s="632"/>
      <c r="Y1" s="632"/>
      <c r="Z1" s="632"/>
    </row>
    <row r="2" spans="1:26" ht="12.75" customHeight="1" thickBot="1" x14ac:dyDescent="0.4">
      <c r="A2" s="632"/>
      <c r="B2" s="633"/>
      <c r="C2" s="633"/>
      <c r="D2" s="633"/>
      <c r="E2" s="633"/>
      <c r="F2" s="633"/>
      <c r="G2" s="632"/>
      <c r="H2" s="632"/>
      <c r="I2" s="632"/>
      <c r="J2" s="632"/>
      <c r="K2" s="632"/>
      <c r="L2" s="632"/>
      <c r="M2" s="632"/>
      <c r="N2" s="632"/>
      <c r="O2" s="632"/>
      <c r="P2" s="632"/>
      <c r="Q2" s="632"/>
      <c r="R2" s="632"/>
      <c r="S2" s="632"/>
      <c r="T2" s="632"/>
      <c r="U2" s="632"/>
      <c r="V2" s="632"/>
      <c r="W2" s="632"/>
      <c r="X2" s="632"/>
      <c r="Y2" s="632"/>
      <c r="Z2" s="632"/>
    </row>
    <row r="3" spans="1:26" ht="12.75" customHeight="1" thickBot="1" x14ac:dyDescent="0.35">
      <c r="A3" s="632"/>
      <c r="B3" s="1312" t="s">
        <v>992</v>
      </c>
      <c r="C3" s="1310"/>
      <c r="D3" s="1313"/>
      <c r="E3" s="634" t="s">
        <v>993</v>
      </c>
      <c r="F3" s="635" t="s">
        <v>994</v>
      </c>
      <c r="G3" s="632"/>
      <c r="H3" s="632"/>
      <c r="I3" s="632"/>
      <c r="J3" s="632"/>
      <c r="K3" s="632"/>
      <c r="L3" s="632"/>
      <c r="M3" s="632"/>
      <c r="N3" s="632"/>
      <c r="O3" s="632"/>
      <c r="P3" s="632"/>
      <c r="Q3" s="632"/>
      <c r="R3" s="632"/>
      <c r="S3" s="632"/>
      <c r="T3" s="632"/>
      <c r="U3" s="632"/>
      <c r="V3" s="632"/>
      <c r="W3" s="632"/>
      <c r="X3" s="632"/>
      <c r="Y3" s="632"/>
      <c r="Z3" s="632"/>
    </row>
    <row r="4" spans="1:26" ht="12.75" customHeight="1" x14ac:dyDescent="0.3">
      <c r="A4" s="632"/>
      <c r="B4" s="1314" t="s">
        <v>995</v>
      </c>
      <c r="C4" s="1317" t="s">
        <v>163</v>
      </c>
      <c r="D4" s="636" t="s">
        <v>189</v>
      </c>
      <c r="E4" s="637" t="s">
        <v>996</v>
      </c>
      <c r="F4" s="638">
        <v>0.25</v>
      </c>
      <c r="G4" s="632"/>
      <c r="H4" s="632"/>
      <c r="I4" s="632"/>
      <c r="J4" s="632"/>
      <c r="K4" s="632"/>
      <c r="L4" s="632"/>
      <c r="M4" s="632"/>
      <c r="N4" s="632"/>
      <c r="O4" s="632"/>
      <c r="P4" s="632"/>
      <c r="Q4" s="632"/>
      <c r="R4" s="632"/>
      <c r="S4" s="632"/>
      <c r="T4" s="632"/>
      <c r="U4" s="632"/>
      <c r="V4" s="632"/>
      <c r="W4" s="632"/>
      <c r="X4" s="632"/>
      <c r="Y4" s="632"/>
      <c r="Z4" s="632"/>
    </row>
    <row r="5" spans="1:26" ht="12.75" customHeight="1" x14ac:dyDescent="0.3">
      <c r="A5" s="632"/>
      <c r="B5" s="1315"/>
      <c r="C5" s="1318"/>
      <c r="D5" s="639" t="s">
        <v>179</v>
      </c>
      <c r="E5" s="640" t="s">
        <v>997</v>
      </c>
      <c r="F5" s="641">
        <v>0.15</v>
      </c>
      <c r="G5" s="632"/>
      <c r="H5" s="632"/>
      <c r="I5" s="632"/>
      <c r="J5" s="632"/>
      <c r="K5" s="632"/>
      <c r="L5" s="632"/>
      <c r="M5" s="632"/>
      <c r="N5" s="632"/>
      <c r="O5" s="632"/>
      <c r="P5" s="632"/>
      <c r="Q5" s="632"/>
      <c r="R5" s="632"/>
      <c r="S5" s="632"/>
      <c r="T5" s="632"/>
      <c r="U5" s="632"/>
      <c r="V5" s="632"/>
      <c r="W5" s="632"/>
      <c r="X5" s="632"/>
      <c r="Y5" s="632"/>
      <c r="Z5" s="632"/>
    </row>
    <row r="6" spans="1:26" ht="12.75" customHeight="1" x14ac:dyDescent="0.3">
      <c r="A6" s="632"/>
      <c r="B6" s="1315"/>
      <c r="C6" s="1319"/>
      <c r="D6" s="639" t="s">
        <v>998</v>
      </c>
      <c r="E6" s="640" t="s">
        <v>999</v>
      </c>
      <c r="F6" s="641">
        <v>0.1</v>
      </c>
      <c r="G6" s="632"/>
      <c r="H6" s="632"/>
      <c r="I6" s="632"/>
      <c r="J6" s="632"/>
      <c r="K6" s="632"/>
      <c r="L6" s="632"/>
      <c r="M6" s="632"/>
      <c r="N6" s="632"/>
      <c r="O6" s="632"/>
      <c r="P6" s="632"/>
      <c r="Q6" s="632"/>
      <c r="R6" s="632"/>
      <c r="S6" s="632"/>
      <c r="T6" s="632"/>
      <c r="U6" s="632"/>
      <c r="V6" s="632"/>
      <c r="W6" s="632"/>
      <c r="X6" s="632"/>
      <c r="Y6" s="632"/>
      <c r="Z6" s="632"/>
    </row>
    <row r="7" spans="1:26" ht="12.75" customHeight="1" x14ac:dyDescent="0.3">
      <c r="A7" s="632"/>
      <c r="B7" s="1315"/>
      <c r="C7" s="1320" t="s">
        <v>164</v>
      </c>
      <c r="D7" s="639" t="s">
        <v>233</v>
      </c>
      <c r="E7" s="640" t="s">
        <v>1000</v>
      </c>
      <c r="F7" s="641">
        <v>0.25</v>
      </c>
      <c r="G7" s="632"/>
      <c r="H7" s="632"/>
      <c r="I7" s="632"/>
      <c r="J7" s="632"/>
      <c r="K7" s="632"/>
      <c r="L7" s="632"/>
      <c r="M7" s="632"/>
      <c r="N7" s="632"/>
      <c r="O7" s="632"/>
      <c r="P7" s="632"/>
      <c r="Q7" s="632"/>
      <c r="R7" s="632"/>
      <c r="S7" s="632"/>
      <c r="T7" s="632"/>
      <c r="U7" s="632"/>
      <c r="V7" s="632"/>
      <c r="W7" s="632"/>
      <c r="X7" s="632"/>
      <c r="Y7" s="632"/>
      <c r="Z7" s="632"/>
    </row>
    <row r="8" spans="1:26" ht="12.75" customHeight="1" x14ac:dyDescent="0.3">
      <c r="A8" s="632"/>
      <c r="B8" s="1316"/>
      <c r="C8" s="1319"/>
      <c r="D8" s="639" t="s">
        <v>180</v>
      </c>
      <c r="E8" s="640" t="s">
        <v>1001</v>
      </c>
      <c r="F8" s="641">
        <v>0.15</v>
      </c>
      <c r="G8" s="632"/>
      <c r="H8" s="632"/>
      <c r="I8" s="632"/>
      <c r="J8" s="632"/>
      <c r="K8" s="632"/>
      <c r="L8" s="632"/>
      <c r="M8" s="632"/>
      <c r="N8" s="632"/>
      <c r="O8" s="632"/>
      <c r="P8" s="632"/>
      <c r="Q8" s="632"/>
      <c r="R8" s="632"/>
      <c r="S8" s="632"/>
      <c r="T8" s="632"/>
      <c r="U8" s="632"/>
      <c r="V8" s="632"/>
      <c r="W8" s="632"/>
      <c r="X8" s="632"/>
      <c r="Y8" s="632"/>
      <c r="Z8" s="632"/>
    </row>
    <row r="9" spans="1:26" ht="12.75" customHeight="1" x14ac:dyDescent="0.3">
      <c r="A9" s="632"/>
      <c r="B9" s="1321" t="s">
        <v>1002</v>
      </c>
      <c r="C9" s="1320" t="s">
        <v>166</v>
      </c>
      <c r="D9" s="639" t="s">
        <v>181</v>
      </c>
      <c r="E9" s="640" t="s">
        <v>1003</v>
      </c>
      <c r="F9" s="642" t="s">
        <v>1004</v>
      </c>
      <c r="G9" s="632"/>
      <c r="H9" s="632"/>
      <c r="I9" s="632"/>
      <c r="J9" s="632"/>
      <c r="K9" s="632"/>
      <c r="L9" s="632"/>
      <c r="M9" s="632"/>
      <c r="N9" s="632"/>
      <c r="O9" s="632"/>
      <c r="P9" s="632"/>
      <c r="Q9" s="632"/>
      <c r="R9" s="632"/>
      <c r="S9" s="632"/>
      <c r="T9" s="632"/>
      <c r="U9" s="632"/>
      <c r="V9" s="632"/>
      <c r="W9" s="632"/>
      <c r="X9" s="632"/>
      <c r="Y9" s="632"/>
      <c r="Z9" s="632"/>
    </row>
    <row r="10" spans="1:26" ht="12.75" customHeight="1" x14ac:dyDescent="0.3">
      <c r="A10" s="632"/>
      <c r="B10" s="1315"/>
      <c r="C10" s="1319"/>
      <c r="D10" s="639" t="s">
        <v>1005</v>
      </c>
      <c r="E10" s="640" t="s">
        <v>1006</v>
      </c>
      <c r="F10" s="642" t="s">
        <v>1004</v>
      </c>
      <c r="G10" s="632"/>
      <c r="H10" s="632"/>
      <c r="I10" s="632"/>
      <c r="J10" s="632"/>
      <c r="K10" s="632"/>
      <c r="L10" s="632"/>
      <c r="M10" s="632"/>
      <c r="N10" s="632"/>
      <c r="O10" s="632"/>
      <c r="P10" s="632"/>
      <c r="Q10" s="632"/>
      <c r="R10" s="632"/>
      <c r="S10" s="632"/>
      <c r="T10" s="632"/>
      <c r="U10" s="632"/>
      <c r="V10" s="632"/>
      <c r="W10" s="632"/>
      <c r="X10" s="632"/>
      <c r="Y10" s="632"/>
      <c r="Z10" s="632"/>
    </row>
    <row r="11" spans="1:26" ht="12.75" customHeight="1" x14ac:dyDescent="0.3">
      <c r="A11" s="632"/>
      <c r="B11" s="1315"/>
      <c r="C11" s="1320" t="s">
        <v>167</v>
      </c>
      <c r="D11" s="639" t="s">
        <v>182</v>
      </c>
      <c r="E11" s="640" t="s">
        <v>1007</v>
      </c>
      <c r="F11" s="642" t="s">
        <v>1004</v>
      </c>
      <c r="G11" s="632"/>
      <c r="H11" s="632"/>
      <c r="I11" s="632"/>
      <c r="J11" s="632"/>
      <c r="K11" s="632"/>
      <c r="L11" s="632"/>
      <c r="M11" s="632"/>
      <c r="N11" s="632"/>
      <c r="O11" s="632"/>
      <c r="P11" s="632"/>
      <c r="Q11" s="632"/>
      <c r="R11" s="632"/>
      <c r="S11" s="632"/>
      <c r="T11" s="632"/>
      <c r="U11" s="632"/>
      <c r="V11" s="632"/>
      <c r="W11" s="632"/>
      <c r="X11" s="632"/>
      <c r="Y11" s="632"/>
      <c r="Z11" s="632"/>
    </row>
    <row r="12" spans="1:26" ht="12.75" customHeight="1" x14ac:dyDescent="0.3">
      <c r="A12" s="632"/>
      <c r="B12" s="1315"/>
      <c r="C12" s="1319"/>
      <c r="D12" s="639" t="s">
        <v>1008</v>
      </c>
      <c r="E12" s="640" t="s">
        <v>1009</v>
      </c>
      <c r="F12" s="642" t="s">
        <v>1004</v>
      </c>
      <c r="G12" s="632"/>
      <c r="H12" s="632"/>
      <c r="I12" s="632"/>
      <c r="J12" s="632"/>
      <c r="K12" s="632"/>
      <c r="L12" s="632"/>
      <c r="M12" s="632"/>
      <c r="N12" s="632"/>
      <c r="O12" s="632"/>
      <c r="P12" s="632"/>
      <c r="Q12" s="632"/>
      <c r="R12" s="632"/>
      <c r="S12" s="632"/>
      <c r="T12" s="632"/>
      <c r="U12" s="632"/>
      <c r="V12" s="632"/>
      <c r="W12" s="632"/>
      <c r="X12" s="632"/>
      <c r="Y12" s="632"/>
      <c r="Z12" s="632"/>
    </row>
    <row r="13" spans="1:26" ht="12.75" customHeight="1" x14ac:dyDescent="0.3">
      <c r="A13" s="632"/>
      <c r="B13" s="1315"/>
      <c r="C13" s="1320" t="s">
        <v>168</v>
      </c>
      <c r="D13" s="639" t="s">
        <v>183</v>
      </c>
      <c r="E13" s="640" t="s">
        <v>1010</v>
      </c>
      <c r="F13" s="642" t="s">
        <v>1004</v>
      </c>
      <c r="G13" s="632"/>
      <c r="H13" s="632"/>
      <c r="I13" s="632"/>
      <c r="J13" s="632"/>
      <c r="K13" s="632"/>
      <c r="L13" s="632"/>
      <c r="M13" s="632"/>
      <c r="N13" s="632"/>
      <c r="O13" s="632"/>
      <c r="P13" s="632"/>
      <c r="Q13" s="632"/>
      <c r="R13" s="632"/>
      <c r="S13" s="632"/>
      <c r="T13" s="632"/>
      <c r="U13" s="632"/>
      <c r="V13" s="632"/>
      <c r="W13" s="632"/>
      <c r="X13" s="632"/>
      <c r="Y13" s="632"/>
      <c r="Z13" s="632"/>
    </row>
    <row r="14" spans="1:26" ht="12.75" customHeight="1" thickBot="1" x14ac:dyDescent="0.35">
      <c r="A14" s="632"/>
      <c r="B14" s="1322"/>
      <c r="C14" s="1323"/>
      <c r="D14" s="643" t="s">
        <v>1011</v>
      </c>
      <c r="E14" s="644" t="s">
        <v>1012</v>
      </c>
      <c r="F14" s="645" t="s">
        <v>1004</v>
      </c>
      <c r="G14" s="632"/>
      <c r="H14" s="632"/>
      <c r="I14" s="632"/>
      <c r="J14" s="632"/>
      <c r="K14" s="632"/>
      <c r="L14" s="632"/>
      <c r="M14" s="632"/>
      <c r="N14" s="632"/>
      <c r="O14" s="632"/>
      <c r="P14" s="632"/>
      <c r="Q14" s="632"/>
      <c r="R14" s="632"/>
      <c r="S14" s="632"/>
      <c r="T14" s="632"/>
      <c r="U14" s="632"/>
      <c r="V14" s="632"/>
      <c r="W14" s="632"/>
      <c r="X14" s="632"/>
      <c r="Y14" s="632"/>
      <c r="Z14" s="632"/>
    </row>
    <row r="15" spans="1:26" ht="49.5" customHeight="1" x14ac:dyDescent="0.3">
      <c r="A15" s="632"/>
      <c r="B15" s="1307"/>
      <c r="C15" s="1308"/>
      <c r="D15" s="1308"/>
      <c r="E15" s="1308"/>
      <c r="F15" s="1308"/>
      <c r="G15" s="632"/>
      <c r="H15" s="632"/>
      <c r="I15" s="632"/>
      <c r="J15" s="632"/>
      <c r="K15" s="632"/>
      <c r="L15" s="632"/>
      <c r="M15" s="632"/>
      <c r="N15" s="632"/>
      <c r="O15" s="632"/>
      <c r="P15" s="632"/>
      <c r="Q15" s="632"/>
      <c r="R15" s="632"/>
      <c r="S15" s="632"/>
      <c r="T15" s="632"/>
      <c r="U15" s="632"/>
      <c r="V15" s="632"/>
      <c r="W15" s="632"/>
      <c r="X15" s="632"/>
      <c r="Y15" s="632"/>
      <c r="Z15" s="632"/>
    </row>
    <row r="16" spans="1:26" ht="27" customHeight="1" x14ac:dyDescent="0.3">
      <c r="A16" s="632"/>
      <c r="B16" s="646"/>
      <c r="C16" s="632"/>
      <c r="D16" s="632"/>
      <c r="E16" s="632"/>
      <c r="F16" s="632"/>
      <c r="G16" s="632"/>
      <c r="H16" s="632"/>
      <c r="I16" s="632"/>
      <c r="J16" s="632"/>
      <c r="K16" s="632"/>
      <c r="L16" s="632"/>
      <c r="M16" s="632"/>
      <c r="N16" s="632"/>
      <c r="O16" s="632"/>
      <c r="P16" s="632"/>
      <c r="Q16" s="632"/>
      <c r="R16" s="632"/>
      <c r="S16" s="632"/>
      <c r="T16" s="632"/>
      <c r="U16" s="632"/>
      <c r="V16" s="632"/>
      <c r="W16" s="632"/>
      <c r="X16" s="632"/>
      <c r="Y16" s="632"/>
      <c r="Z16" s="632"/>
    </row>
    <row r="17" spans="1:26" ht="12.75" customHeight="1" x14ac:dyDescent="0.3">
      <c r="A17" s="632"/>
      <c r="B17" s="632"/>
      <c r="C17" s="632"/>
      <c r="D17" s="632"/>
      <c r="E17" s="632"/>
      <c r="F17" s="632"/>
      <c r="G17" s="632"/>
      <c r="H17" s="632"/>
      <c r="I17" s="632"/>
      <c r="J17" s="632"/>
      <c r="K17" s="632"/>
      <c r="L17" s="632"/>
      <c r="M17" s="632"/>
      <c r="N17" s="632"/>
      <c r="O17" s="632"/>
      <c r="P17" s="632"/>
      <c r="Q17" s="632"/>
      <c r="R17" s="632"/>
      <c r="S17" s="632"/>
      <c r="T17" s="632"/>
      <c r="U17" s="632"/>
      <c r="V17" s="632"/>
      <c r="W17" s="632"/>
      <c r="X17" s="632"/>
      <c r="Y17" s="632"/>
      <c r="Z17" s="632"/>
    </row>
    <row r="18" spans="1:26" ht="12.75" customHeight="1" x14ac:dyDescent="0.3">
      <c r="A18" s="632"/>
      <c r="B18" s="632"/>
      <c r="C18" s="632"/>
      <c r="D18" s="632"/>
      <c r="E18" s="632"/>
      <c r="F18" s="632"/>
      <c r="G18" s="632"/>
      <c r="H18" s="632"/>
      <c r="I18" s="632"/>
      <c r="J18" s="632"/>
      <c r="K18" s="632"/>
      <c r="L18" s="632"/>
      <c r="M18" s="632"/>
      <c r="N18" s="632"/>
      <c r="O18" s="632"/>
      <c r="P18" s="632"/>
      <c r="Q18" s="632"/>
      <c r="R18" s="632"/>
      <c r="S18" s="632"/>
      <c r="T18" s="632"/>
      <c r="U18" s="632"/>
      <c r="V18" s="632"/>
      <c r="W18" s="632"/>
      <c r="X18" s="632"/>
      <c r="Y18" s="632"/>
      <c r="Z18" s="632"/>
    </row>
    <row r="19" spans="1:26" ht="12.75" customHeight="1" x14ac:dyDescent="0.3">
      <c r="A19" s="632"/>
      <c r="B19" s="632"/>
      <c r="C19" s="632"/>
      <c r="D19" s="632"/>
      <c r="E19" s="632"/>
      <c r="F19" s="632"/>
      <c r="G19" s="632"/>
      <c r="H19" s="632"/>
      <c r="I19" s="632"/>
      <c r="J19" s="632"/>
      <c r="K19" s="632"/>
      <c r="L19" s="632"/>
      <c r="M19" s="632"/>
      <c r="N19" s="632"/>
      <c r="O19" s="632"/>
      <c r="P19" s="632"/>
      <c r="Q19" s="632"/>
      <c r="R19" s="632"/>
      <c r="S19" s="632"/>
      <c r="T19" s="632"/>
      <c r="U19" s="632"/>
      <c r="V19" s="632"/>
      <c r="W19" s="632"/>
      <c r="X19" s="632"/>
      <c r="Y19" s="632"/>
      <c r="Z19" s="632"/>
    </row>
    <row r="20" spans="1:26" ht="12.75" customHeight="1" x14ac:dyDescent="0.3">
      <c r="A20" s="632"/>
      <c r="B20" s="632"/>
      <c r="C20" s="632"/>
      <c r="D20" s="632"/>
      <c r="E20" s="632"/>
      <c r="F20" s="632"/>
      <c r="G20" s="632"/>
      <c r="H20" s="632"/>
      <c r="I20" s="632"/>
      <c r="J20" s="632"/>
      <c r="K20" s="632"/>
      <c r="L20" s="632"/>
      <c r="M20" s="632"/>
      <c r="N20" s="632"/>
      <c r="O20" s="632"/>
      <c r="P20" s="632"/>
      <c r="Q20" s="632"/>
      <c r="R20" s="632"/>
      <c r="S20" s="632"/>
      <c r="T20" s="632"/>
      <c r="U20" s="632"/>
      <c r="V20" s="632"/>
      <c r="W20" s="632"/>
      <c r="X20" s="632"/>
      <c r="Y20" s="632"/>
      <c r="Z20" s="632"/>
    </row>
    <row r="21" spans="1:26" ht="12.75" customHeight="1" x14ac:dyDescent="0.3">
      <c r="A21" s="632"/>
      <c r="B21" s="632"/>
      <c r="C21" s="632"/>
      <c r="D21" s="632"/>
      <c r="E21" s="632"/>
      <c r="F21" s="632"/>
      <c r="G21" s="632"/>
      <c r="H21" s="632"/>
      <c r="I21" s="632"/>
      <c r="J21" s="632"/>
      <c r="K21" s="632"/>
      <c r="L21" s="632"/>
      <c r="M21" s="632"/>
      <c r="N21" s="632"/>
      <c r="O21" s="632"/>
      <c r="P21" s="632"/>
      <c r="Q21" s="632"/>
      <c r="R21" s="632"/>
      <c r="S21" s="632"/>
      <c r="T21" s="632"/>
      <c r="U21" s="632"/>
      <c r="V21" s="632"/>
      <c r="W21" s="632"/>
      <c r="X21" s="632"/>
      <c r="Y21" s="632"/>
      <c r="Z21" s="632"/>
    </row>
    <row r="22" spans="1:26" ht="12.75" customHeight="1" x14ac:dyDescent="0.3">
      <c r="A22" s="632"/>
      <c r="B22" s="632"/>
      <c r="C22" s="632"/>
      <c r="D22" s="632"/>
      <c r="E22" s="632"/>
      <c r="F22" s="632"/>
      <c r="G22" s="632"/>
      <c r="H22" s="632"/>
      <c r="I22" s="632"/>
      <c r="J22" s="632"/>
      <c r="K22" s="632"/>
      <c r="L22" s="632"/>
      <c r="M22" s="632"/>
      <c r="N22" s="632"/>
      <c r="O22" s="632"/>
      <c r="P22" s="632"/>
      <c r="Q22" s="632"/>
      <c r="R22" s="632"/>
      <c r="S22" s="632"/>
      <c r="T22" s="632"/>
      <c r="U22" s="632"/>
      <c r="V22" s="632"/>
      <c r="W22" s="632"/>
      <c r="X22" s="632"/>
      <c r="Y22" s="632"/>
      <c r="Z22" s="632"/>
    </row>
    <row r="23" spans="1:26" ht="12.75" customHeight="1" x14ac:dyDescent="0.3">
      <c r="A23" s="632"/>
      <c r="B23" s="632"/>
      <c r="C23" s="632"/>
      <c r="D23" s="632"/>
      <c r="E23" s="632"/>
      <c r="F23" s="632"/>
      <c r="G23" s="632"/>
      <c r="H23" s="632"/>
      <c r="I23" s="632"/>
      <c r="J23" s="632"/>
      <c r="K23" s="632"/>
      <c r="L23" s="632"/>
      <c r="M23" s="632"/>
      <c r="N23" s="632"/>
      <c r="O23" s="632"/>
      <c r="P23" s="632"/>
      <c r="Q23" s="632"/>
      <c r="R23" s="632"/>
      <c r="S23" s="632"/>
      <c r="T23" s="632"/>
      <c r="U23" s="632"/>
      <c r="V23" s="632"/>
      <c r="W23" s="632"/>
      <c r="X23" s="632"/>
      <c r="Y23" s="632"/>
      <c r="Z23" s="632"/>
    </row>
    <row r="24" spans="1:26" ht="12.75" customHeight="1" x14ac:dyDescent="0.3">
      <c r="A24" s="632"/>
      <c r="B24" s="632"/>
      <c r="C24" s="632"/>
      <c r="D24" s="632"/>
      <c r="E24" s="632"/>
      <c r="F24" s="632"/>
      <c r="G24" s="632"/>
      <c r="H24" s="632"/>
      <c r="I24" s="632"/>
      <c r="J24" s="632"/>
      <c r="K24" s="632"/>
      <c r="L24" s="632"/>
      <c r="M24" s="632"/>
      <c r="N24" s="632"/>
      <c r="O24" s="632"/>
      <c r="P24" s="632"/>
      <c r="Q24" s="632"/>
      <c r="R24" s="632"/>
      <c r="S24" s="632"/>
      <c r="T24" s="632"/>
      <c r="U24" s="632"/>
      <c r="V24" s="632"/>
      <c r="W24" s="632"/>
      <c r="X24" s="632"/>
      <c r="Y24" s="632"/>
      <c r="Z24" s="632"/>
    </row>
    <row r="25" spans="1:26" ht="12.75" customHeight="1" x14ac:dyDescent="0.3">
      <c r="A25" s="632"/>
      <c r="B25" s="632"/>
      <c r="C25" s="632"/>
      <c r="D25" s="632"/>
      <c r="E25" s="632"/>
      <c r="F25" s="632"/>
      <c r="G25" s="632"/>
      <c r="H25" s="632"/>
      <c r="I25" s="632"/>
      <c r="J25" s="632"/>
      <c r="K25" s="632"/>
      <c r="L25" s="632"/>
      <c r="M25" s="632"/>
      <c r="N25" s="632"/>
      <c r="O25" s="632"/>
      <c r="P25" s="632"/>
      <c r="Q25" s="632"/>
      <c r="R25" s="632"/>
      <c r="S25" s="632"/>
      <c r="T25" s="632"/>
      <c r="U25" s="632"/>
      <c r="V25" s="632"/>
      <c r="W25" s="632"/>
      <c r="X25" s="632"/>
      <c r="Y25" s="632"/>
      <c r="Z25" s="632"/>
    </row>
    <row r="26" spans="1:26" ht="12.75" customHeight="1" x14ac:dyDescent="0.3">
      <c r="A26" s="632"/>
      <c r="B26" s="632"/>
      <c r="C26" s="632"/>
      <c r="D26" s="632"/>
      <c r="E26" s="632"/>
      <c r="F26" s="632"/>
      <c r="G26" s="632"/>
      <c r="H26" s="632"/>
      <c r="I26" s="632"/>
      <c r="J26" s="632"/>
      <c r="K26" s="632"/>
      <c r="L26" s="632"/>
      <c r="M26" s="632"/>
      <c r="N26" s="632"/>
      <c r="O26" s="632"/>
      <c r="P26" s="632"/>
      <c r="Q26" s="632"/>
      <c r="R26" s="632"/>
      <c r="S26" s="632"/>
      <c r="T26" s="632"/>
      <c r="U26" s="632"/>
      <c r="V26" s="632"/>
      <c r="W26" s="632"/>
      <c r="X26" s="632"/>
      <c r="Y26" s="632"/>
      <c r="Z26" s="632"/>
    </row>
    <row r="27" spans="1:26" ht="12.75" customHeight="1" x14ac:dyDescent="0.3">
      <c r="A27" s="632"/>
      <c r="B27" s="632"/>
      <c r="C27" s="632"/>
      <c r="D27" s="632"/>
      <c r="E27" s="632"/>
      <c r="F27" s="632"/>
      <c r="G27" s="632"/>
      <c r="H27" s="632"/>
      <c r="I27" s="632"/>
      <c r="J27" s="632"/>
      <c r="K27" s="632"/>
      <c r="L27" s="632"/>
      <c r="M27" s="632"/>
      <c r="N27" s="632"/>
      <c r="O27" s="632"/>
      <c r="P27" s="632"/>
      <c r="Q27" s="632"/>
      <c r="R27" s="632"/>
      <c r="S27" s="632"/>
      <c r="T27" s="632"/>
      <c r="U27" s="632"/>
      <c r="V27" s="632"/>
      <c r="W27" s="632"/>
      <c r="X27" s="632"/>
      <c r="Y27" s="632"/>
      <c r="Z27" s="632"/>
    </row>
    <row r="28" spans="1:26" ht="12.75" customHeight="1" x14ac:dyDescent="0.3">
      <c r="A28" s="632"/>
      <c r="B28" s="632"/>
      <c r="C28" s="632"/>
      <c r="D28" s="632"/>
      <c r="E28" s="632"/>
      <c r="F28" s="632"/>
      <c r="G28" s="632"/>
      <c r="H28" s="632"/>
      <c r="I28" s="632"/>
      <c r="J28" s="632"/>
      <c r="K28" s="632"/>
      <c r="L28" s="632"/>
      <c r="M28" s="632"/>
      <c r="N28" s="632"/>
      <c r="O28" s="632"/>
      <c r="P28" s="632"/>
      <c r="Q28" s="632"/>
      <c r="R28" s="632"/>
      <c r="S28" s="632"/>
      <c r="T28" s="632"/>
      <c r="U28" s="632"/>
      <c r="V28" s="632"/>
      <c r="W28" s="632"/>
      <c r="X28" s="632"/>
      <c r="Y28" s="632"/>
      <c r="Z28" s="632"/>
    </row>
    <row r="29" spans="1:26" ht="12.75" customHeight="1" x14ac:dyDescent="0.3">
      <c r="A29" s="632"/>
      <c r="B29" s="632"/>
      <c r="C29" s="632"/>
      <c r="D29" s="632"/>
      <c r="E29" s="632"/>
      <c r="F29" s="632"/>
      <c r="G29" s="632"/>
      <c r="H29" s="632"/>
      <c r="I29" s="632"/>
      <c r="J29" s="632"/>
      <c r="K29" s="632"/>
      <c r="L29" s="632"/>
      <c r="M29" s="632"/>
      <c r="N29" s="632"/>
      <c r="O29" s="632"/>
      <c r="P29" s="632"/>
      <c r="Q29" s="632"/>
      <c r="R29" s="632"/>
      <c r="S29" s="632"/>
      <c r="T29" s="632"/>
      <c r="U29" s="632"/>
      <c r="V29" s="632"/>
      <c r="W29" s="632"/>
      <c r="X29" s="632"/>
      <c r="Y29" s="632"/>
      <c r="Z29" s="632"/>
    </row>
    <row r="30" spans="1:26" ht="12.75" customHeight="1" x14ac:dyDescent="0.3">
      <c r="A30" s="632"/>
      <c r="B30" s="632"/>
      <c r="C30" s="632"/>
      <c r="D30" s="632"/>
      <c r="E30" s="632"/>
      <c r="F30" s="632"/>
      <c r="G30" s="632"/>
      <c r="H30" s="632"/>
      <c r="I30" s="632"/>
      <c r="J30" s="632"/>
      <c r="K30" s="632"/>
      <c r="L30" s="632"/>
      <c r="M30" s="632"/>
      <c r="N30" s="632"/>
      <c r="O30" s="632"/>
      <c r="P30" s="632"/>
      <c r="Q30" s="632"/>
      <c r="R30" s="632"/>
      <c r="S30" s="632"/>
      <c r="T30" s="632"/>
      <c r="U30" s="632"/>
      <c r="V30" s="632"/>
      <c r="W30" s="632"/>
      <c r="X30" s="632"/>
      <c r="Y30" s="632"/>
      <c r="Z30" s="632"/>
    </row>
    <row r="31" spans="1:26" ht="12.75" customHeight="1" x14ac:dyDescent="0.3">
      <c r="A31" s="632"/>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row>
    <row r="32" spans="1:26" ht="12.75" customHeight="1" x14ac:dyDescent="0.3">
      <c r="A32" s="632"/>
      <c r="B32" s="632"/>
      <c r="C32" s="632"/>
      <c r="D32" s="632"/>
      <c r="E32" s="632"/>
      <c r="F32" s="632"/>
      <c r="G32" s="632"/>
      <c r="H32" s="632"/>
      <c r="I32" s="632"/>
      <c r="J32" s="632"/>
      <c r="K32" s="632"/>
      <c r="L32" s="632"/>
      <c r="M32" s="632"/>
      <c r="N32" s="632"/>
      <c r="O32" s="632"/>
      <c r="P32" s="632"/>
      <c r="Q32" s="632"/>
      <c r="R32" s="632"/>
      <c r="S32" s="632"/>
      <c r="T32" s="632"/>
      <c r="U32" s="632"/>
      <c r="V32" s="632"/>
      <c r="W32" s="632"/>
      <c r="X32" s="632"/>
      <c r="Y32" s="632"/>
      <c r="Z32" s="632"/>
    </row>
    <row r="33" spans="1:26" ht="12.75" customHeight="1" x14ac:dyDescent="0.3">
      <c r="A33" s="632"/>
      <c r="B33" s="632"/>
      <c r="C33" s="632"/>
      <c r="D33" s="632"/>
      <c r="E33" s="632"/>
      <c r="F33" s="632"/>
      <c r="G33" s="632"/>
      <c r="H33" s="632"/>
      <c r="I33" s="632"/>
      <c r="J33" s="632"/>
      <c r="K33" s="632"/>
      <c r="L33" s="632"/>
      <c r="M33" s="632"/>
      <c r="N33" s="632"/>
      <c r="O33" s="632"/>
      <c r="P33" s="632"/>
      <c r="Q33" s="632"/>
      <c r="R33" s="632"/>
      <c r="S33" s="632"/>
      <c r="T33" s="632"/>
      <c r="U33" s="632"/>
      <c r="V33" s="632"/>
      <c r="W33" s="632"/>
      <c r="X33" s="632"/>
      <c r="Y33" s="632"/>
      <c r="Z33" s="632"/>
    </row>
    <row r="34" spans="1:26" ht="12.75" customHeight="1" x14ac:dyDescent="0.3">
      <c r="A34" s="632"/>
      <c r="B34" s="632"/>
      <c r="C34" s="632"/>
      <c r="D34" s="632"/>
      <c r="E34" s="632"/>
      <c r="F34" s="632"/>
      <c r="G34" s="632"/>
      <c r="H34" s="632"/>
      <c r="I34" s="632"/>
      <c r="J34" s="632"/>
      <c r="K34" s="632"/>
      <c r="L34" s="632"/>
      <c r="M34" s="632"/>
      <c r="N34" s="632"/>
      <c r="O34" s="632"/>
      <c r="P34" s="632"/>
      <c r="Q34" s="632"/>
      <c r="R34" s="632"/>
      <c r="S34" s="632"/>
      <c r="T34" s="632"/>
      <c r="U34" s="632"/>
      <c r="V34" s="632"/>
      <c r="W34" s="632"/>
      <c r="X34" s="632"/>
      <c r="Y34" s="632"/>
      <c r="Z34" s="632"/>
    </row>
    <row r="35" spans="1:26" ht="12.75" customHeight="1" x14ac:dyDescent="0.3">
      <c r="A35" s="632"/>
      <c r="B35" s="632"/>
      <c r="C35" s="632"/>
      <c r="D35" s="632"/>
      <c r="E35" s="632"/>
      <c r="F35" s="632"/>
      <c r="G35" s="632"/>
      <c r="H35" s="632"/>
      <c r="I35" s="632"/>
      <c r="J35" s="632"/>
      <c r="K35" s="632"/>
      <c r="L35" s="632"/>
      <c r="M35" s="632"/>
      <c r="N35" s="632"/>
      <c r="O35" s="632"/>
      <c r="P35" s="632"/>
      <c r="Q35" s="632"/>
      <c r="R35" s="632"/>
      <c r="S35" s="632"/>
      <c r="T35" s="632"/>
      <c r="U35" s="632"/>
      <c r="V35" s="632"/>
      <c r="W35" s="632"/>
      <c r="X35" s="632"/>
      <c r="Y35" s="632"/>
      <c r="Z35" s="632"/>
    </row>
    <row r="36" spans="1:26" ht="12.75" customHeight="1" x14ac:dyDescent="0.3">
      <c r="A36" s="632"/>
      <c r="B36" s="632"/>
      <c r="C36" s="632"/>
      <c r="D36" s="632"/>
      <c r="E36" s="632"/>
      <c r="F36" s="632"/>
      <c r="G36" s="632"/>
      <c r="H36" s="632"/>
      <c r="I36" s="632"/>
      <c r="J36" s="632"/>
      <c r="K36" s="632"/>
      <c r="L36" s="632"/>
      <c r="M36" s="632"/>
      <c r="N36" s="632"/>
      <c r="O36" s="632"/>
      <c r="P36" s="632"/>
      <c r="Q36" s="632"/>
      <c r="R36" s="632"/>
      <c r="S36" s="632"/>
      <c r="T36" s="632"/>
      <c r="U36" s="632"/>
      <c r="V36" s="632"/>
      <c r="W36" s="632"/>
      <c r="X36" s="632"/>
      <c r="Y36" s="632"/>
      <c r="Z36" s="632"/>
    </row>
    <row r="37" spans="1:26" ht="12.75" customHeight="1" x14ac:dyDescent="0.3">
      <c r="A37" s="632"/>
      <c r="B37" s="632"/>
      <c r="C37" s="632"/>
      <c r="D37" s="632"/>
      <c r="E37" s="632"/>
      <c r="F37" s="632"/>
      <c r="G37" s="632"/>
      <c r="H37" s="632"/>
      <c r="I37" s="632"/>
      <c r="J37" s="632"/>
      <c r="K37" s="632"/>
      <c r="L37" s="632"/>
      <c r="M37" s="632"/>
      <c r="N37" s="632"/>
      <c r="O37" s="632"/>
      <c r="P37" s="632"/>
      <c r="Q37" s="632"/>
      <c r="R37" s="632"/>
      <c r="S37" s="632"/>
      <c r="T37" s="632"/>
      <c r="U37" s="632"/>
      <c r="V37" s="632"/>
      <c r="W37" s="632"/>
      <c r="X37" s="632"/>
      <c r="Y37" s="632"/>
      <c r="Z37" s="632"/>
    </row>
    <row r="38" spans="1:26" ht="12.75" customHeight="1" x14ac:dyDescent="0.3">
      <c r="A38" s="632"/>
      <c r="B38" s="632"/>
      <c r="C38" s="632"/>
      <c r="D38" s="632"/>
      <c r="E38" s="632"/>
      <c r="F38" s="632"/>
      <c r="G38" s="632"/>
      <c r="H38" s="632"/>
      <c r="I38" s="632"/>
      <c r="J38" s="632"/>
      <c r="K38" s="632"/>
      <c r="L38" s="632"/>
      <c r="M38" s="632"/>
      <c r="N38" s="632"/>
      <c r="O38" s="632"/>
      <c r="P38" s="632"/>
      <c r="Q38" s="632"/>
      <c r="R38" s="632"/>
      <c r="S38" s="632"/>
      <c r="T38" s="632"/>
      <c r="U38" s="632"/>
      <c r="V38" s="632"/>
      <c r="W38" s="632"/>
      <c r="X38" s="632"/>
      <c r="Y38" s="632"/>
      <c r="Z38" s="632"/>
    </row>
    <row r="39" spans="1:26" ht="12.75" customHeight="1" x14ac:dyDescent="0.3">
      <c r="A39" s="632"/>
      <c r="B39" s="632"/>
      <c r="C39" s="632"/>
      <c r="D39" s="632"/>
      <c r="E39" s="632"/>
      <c r="F39" s="632"/>
      <c r="G39" s="632"/>
      <c r="H39" s="632"/>
      <c r="I39" s="632"/>
      <c r="J39" s="632"/>
      <c r="K39" s="632"/>
      <c r="L39" s="632"/>
      <c r="M39" s="632"/>
      <c r="N39" s="632"/>
      <c r="O39" s="632"/>
      <c r="P39" s="632"/>
      <c r="Q39" s="632"/>
      <c r="R39" s="632"/>
      <c r="S39" s="632"/>
      <c r="T39" s="632"/>
      <c r="U39" s="632"/>
      <c r="V39" s="632"/>
      <c r="W39" s="632"/>
      <c r="X39" s="632"/>
      <c r="Y39" s="632"/>
      <c r="Z39" s="632"/>
    </row>
    <row r="40" spans="1:26" ht="12.75" customHeight="1" x14ac:dyDescent="0.3">
      <c r="A40" s="632"/>
      <c r="B40" s="632"/>
      <c r="C40" s="632"/>
      <c r="D40" s="632"/>
      <c r="E40" s="632"/>
      <c r="F40" s="632"/>
      <c r="G40" s="632"/>
      <c r="H40" s="632"/>
      <c r="I40" s="632"/>
      <c r="J40" s="632"/>
      <c r="K40" s="632"/>
      <c r="L40" s="632"/>
      <c r="M40" s="632"/>
      <c r="N40" s="632"/>
      <c r="O40" s="632"/>
      <c r="P40" s="632"/>
      <c r="Q40" s="632"/>
      <c r="R40" s="632"/>
      <c r="S40" s="632"/>
      <c r="T40" s="632"/>
      <c r="U40" s="632"/>
      <c r="V40" s="632"/>
      <c r="W40" s="632"/>
      <c r="X40" s="632"/>
      <c r="Y40" s="632"/>
      <c r="Z40" s="632"/>
    </row>
    <row r="41" spans="1:26" ht="12.75" customHeight="1" x14ac:dyDescent="0.3">
      <c r="A41" s="632"/>
      <c r="B41" s="632"/>
      <c r="C41" s="632"/>
      <c r="D41" s="632"/>
      <c r="E41" s="632"/>
      <c r="F41" s="632"/>
      <c r="G41" s="632"/>
      <c r="H41" s="632"/>
      <c r="I41" s="632"/>
      <c r="J41" s="632"/>
      <c r="K41" s="632"/>
      <c r="L41" s="632"/>
      <c r="M41" s="632"/>
      <c r="N41" s="632"/>
      <c r="O41" s="632"/>
      <c r="P41" s="632"/>
      <c r="Q41" s="632"/>
      <c r="R41" s="632"/>
      <c r="S41" s="632"/>
      <c r="T41" s="632"/>
      <c r="U41" s="632"/>
      <c r="V41" s="632"/>
      <c r="W41" s="632"/>
      <c r="X41" s="632"/>
      <c r="Y41" s="632"/>
      <c r="Z41" s="632"/>
    </row>
    <row r="42" spans="1:26" ht="12.75" customHeight="1" x14ac:dyDescent="0.3">
      <c r="A42" s="632"/>
      <c r="B42" s="632"/>
      <c r="C42" s="632"/>
      <c r="D42" s="632"/>
      <c r="E42" s="632"/>
      <c r="F42" s="632"/>
      <c r="G42" s="632"/>
      <c r="H42" s="632"/>
      <c r="I42" s="632"/>
      <c r="J42" s="632"/>
      <c r="K42" s="632"/>
      <c r="L42" s="632"/>
      <c r="M42" s="632"/>
      <c r="N42" s="632"/>
      <c r="O42" s="632"/>
      <c r="P42" s="632"/>
      <c r="Q42" s="632"/>
      <c r="R42" s="632"/>
      <c r="S42" s="632"/>
      <c r="T42" s="632"/>
      <c r="U42" s="632"/>
      <c r="V42" s="632"/>
      <c r="W42" s="632"/>
      <c r="X42" s="632"/>
      <c r="Y42" s="632"/>
      <c r="Z42" s="632"/>
    </row>
    <row r="43" spans="1:26" ht="12.75" customHeight="1" x14ac:dyDescent="0.3">
      <c r="A43" s="632"/>
      <c r="B43" s="632"/>
      <c r="C43" s="632"/>
      <c r="D43" s="632"/>
      <c r="E43" s="632"/>
      <c r="F43" s="632"/>
      <c r="G43" s="632"/>
      <c r="H43" s="632"/>
      <c r="I43" s="632"/>
      <c r="J43" s="632"/>
      <c r="K43" s="632"/>
      <c r="L43" s="632"/>
      <c r="M43" s="632"/>
      <c r="N43" s="632"/>
      <c r="O43" s="632"/>
      <c r="P43" s="632"/>
      <c r="Q43" s="632"/>
      <c r="R43" s="632"/>
      <c r="S43" s="632"/>
      <c r="T43" s="632"/>
      <c r="U43" s="632"/>
      <c r="V43" s="632"/>
      <c r="W43" s="632"/>
      <c r="X43" s="632"/>
      <c r="Y43" s="632"/>
      <c r="Z43" s="632"/>
    </row>
    <row r="44" spans="1:26" ht="12.75" customHeight="1" x14ac:dyDescent="0.3">
      <c r="A44" s="632"/>
      <c r="B44" s="632"/>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row>
    <row r="45" spans="1:26" ht="12.75" customHeight="1" x14ac:dyDescent="0.3">
      <c r="A45" s="632"/>
      <c r="B45" s="632"/>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row>
    <row r="46" spans="1:26" ht="12.75" customHeight="1" x14ac:dyDescent="0.3">
      <c r="A46" s="632"/>
      <c r="B46" s="632"/>
      <c r="C46" s="632"/>
      <c r="D46" s="632"/>
      <c r="E46" s="632"/>
      <c r="F46" s="632"/>
      <c r="G46" s="632"/>
      <c r="H46" s="632"/>
      <c r="I46" s="632"/>
      <c r="J46" s="632"/>
      <c r="K46" s="632"/>
      <c r="L46" s="632"/>
      <c r="M46" s="632"/>
      <c r="N46" s="632"/>
      <c r="O46" s="632"/>
      <c r="P46" s="632"/>
      <c r="Q46" s="632"/>
      <c r="R46" s="632"/>
      <c r="S46" s="632"/>
      <c r="T46" s="632"/>
      <c r="U46" s="632"/>
      <c r="V46" s="632"/>
      <c r="W46" s="632"/>
      <c r="X46" s="632"/>
      <c r="Y46" s="632"/>
      <c r="Z46" s="632"/>
    </row>
    <row r="47" spans="1:26" ht="12.75" customHeight="1" x14ac:dyDescent="0.3">
      <c r="A47" s="632"/>
      <c r="B47" s="632"/>
      <c r="C47" s="632"/>
      <c r="D47" s="632"/>
      <c r="E47" s="632"/>
      <c r="F47" s="632"/>
      <c r="G47" s="632"/>
      <c r="H47" s="632"/>
      <c r="I47" s="632"/>
      <c r="J47" s="632"/>
      <c r="K47" s="632"/>
      <c r="L47" s="632"/>
      <c r="M47" s="632"/>
      <c r="N47" s="632"/>
      <c r="O47" s="632"/>
      <c r="P47" s="632"/>
      <c r="Q47" s="632"/>
      <c r="R47" s="632"/>
      <c r="S47" s="632"/>
      <c r="T47" s="632"/>
      <c r="U47" s="632"/>
      <c r="V47" s="632"/>
      <c r="W47" s="632"/>
      <c r="X47" s="632"/>
      <c r="Y47" s="632"/>
      <c r="Z47" s="632"/>
    </row>
    <row r="48" spans="1:26" ht="12.75" customHeight="1" x14ac:dyDescent="0.3">
      <c r="A48" s="632"/>
      <c r="B48" s="632"/>
      <c r="C48" s="632"/>
      <c r="D48" s="632"/>
      <c r="E48" s="632"/>
      <c r="F48" s="632"/>
      <c r="G48" s="632"/>
      <c r="H48" s="632"/>
      <c r="I48" s="632"/>
      <c r="J48" s="632"/>
      <c r="K48" s="632"/>
      <c r="L48" s="632"/>
      <c r="M48" s="632"/>
      <c r="N48" s="632"/>
      <c r="O48" s="632"/>
      <c r="P48" s="632"/>
      <c r="Q48" s="632"/>
      <c r="R48" s="632"/>
      <c r="S48" s="632"/>
      <c r="T48" s="632"/>
      <c r="U48" s="632"/>
      <c r="V48" s="632"/>
      <c r="W48" s="632"/>
      <c r="X48" s="632"/>
      <c r="Y48" s="632"/>
      <c r="Z48" s="632"/>
    </row>
    <row r="49" spans="1:26" ht="12.75" customHeight="1" x14ac:dyDescent="0.3">
      <c r="A49" s="632"/>
      <c r="B49" s="632"/>
      <c r="C49" s="632"/>
      <c r="D49" s="632"/>
      <c r="E49" s="632"/>
      <c r="F49" s="632"/>
      <c r="G49" s="632"/>
      <c r="H49" s="632"/>
      <c r="I49" s="632"/>
      <c r="J49" s="632"/>
      <c r="K49" s="632"/>
      <c r="L49" s="632"/>
      <c r="M49" s="632"/>
      <c r="N49" s="632"/>
      <c r="O49" s="632"/>
      <c r="P49" s="632"/>
      <c r="Q49" s="632"/>
      <c r="R49" s="632"/>
      <c r="S49" s="632"/>
      <c r="T49" s="632"/>
      <c r="U49" s="632"/>
      <c r="V49" s="632"/>
      <c r="W49" s="632"/>
      <c r="X49" s="632"/>
      <c r="Y49" s="632"/>
      <c r="Z49" s="632"/>
    </row>
    <row r="50" spans="1:26" ht="12.75" customHeight="1" x14ac:dyDescent="0.3">
      <c r="A50" s="632"/>
      <c r="B50" s="632"/>
      <c r="C50" s="632"/>
      <c r="D50" s="632"/>
      <c r="E50" s="632"/>
      <c r="F50" s="632"/>
      <c r="G50" s="632"/>
      <c r="H50" s="632"/>
      <c r="I50" s="632"/>
      <c r="J50" s="632"/>
      <c r="K50" s="632"/>
      <c r="L50" s="632"/>
      <c r="M50" s="632"/>
      <c r="N50" s="632"/>
      <c r="O50" s="632"/>
      <c r="P50" s="632"/>
      <c r="Q50" s="632"/>
      <c r="R50" s="632"/>
      <c r="S50" s="632"/>
      <c r="T50" s="632"/>
      <c r="U50" s="632"/>
      <c r="V50" s="632"/>
      <c r="W50" s="632"/>
      <c r="X50" s="632"/>
      <c r="Y50" s="632"/>
      <c r="Z50" s="632"/>
    </row>
    <row r="51" spans="1:26" ht="12.75" customHeight="1" x14ac:dyDescent="0.3">
      <c r="A51" s="632"/>
      <c r="B51" s="632"/>
      <c r="C51" s="632"/>
      <c r="D51" s="632"/>
      <c r="E51" s="632"/>
      <c r="F51" s="632"/>
      <c r="G51" s="632"/>
      <c r="H51" s="632"/>
      <c r="I51" s="632"/>
      <c r="J51" s="632"/>
      <c r="K51" s="632"/>
      <c r="L51" s="632"/>
      <c r="M51" s="632"/>
      <c r="N51" s="632"/>
      <c r="O51" s="632"/>
      <c r="P51" s="632"/>
      <c r="Q51" s="632"/>
      <c r="R51" s="632"/>
      <c r="S51" s="632"/>
      <c r="T51" s="632"/>
      <c r="U51" s="632"/>
      <c r="V51" s="632"/>
      <c r="W51" s="632"/>
      <c r="X51" s="632"/>
      <c r="Y51" s="632"/>
      <c r="Z51" s="632"/>
    </row>
    <row r="52" spans="1:26" ht="12.75" customHeight="1" x14ac:dyDescent="0.3">
      <c r="A52" s="632"/>
      <c r="B52" s="632"/>
      <c r="C52" s="632"/>
      <c r="D52" s="632"/>
      <c r="E52" s="632"/>
      <c r="F52" s="632"/>
      <c r="G52" s="632"/>
      <c r="H52" s="632"/>
      <c r="I52" s="632"/>
      <c r="J52" s="632"/>
      <c r="K52" s="632"/>
      <c r="L52" s="632"/>
      <c r="M52" s="632"/>
      <c r="N52" s="632"/>
      <c r="O52" s="632"/>
      <c r="P52" s="632"/>
      <c r="Q52" s="632"/>
      <c r="R52" s="632"/>
      <c r="S52" s="632"/>
      <c r="T52" s="632"/>
      <c r="U52" s="632"/>
      <c r="V52" s="632"/>
      <c r="W52" s="632"/>
      <c r="X52" s="632"/>
      <c r="Y52" s="632"/>
      <c r="Z52" s="632"/>
    </row>
    <row r="53" spans="1:26" ht="12.75" customHeight="1" x14ac:dyDescent="0.3">
      <c r="A53" s="632"/>
      <c r="B53" s="632"/>
      <c r="C53" s="632"/>
      <c r="D53" s="632"/>
      <c r="E53" s="632"/>
      <c r="F53" s="632"/>
      <c r="G53" s="632"/>
      <c r="H53" s="632"/>
      <c r="I53" s="632"/>
      <c r="J53" s="632"/>
      <c r="K53" s="632"/>
      <c r="L53" s="632"/>
      <c r="M53" s="632"/>
      <c r="N53" s="632"/>
      <c r="O53" s="632"/>
      <c r="P53" s="632"/>
      <c r="Q53" s="632"/>
      <c r="R53" s="632"/>
      <c r="S53" s="632"/>
      <c r="T53" s="632"/>
      <c r="U53" s="632"/>
      <c r="V53" s="632"/>
      <c r="W53" s="632"/>
      <c r="X53" s="632"/>
      <c r="Y53" s="632"/>
      <c r="Z53" s="632"/>
    </row>
    <row r="54" spans="1:26" ht="12.75" customHeight="1" x14ac:dyDescent="0.3">
      <c r="A54" s="632"/>
      <c r="B54" s="632"/>
      <c r="C54" s="632"/>
      <c r="D54" s="632"/>
      <c r="E54" s="632"/>
      <c r="F54" s="632"/>
      <c r="G54" s="632"/>
      <c r="H54" s="632"/>
      <c r="I54" s="632"/>
      <c r="J54" s="632"/>
      <c r="K54" s="632"/>
      <c r="L54" s="632"/>
      <c r="M54" s="632"/>
      <c r="N54" s="632"/>
      <c r="O54" s="632"/>
      <c r="P54" s="632"/>
      <c r="Q54" s="632"/>
      <c r="R54" s="632"/>
      <c r="S54" s="632"/>
      <c r="T54" s="632"/>
      <c r="U54" s="632"/>
      <c r="V54" s="632"/>
      <c r="W54" s="632"/>
      <c r="X54" s="632"/>
      <c r="Y54" s="632"/>
      <c r="Z54" s="632"/>
    </row>
    <row r="55" spans="1:26" ht="12.75" customHeight="1" x14ac:dyDescent="0.3">
      <c r="A55" s="632"/>
      <c r="B55" s="632"/>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row>
    <row r="56" spans="1:26" ht="12.75" customHeight="1" x14ac:dyDescent="0.3">
      <c r="A56" s="632"/>
      <c r="B56" s="632"/>
      <c r="C56" s="632"/>
      <c r="D56" s="632"/>
      <c r="E56" s="632"/>
      <c r="F56" s="632"/>
      <c r="G56" s="632"/>
      <c r="H56" s="632"/>
      <c r="I56" s="632"/>
      <c r="J56" s="632"/>
      <c r="K56" s="632"/>
      <c r="L56" s="632"/>
      <c r="M56" s="632"/>
      <c r="N56" s="632"/>
      <c r="O56" s="632"/>
      <c r="P56" s="632"/>
      <c r="Q56" s="632"/>
      <c r="R56" s="632"/>
      <c r="S56" s="632"/>
      <c r="T56" s="632"/>
      <c r="U56" s="632"/>
      <c r="V56" s="632"/>
      <c r="W56" s="632"/>
      <c r="X56" s="632"/>
      <c r="Y56" s="632"/>
      <c r="Z56" s="632"/>
    </row>
    <row r="57" spans="1:26" ht="12.75" customHeight="1" x14ac:dyDescent="0.3">
      <c r="A57" s="632"/>
      <c r="B57" s="632"/>
      <c r="C57" s="632"/>
      <c r="D57" s="632"/>
      <c r="E57" s="632"/>
      <c r="F57" s="632"/>
      <c r="G57" s="632"/>
      <c r="H57" s="632"/>
      <c r="I57" s="632"/>
      <c r="J57" s="632"/>
      <c r="K57" s="632"/>
      <c r="L57" s="632"/>
      <c r="M57" s="632"/>
      <c r="N57" s="632"/>
      <c r="O57" s="632"/>
      <c r="P57" s="632"/>
      <c r="Q57" s="632"/>
      <c r="R57" s="632"/>
      <c r="S57" s="632"/>
      <c r="T57" s="632"/>
      <c r="U57" s="632"/>
      <c r="V57" s="632"/>
      <c r="W57" s="632"/>
      <c r="X57" s="632"/>
      <c r="Y57" s="632"/>
      <c r="Z57" s="632"/>
    </row>
    <row r="58" spans="1:26" ht="12.75" customHeight="1" x14ac:dyDescent="0.3">
      <c r="A58" s="632"/>
      <c r="B58" s="632"/>
      <c r="C58" s="632"/>
      <c r="D58" s="632"/>
      <c r="E58" s="632"/>
      <c r="F58" s="632"/>
      <c r="G58" s="632"/>
      <c r="H58" s="632"/>
      <c r="I58" s="632"/>
      <c r="J58" s="632"/>
      <c r="K58" s="632"/>
      <c r="L58" s="632"/>
      <c r="M58" s="632"/>
      <c r="N58" s="632"/>
      <c r="O58" s="632"/>
      <c r="P58" s="632"/>
      <c r="Q58" s="632"/>
      <c r="R58" s="632"/>
      <c r="S58" s="632"/>
      <c r="T58" s="632"/>
      <c r="U58" s="632"/>
      <c r="V58" s="632"/>
      <c r="W58" s="632"/>
      <c r="X58" s="632"/>
      <c r="Y58" s="632"/>
      <c r="Z58" s="632"/>
    </row>
    <row r="59" spans="1:26" ht="12.75" customHeight="1" x14ac:dyDescent="0.3">
      <c r="A59" s="632"/>
      <c r="B59" s="632"/>
      <c r="C59" s="632"/>
      <c r="D59" s="632"/>
      <c r="E59" s="632"/>
      <c r="F59" s="632"/>
      <c r="G59" s="632"/>
      <c r="H59" s="632"/>
      <c r="I59" s="632"/>
      <c r="J59" s="632"/>
      <c r="K59" s="632"/>
      <c r="L59" s="632"/>
      <c r="M59" s="632"/>
      <c r="N59" s="632"/>
      <c r="O59" s="632"/>
      <c r="P59" s="632"/>
      <c r="Q59" s="632"/>
      <c r="R59" s="632"/>
      <c r="S59" s="632"/>
      <c r="T59" s="632"/>
      <c r="U59" s="632"/>
      <c r="V59" s="632"/>
      <c r="W59" s="632"/>
      <c r="X59" s="632"/>
      <c r="Y59" s="632"/>
      <c r="Z59" s="632"/>
    </row>
    <row r="60" spans="1:26" ht="12.75" customHeight="1" x14ac:dyDescent="0.3">
      <c r="A60" s="632"/>
      <c r="B60" s="632"/>
      <c r="C60" s="632"/>
      <c r="D60" s="632"/>
      <c r="E60" s="632"/>
      <c r="F60" s="632"/>
      <c r="G60" s="632"/>
      <c r="H60" s="632"/>
      <c r="I60" s="632"/>
      <c r="J60" s="632"/>
      <c r="K60" s="632"/>
      <c r="L60" s="632"/>
      <c r="M60" s="632"/>
      <c r="N60" s="632"/>
      <c r="O60" s="632"/>
      <c r="P60" s="632"/>
      <c r="Q60" s="632"/>
      <c r="R60" s="632"/>
      <c r="S60" s="632"/>
      <c r="T60" s="632"/>
      <c r="U60" s="632"/>
      <c r="V60" s="632"/>
      <c r="W60" s="632"/>
      <c r="X60" s="632"/>
      <c r="Y60" s="632"/>
      <c r="Z60" s="632"/>
    </row>
    <row r="61" spans="1:26" ht="12.75" customHeight="1" x14ac:dyDescent="0.3">
      <c r="A61" s="632"/>
      <c r="B61" s="632"/>
      <c r="C61" s="632"/>
      <c r="D61" s="632"/>
      <c r="E61" s="632"/>
      <c r="F61" s="632"/>
      <c r="G61" s="632"/>
      <c r="H61" s="632"/>
      <c r="I61" s="632"/>
      <c r="J61" s="632"/>
      <c r="K61" s="632"/>
      <c r="L61" s="632"/>
      <c r="M61" s="632"/>
      <c r="N61" s="632"/>
      <c r="O61" s="632"/>
      <c r="P61" s="632"/>
      <c r="Q61" s="632"/>
      <c r="R61" s="632"/>
      <c r="S61" s="632"/>
      <c r="T61" s="632"/>
      <c r="U61" s="632"/>
      <c r="V61" s="632"/>
      <c r="W61" s="632"/>
      <c r="X61" s="632"/>
      <c r="Y61" s="632"/>
      <c r="Z61" s="632"/>
    </row>
    <row r="62" spans="1:26" ht="12.75" customHeight="1" x14ac:dyDescent="0.3">
      <c r="A62" s="632"/>
      <c r="B62" s="632"/>
      <c r="C62" s="632"/>
      <c r="D62" s="632"/>
      <c r="E62" s="632"/>
      <c r="F62" s="632"/>
      <c r="G62" s="632"/>
      <c r="H62" s="632"/>
      <c r="I62" s="632"/>
      <c r="J62" s="632"/>
      <c r="K62" s="632"/>
      <c r="L62" s="632"/>
      <c r="M62" s="632"/>
      <c r="N62" s="632"/>
      <c r="O62" s="632"/>
      <c r="P62" s="632"/>
      <c r="Q62" s="632"/>
      <c r="R62" s="632"/>
      <c r="S62" s="632"/>
      <c r="T62" s="632"/>
      <c r="U62" s="632"/>
      <c r="V62" s="632"/>
      <c r="W62" s="632"/>
      <c r="X62" s="632"/>
      <c r="Y62" s="632"/>
      <c r="Z62" s="632"/>
    </row>
    <row r="63" spans="1:26" ht="12.75" customHeight="1" x14ac:dyDescent="0.3">
      <c r="A63" s="632"/>
      <c r="B63" s="632"/>
      <c r="C63" s="632"/>
      <c r="D63" s="632"/>
      <c r="E63" s="632"/>
      <c r="F63" s="632"/>
      <c r="G63" s="632"/>
      <c r="H63" s="632"/>
      <c r="I63" s="632"/>
      <c r="J63" s="632"/>
      <c r="K63" s="632"/>
      <c r="L63" s="632"/>
      <c r="M63" s="632"/>
      <c r="N63" s="632"/>
      <c r="O63" s="632"/>
      <c r="P63" s="632"/>
      <c r="Q63" s="632"/>
      <c r="R63" s="632"/>
      <c r="S63" s="632"/>
      <c r="T63" s="632"/>
      <c r="U63" s="632"/>
      <c r="V63" s="632"/>
      <c r="W63" s="632"/>
      <c r="X63" s="632"/>
      <c r="Y63" s="632"/>
      <c r="Z63" s="632"/>
    </row>
    <row r="64" spans="1:26" ht="12.75" customHeight="1" x14ac:dyDescent="0.3">
      <c r="A64" s="632"/>
      <c r="B64" s="632"/>
      <c r="C64" s="632"/>
      <c r="D64" s="632"/>
      <c r="E64" s="632"/>
      <c r="F64" s="632"/>
      <c r="G64" s="632"/>
      <c r="H64" s="632"/>
      <c r="I64" s="632"/>
      <c r="J64" s="632"/>
      <c r="K64" s="632"/>
      <c r="L64" s="632"/>
      <c r="M64" s="632"/>
      <c r="N64" s="632"/>
      <c r="O64" s="632"/>
      <c r="P64" s="632"/>
      <c r="Q64" s="632"/>
      <c r="R64" s="632"/>
      <c r="S64" s="632"/>
      <c r="T64" s="632"/>
      <c r="U64" s="632"/>
      <c r="V64" s="632"/>
      <c r="W64" s="632"/>
      <c r="X64" s="632"/>
      <c r="Y64" s="632"/>
      <c r="Z64" s="632"/>
    </row>
    <row r="65" spans="1:26" ht="12.75" customHeight="1" x14ac:dyDescent="0.3">
      <c r="A65" s="632"/>
      <c r="B65" s="632"/>
      <c r="C65" s="632"/>
      <c r="D65" s="632"/>
      <c r="E65" s="632"/>
      <c r="F65" s="632"/>
      <c r="G65" s="632"/>
      <c r="H65" s="632"/>
      <c r="I65" s="632"/>
      <c r="J65" s="632"/>
      <c r="K65" s="632"/>
      <c r="L65" s="632"/>
      <c r="M65" s="632"/>
      <c r="N65" s="632"/>
      <c r="O65" s="632"/>
      <c r="P65" s="632"/>
      <c r="Q65" s="632"/>
      <c r="R65" s="632"/>
      <c r="S65" s="632"/>
      <c r="T65" s="632"/>
      <c r="U65" s="632"/>
      <c r="V65" s="632"/>
      <c r="W65" s="632"/>
      <c r="X65" s="632"/>
      <c r="Y65" s="632"/>
      <c r="Z65" s="632"/>
    </row>
    <row r="66" spans="1:26" ht="12.75" customHeight="1" x14ac:dyDescent="0.3">
      <c r="A66" s="632"/>
      <c r="B66" s="632"/>
      <c r="C66" s="632"/>
      <c r="D66" s="632"/>
      <c r="E66" s="632"/>
      <c r="F66" s="632"/>
      <c r="G66" s="632"/>
      <c r="H66" s="632"/>
      <c r="I66" s="632"/>
      <c r="J66" s="632"/>
      <c r="K66" s="632"/>
      <c r="L66" s="632"/>
      <c r="M66" s="632"/>
      <c r="N66" s="632"/>
      <c r="O66" s="632"/>
      <c r="P66" s="632"/>
      <c r="Q66" s="632"/>
      <c r="R66" s="632"/>
      <c r="S66" s="632"/>
      <c r="T66" s="632"/>
      <c r="U66" s="632"/>
      <c r="V66" s="632"/>
      <c r="W66" s="632"/>
      <c r="X66" s="632"/>
      <c r="Y66" s="632"/>
      <c r="Z66" s="632"/>
    </row>
    <row r="67" spans="1:26" ht="12.75" customHeight="1" x14ac:dyDescent="0.3">
      <c r="A67" s="632"/>
      <c r="B67" s="632"/>
      <c r="C67" s="632"/>
      <c r="D67" s="632"/>
      <c r="E67" s="632"/>
      <c r="F67" s="632"/>
      <c r="G67" s="632"/>
      <c r="H67" s="632"/>
      <c r="I67" s="632"/>
      <c r="J67" s="632"/>
      <c r="K67" s="632"/>
      <c r="L67" s="632"/>
      <c r="M67" s="632"/>
      <c r="N67" s="632"/>
      <c r="O67" s="632"/>
      <c r="P67" s="632"/>
      <c r="Q67" s="632"/>
      <c r="R67" s="632"/>
      <c r="S67" s="632"/>
      <c r="T67" s="632"/>
      <c r="U67" s="632"/>
      <c r="V67" s="632"/>
      <c r="W67" s="632"/>
      <c r="X67" s="632"/>
      <c r="Y67" s="632"/>
      <c r="Z67" s="632"/>
    </row>
    <row r="68" spans="1:26" ht="12.75" customHeight="1" x14ac:dyDescent="0.3">
      <c r="A68" s="632"/>
      <c r="B68" s="632"/>
      <c r="C68" s="632"/>
      <c r="D68" s="632"/>
      <c r="E68" s="632"/>
      <c r="F68" s="632"/>
      <c r="G68" s="632"/>
      <c r="H68" s="632"/>
      <c r="I68" s="632"/>
      <c r="J68" s="632"/>
      <c r="K68" s="632"/>
      <c r="L68" s="632"/>
      <c r="M68" s="632"/>
      <c r="N68" s="632"/>
      <c r="O68" s="632"/>
      <c r="P68" s="632"/>
      <c r="Q68" s="632"/>
      <c r="R68" s="632"/>
      <c r="S68" s="632"/>
      <c r="T68" s="632"/>
      <c r="U68" s="632"/>
      <c r="V68" s="632"/>
      <c r="W68" s="632"/>
      <c r="X68" s="632"/>
      <c r="Y68" s="632"/>
      <c r="Z68" s="632"/>
    </row>
    <row r="69" spans="1:26" ht="12.75" customHeight="1" x14ac:dyDescent="0.3">
      <c r="A69" s="632"/>
      <c r="B69" s="632"/>
      <c r="C69" s="632"/>
      <c r="D69" s="632"/>
      <c r="E69" s="632"/>
      <c r="F69" s="632"/>
      <c r="G69" s="632"/>
      <c r="H69" s="632"/>
      <c r="I69" s="632"/>
      <c r="J69" s="632"/>
      <c r="K69" s="632"/>
      <c r="L69" s="632"/>
      <c r="M69" s="632"/>
      <c r="N69" s="632"/>
      <c r="O69" s="632"/>
      <c r="P69" s="632"/>
      <c r="Q69" s="632"/>
      <c r="R69" s="632"/>
      <c r="S69" s="632"/>
      <c r="T69" s="632"/>
      <c r="U69" s="632"/>
      <c r="V69" s="632"/>
      <c r="W69" s="632"/>
      <c r="X69" s="632"/>
      <c r="Y69" s="632"/>
      <c r="Z69" s="632"/>
    </row>
    <row r="70" spans="1:26" ht="12.75" customHeight="1" x14ac:dyDescent="0.3">
      <c r="A70" s="632"/>
      <c r="B70" s="632"/>
      <c r="C70" s="632"/>
      <c r="D70" s="632"/>
      <c r="E70" s="632"/>
      <c r="F70" s="632"/>
      <c r="G70" s="632"/>
      <c r="H70" s="632"/>
      <c r="I70" s="632"/>
      <c r="J70" s="632"/>
      <c r="K70" s="632"/>
      <c r="L70" s="632"/>
      <c r="M70" s="632"/>
      <c r="N70" s="632"/>
      <c r="O70" s="632"/>
      <c r="P70" s="632"/>
      <c r="Q70" s="632"/>
      <c r="R70" s="632"/>
      <c r="S70" s="632"/>
      <c r="T70" s="632"/>
      <c r="U70" s="632"/>
      <c r="V70" s="632"/>
      <c r="W70" s="632"/>
      <c r="X70" s="632"/>
      <c r="Y70" s="632"/>
      <c r="Z70" s="632"/>
    </row>
    <row r="71" spans="1:26" ht="12.75" customHeight="1" x14ac:dyDescent="0.3">
      <c r="A71" s="632"/>
      <c r="B71" s="632"/>
      <c r="C71" s="632"/>
      <c r="D71" s="632"/>
      <c r="E71" s="632"/>
      <c r="F71" s="632"/>
      <c r="G71" s="632"/>
      <c r="H71" s="632"/>
      <c r="I71" s="632"/>
      <c r="J71" s="632"/>
      <c r="K71" s="632"/>
      <c r="L71" s="632"/>
      <c r="M71" s="632"/>
      <c r="N71" s="632"/>
      <c r="O71" s="632"/>
      <c r="P71" s="632"/>
      <c r="Q71" s="632"/>
      <c r="R71" s="632"/>
      <c r="S71" s="632"/>
      <c r="T71" s="632"/>
      <c r="U71" s="632"/>
      <c r="V71" s="632"/>
      <c r="W71" s="632"/>
      <c r="X71" s="632"/>
      <c r="Y71" s="632"/>
      <c r="Z71" s="632"/>
    </row>
    <row r="72" spans="1:26" ht="12.75" customHeight="1" x14ac:dyDescent="0.3">
      <c r="A72" s="632"/>
      <c r="B72" s="632"/>
      <c r="C72" s="632"/>
      <c r="D72" s="632"/>
      <c r="E72" s="632"/>
      <c r="F72" s="632"/>
      <c r="G72" s="632"/>
      <c r="H72" s="632"/>
      <c r="I72" s="632"/>
      <c r="J72" s="632"/>
      <c r="K72" s="632"/>
      <c r="L72" s="632"/>
      <c r="M72" s="632"/>
      <c r="N72" s="632"/>
      <c r="O72" s="632"/>
      <c r="P72" s="632"/>
      <c r="Q72" s="632"/>
      <c r="R72" s="632"/>
      <c r="S72" s="632"/>
      <c r="T72" s="632"/>
      <c r="U72" s="632"/>
      <c r="V72" s="632"/>
      <c r="W72" s="632"/>
      <c r="X72" s="632"/>
      <c r="Y72" s="632"/>
      <c r="Z72" s="632"/>
    </row>
    <row r="73" spans="1:26" ht="12.75" customHeight="1" x14ac:dyDescent="0.3">
      <c r="A73" s="632"/>
      <c r="B73" s="632"/>
      <c r="C73" s="632"/>
      <c r="D73" s="632"/>
      <c r="E73" s="632"/>
      <c r="F73" s="632"/>
      <c r="G73" s="632"/>
      <c r="H73" s="632"/>
      <c r="I73" s="632"/>
      <c r="J73" s="632"/>
      <c r="K73" s="632"/>
      <c r="L73" s="632"/>
      <c r="M73" s="632"/>
      <c r="N73" s="632"/>
      <c r="O73" s="632"/>
      <c r="P73" s="632"/>
      <c r="Q73" s="632"/>
      <c r="R73" s="632"/>
      <c r="S73" s="632"/>
      <c r="T73" s="632"/>
      <c r="U73" s="632"/>
      <c r="V73" s="632"/>
      <c r="W73" s="632"/>
      <c r="X73" s="632"/>
      <c r="Y73" s="632"/>
      <c r="Z73" s="632"/>
    </row>
    <row r="74" spans="1:26" ht="12.75" customHeight="1" x14ac:dyDescent="0.3">
      <c r="A74" s="632"/>
      <c r="B74" s="632"/>
      <c r="C74" s="632"/>
      <c r="D74" s="632"/>
      <c r="E74" s="632"/>
      <c r="F74" s="632"/>
      <c r="G74" s="632"/>
      <c r="H74" s="632"/>
      <c r="I74" s="632"/>
      <c r="J74" s="632"/>
      <c r="K74" s="632"/>
      <c r="L74" s="632"/>
      <c r="M74" s="632"/>
      <c r="N74" s="632"/>
      <c r="O74" s="632"/>
      <c r="P74" s="632"/>
      <c r="Q74" s="632"/>
      <c r="R74" s="632"/>
      <c r="S74" s="632"/>
      <c r="T74" s="632"/>
      <c r="U74" s="632"/>
      <c r="V74" s="632"/>
      <c r="W74" s="632"/>
      <c r="X74" s="632"/>
      <c r="Y74" s="632"/>
      <c r="Z74" s="632"/>
    </row>
    <row r="75" spans="1:26" ht="12.75" customHeight="1" x14ac:dyDescent="0.3">
      <c r="A75" s="632"/>
      <c r="B75" s="632"/>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row>
    <row r="76" spans="1:26" ht="12.75" customHeight="1" x14ac:dyDescent="0.3">
      <c r="A76" s="632"/>
      <c r="B76" s="632"/>
      <c r="C76" s="632"/>
      <c r="D76" s="632"/>
      <c r="E76" s="632"/>
      <c r="F76" s="632"/>
      <c r="G76" s="632"/>
      <c r="H76" s="632"/>
      <c r="I76" s="632"/>
      <c r="J76" s="632"/>
      <c r="K76" s="632"/>
      <c r="L76" s="632"/>
      <c r="M76" s="632"/>
      <c r="N76" s="632"/>
      <c r="O76" s="632"/>
      <c r="P76" s="632"/>
      <c r="Q76" s="632"/>
      <c r="R76" s="632"/>
      <c r="S76" s="632"/>
      <c r="T76" s="632"/>
      <c r="U76" s="632"/>
      <c r="V76" s="632"/>
      <c r="W76" s="632"/>
      <c r="X76" s="632"/>
      <c r="Y76" s="632"/>
      <c r="Z76" s="632"/>
    </row>
    <row r="77" spans="1:26" ht="12.75" customHeight="1" x14ac:dyDescent="0.3">
      <c r="A77" s="632"/>
      <c r="B77" s="632"/>
      <c r="C77" s="632"/>
      <c r="D77" s="632"/>
      <c r="E77" s="632"/>
      <c r="F77" s="632"/>
      <c r="G77" s="632"/>
      <c r="H77" s="632"/>
      <c r="I77" s="632"/>
      <c r="J77" s="632"/>
      <c r="K77" s="632"/>
      <c r="L77" s="632"/>
      <c r="M77" s="632"/>
      <c r="N77" s="632"/>
      <c r="O77" s="632"/>
      <c r="P77" s="632"/>
      <c r="Q77" s="632"/>
      <c r="R77" s="632"/>
      <c r="S77" s="632"/>
      <c r="T77" s="632"/>
      <c r="U77" s="632"/>
      <c r="V77" s="632"/>
      <c r="W77" s="632"/>
      <c r="X77" s="632"/>
      <c r="Y77" s="632"/>
      <c r="Z77" s="632"/>
    </row>
    <row r="78" spans="1:26" ht="12.75" customHeight="1" x14ac:dyDescent="0.3">
      <c r="A78" s="632"/>
      <c r="B78" s="632"/>
      <c r="C78" s="632"/>
      <c r="D78" s="632"/>
      <c r="E78" s="632"/>
      <c r="F78" s="632"/>
      <c r="G78" s="632"/>
      <c r="H78" s="632"/>
      <c r="I78" s="632"/>
      <c r="J78" s="632"/>
      <c r="K78" s="632"/>
      <c r="L78" s="632"/>
      <c r="M78" s="632"/>
      <c r="N78" s="632"/>
      <c r="O78" s="632"/>
      <c r="P78" s="632"/>
      <c r="Q78" s="632"/>
      <c r="R78" s="632"/>
      <c r="S78" s="632"/>
      <c r="T78" s="632"/>
      <c r="U78" s="632"/>
      <c r="V78" s="632"/>
      <c r="W78" s="632"/>
      <c r="X78" s="632"/>
      <c r="Y78" s="632"/>
      <c r="Z78" s="632"/>
    </row>
    <row r="79" spans="1:26" ht="12.75" customHeight="1" x14ac:dyDescent="0.3">
      <c r="A79" s="632"/>
      <c r="B79" s="632"/>
      <c r="C79" s="632"/>
      <c r="D79" s="632"/>
      <c r="E79" s="632"/>
      <c r="F79" s="632"/>
      <c r="G79" s="632"/>
      <c r="H79" s="632"/>
      <c r="I79" s="632"/>
      <c r="J79" s="632"/>
      <c r="K79" s="632"/>
      <c r="L79" s="632"/>
      <c r="M79" s="632"/>
      <c r="N79" s="632"/>
      <c r="O79" s="632"/>
      <c r="P79" s="632"/>
      <c r="Q79" s="632"/>
      <c r="R79" s="632"/>
      <c r="S79" s="632"/>
      <c r="T79" s="632"/>
      <c r="U79" s="632"/>
      <c r="V79" s="632"/>
      <c r="W79" s="632"/>
      <c r="X79" s="632"/>
      <c r="Y79" s="632"/>
      <c r="Z79" s="632"/>
    </row>
    <row r="80" spans="1:26" ht="12.75" customHeight="1" x14ac:dyDescent="0.3">
      <c r="A80" s="632"/>
      <c r="B80" s="632"/>
      <c r="C80" s="632"/>
      <c r="D80" s="632"/>
      <c r="E80" s="632"/>
      <c r="F80" s="632"/>
      <c r="G80" s="632"/>
      <c r="H80" s="632"/>
      <c r="I80" s="632"/>
      <c r="J80" s="632"/>
      <c r="K80" s="632"/>
      <c r="L80" s="632"/>
      <c r="M80" s="632"/>
      <c r="N80" s="632"/>
      <c r="O80" s="632"/>
      <c r="P80" s="632"/>
      <c r="Q80" s="632"/>
      <c r="R80" s="632"/>
      <c r="S80" s="632"/>
      <c r="T80" s="632"/>
      <c r="U80" s="632"/>
      <c r="V80" s="632"/>
      <c r="W80" s="632"/>
      <c r="X80" s="632"/>
      <c r="Y80" s="632"/>
      <c r="Z80" s="632"/>
    </row>
    <row r="81" spans="1:26" ht="12.75" customHeight="1" x14ac:dyDescent="0.3">
      <c r="A81" s="632"/>
      <c r="B81" s="632"/>
      <c r="C81" s="632"/>
      <c r="D81" s="632"/>
      <c r="E81" s="632"/>
      <c r="F81" s="632"/>
      <c r="G81" s="632"/>
      <c r="H81" s="632"/>
      <c r="I81" s="632"/>
      <c r="J81" s="632"/>
      <c r="K81" s="632"/>
      <c r="L81" s="632"/>
      <c r="M81" s="632"/>
      <c r="N81" s="632"/>
      <c r="O81" s="632"/>
      <c r="P81" s="632"/>
      <c r="Q81" s="632"/>
      <c r="R81" s="632"/>
      <c r="S81" s="632"/>
      <c r="T81" s="632"/>
      <c r="U81" s="632"/>
      <c r="V81" s="632"/>
      <c r="W81" s="632"/>
      <c r="X81" s="632"/>
      <c r="Y81" s="632"/>
      <c r="Z81" s="632"/>
    </row>
    <row r="82" spans="1:26" ht="12.75" customHeight="1" x14ac:dyDescent="0.3">
      <c r="A82" s="632"/>
      <c r="B82" s="632"/>
      <c r="C82" s="632"/>
      <c r="D82" s="632"/>
      <c r="E82" s="632"/>
      <c r="F82" s="632"/>
      <c r="G82" s="632"/>
      <c r="H82" s="632"/>
      <c r="I82" s="632"/>
      <c r="J82" s="632"/>
      <c r="K82" s="632"/>
      <c r="L82" s="632"/>
      <c r="M82" s="632"/>
      <c r="N82" s="632"/>
      <c r="O82" s="632"/>
      <c r="P82" s="632"/>
      <c r="Q82" s="632"/>
      <c r="R82" s="632"/>
      <c r="S82" s="632"/>
      <c r="T82" s="632"/>
      <c r="U82" s="632"/>
      <c r="V82" s="632"/>
      <c r="W82" s="632"/>
      <c r="X82" s="632"/>
      <c r="Y82" s="632"/>
      <c r="Z82" s="632"/>
    </row>
    <row r="83" spans="1:26" ht="12.75" customHeight="1" x14ac:dyDescent="0.3">
      <c r="A83" s="632"/>
      <c r="B83" s="632"/>
      <c r="C83" s="632"/>
      <c r="D83" s="632"/>
      <c r="E83" s="632"/>
      <c r="F83" s="632"/>
      <c r="G83" s="632"/>
      <c r="H83" s="632"/>
      <c r="I83" s="632"/>
      <c r="J83" s="632"/>
      <c r="K83" s="632"/>
      <c r="L83" s="632"/>
      <c r="M83" s="632"/>
      <c r="N83" s="632"/>
      <c r="O83" s="632"/>
      <c r="P83" s="632"/>
      <c r="Q83" s="632"/>
      <c r="R83" s="632"/>
      <c r="S83" s="632"/>
      <c r="T83" s="632"/>
      <c r="U83" s="632"/>
      <c r="V83" s="632"/>
      <c r="W83" s="632"/>
      <c r="X83" s="632"/>
      <c r="Y83" s="632"/>
      <c r="Z83" s="632"/>
    </row>
    <row r="84" spans="1:26" ht="12.75" customHeight="1" x14ac:dyDescent="0.3">
      <c r="A84" s="632"/>
      <c r="B84" s="632"/>
      <c r="C84" s="632"/>
      <c r="D84" s="632"/>
      <c r="E84" s="632"/>
      <c r="F84" s="632"/>
      <c r="G84" s="632"/>
      <c r="H84" s="632"/>
      <c r="I84" s="632"/>
      <c r="J84" s="632"/>
      <c r="K84" s="632"/>
      <c r="L84" s="632"/>
      <c r="M84" s="632"/>
      <c r="N84" s="632"/>
      <c r="O84" s="632"/>
      <c r="P84" s="632"/>
      <c r="Q84" s="632"/>
      <c r="R84" s="632"/>
      <c r="S84" s="632"/>
      <c r="T84" s="632"/>
      <c r="U84" s="632"/>
      <c r="V84" s="632"/>
      <c r="W84" s="632"/>
      <c r="X84" s="632"/>
      <c r="Y84" s="632"/>
      <c r="Z84" s="632"/>
    </row>
    <row r="85" spans="1:26" ht="12.75" customHeight="1" x14ac:dyDescent="0.3">
      <c r="A85" s="632"/>
      <c r="B85" s="632"/>
      <c r="C85" s="632"/>
      <c r="D85" s="632"/>
      <c r="E85" s="632"/>
      <c r="F85" s="632"/>
      <c r="G85" s="632"/>
      <c r="H85" s="632"/>
      <c r="I85" s="632"/>
      <c r="J85" s="632"/>
      <c r="K85" s="632"/>
      <c r="L85" s="632"/>
      <c r="M85" s="632"/>
      <c r="N85" s="632"/>
      <c r="O85" s="632"/>
      <c r="P85" s="632"/>
      <c r="Q85" s="632"/>
      <c r="R85" s="632"/>
      <c r="S85" s="632"/>
      <c r="T85" s="632"/>
      <c r="U85" s="632"/>
      <c r="V85" s="632"/>
      <c r="W85" s="632"/>
      <c r="X85" s="632"/>
      <c r="Y85" s="632"/>
      <c r="Z85" s="632"/>
    </row>
    <row r="86" spans="1:26" ht="12.75" customHeight="1" x14ac:dyDescent="0.3">
      <c r="A86" s="632"/>
      <c r="B86" s="632"/>
      <c r="C86" s="632"/>
      <c r="D86" s="632"/>
      <c r="E86" s="632"/>
      <c r="F86" s="632"/>
      <c r="G86" s="632"/>
      <c r="H86" s="632"/>
      <c r="I86" s="632"/>
      <c r="J86" s="632"/>
      <c r="K86" s="632"/>
      <c r="L86" s="632"/>
      <c r="M86" s="632"/>
      <c r="N86" s="632"/>
      <c r="O86" s="632"/>
      <c r="P86" s="632"/>
      <c r="Q86" s="632"/>
      <c r="R86" s="632"/>
      <c r="S86" s="632"/>
      <c r="T86" s="632"/>
      <c r="U86" s="632"/>
      <c r="V86" s="632"/>
      <c r="W86" s="632"/>
      <c r="X86" s="632"/>
      <c r="Y86" s="632"/>
      <c r="Z86" s="632"/>
    </row>
    <row r="87" spans="1:26" ht="12.75" customHeight="1" x14ac:dyDescent="0.3">
      <c r="A87" s="632"/>
      <c r="B87" s="632"/>
      <c r="C87" s="632"/>
      <c r="D87" s="632"/>
      <c r="E87" s="632"/>
      <c r="F87" s="632"/>
      <c r="G87" s="632"/>
      <c r="H87" s="632"/>
      <c r="I87" s="632"/>
      <c r="J87" s="632"/>
      <c r="K87" s="632"/>
      <c r="L87" s="632"/>
      <c r="M87" s="632"/>
      <c r="N87" s="632"/>
      <c r="O87" s="632"/>
      <c r="P87" s="632"/>
      <c r="Q87" s="632"/>
      <c r="R87" s="632"/>
      <c r="S87" s="632"/>
      <c r="T87" s="632"/>
      <c r="U87" s="632"/>
      <c r="V87" s="632"/>
      <c r="W87" s="632"/>
      <c r="X87" s="632"/>
      <c r="Y87" s="632"/>
      <c r="Z87" s="632"/>
    </row>
    <row r="88" spans="1:26" ht="12.75" customHeight="1" x14ac:dyDescent="0.3">
      <c r="A88" s="632"/>
      <c r="B88" s="632"/>
      <c r="C88" s="632"/>
      <c r="D88" s="632"/>
      <c r="E88" s="632"/>
      <c r="F88" s="632"/>
      <c r="G88" s="632"/>
      <c r="H88" s="632"/>
      <c r="I88" s="632"/>
      <c r="J88" s="632"/>
      <c r="K88" s="632"/>
      <c r="L88" s="632"/>
      <c r="M88" s="632"/>
      <c r="N88" s="632"/>
      <c r="O88" s="632"/>
      <c r="P88" s="632"/>
      <c r="Q88" s="632"/>
      <c r="R88" s="632"/>
      <c r="S88" s="632"/>
      <c r="T88" s="632"/>
      <c r="U88" s="632"/>
      <c r="V88" s="632"/>
      <c r="W88" s="632"/>
      <c r="X88" s="632"/>
      <c r="Y88" s="632"/>
      <c r="Z88" s="632"/>
    </row>
    <row r="89" spans="1:26" ht="12.75" customHeight="1" x14ac:dyDescent="0.3">
      <c r="A89" s="632"/>
      <c r="B89" s="632"/>
      <c r="C89" s="632"/>
      <c r="D89" s="632"/>
      <c r="E89" s="632"/>
      <c r="F89" s="632"/>
      <c r="G89" s="632"/>
      <c r="H89" s="632"/>
      <c r="I89" s="632"/>
      <c r="J89" s="632"/>
      <c r="K89" s="632"/>
      <c r="L89" s="632"/>
      <c r="M89" s="632"/>
      <c r="N89" s="632"/>
      <c r="O89" s="632"/>
      <c r="P89" s="632"/>
      <c r="Q89" s="632"/>
      <c r="R89" s="632"/>
      <c r="S89" s="632"/>
      <c r="T89" s="632"/>
      <c r="U89" s="632"/>
      <c r="V89" s="632"/>
      <c r="W89" s="632"/>
      <c r="X89" s="632"/>
      <c r="Y89" s="632"/>
      <c r="Z89" s="632"/>
    </row>
    <row r="90" spans="1:26" ht="12.75" customHeight="1" x14ac:dyDescent="0.3">
      <c r="A90" s="632"/>
      <c r="B90" s="632"/>
      <c r="C90" s="632"/>
      <c r="D90" s="632"/>
      <c r="E90" s="632"/>
      <c r="F90" s="632"/>
      <c r="G90" s="632"/>
      <c r="H90" s="632"/>
      <c r="I90" s="632"/>
      <c r="J90" s="632"/>
      <c r="K90" s="632"/>
      <c r="L90" s="632"/>
      <c r="M90" s="632"/>
      <c r="N90" s="632"/>
      <c r="O90" s="632"/>
      <c r="P90" s="632"/>
      <c r="Q90" s="632"/>
      <c r="R90" s="632"/>
      <c r="S90" s="632"/>
      <c r="T90" s="632"/>
      <c r="U90" s="632"/>
      <c r="V90" s="632"/>
      <c r="W90" s="632"/>
      <c r="X90" s="632"/>
      <c r="Y90" s="632"/>
      <c r="Z90" s="632"/>
    </row>
    <row r="91" spans="1:26" ht="12.75" customHeight="1" x14ac:dyDescent="0.3">
      <c r="A91" s="632"/>
      <c r="B91" s="632"/>
      <c r="C91" s="632"/>
      <c r="D91" s="632"/>
      <c r="E91" s="632"/>
      <c r="F91" s="632"/>
      <c r="G91" s="632"/>
      <c r="H91" s="632"/>
      <c r="I91" s="632"/>
      <c r="J91" s="632"/>
      <c r="K91" s="632"/>
      <c r="L91" s="632"/>
      <c r="M91" s="632"/>
      <c r="N91" s="632"/>
      <c r="O91" s="632"/>
      <c r="P91" s="632"/>
      <c r="Q91" s="632"/>
      <c r="R91" s="632"/>
      <c r="S91" s="632"/>
      <c r="T91" s="632"/>
      <c r="U91" s="632"/>
      <c r="V91" s="632"/>
      <c r="W91" s="632"/>
      <c r="X91" s="632"/>
      <c r="Y91" s="632"/>
      <c r="Z91" s="632"/>
    </row>
    <row r="92" spans="1:26" ht="12.75" customHeight="1" x14ac:dyDescent="0.3">
      <c r="A92" s="632"/>
      <c r="B92" s="632"/>
      <c r="C92" s="632"/>
      <c r="D92" s="632"/>
      <c r="E92" s="632"/>
      <c r="F92" s="632"/>
      <c r="G92" s="632"/>
      <c r="H92" s="632"/>
      <c r="I92" s="632"/>
      <c r="J92" s="632"/>
      <c r="K92" s="632"/>
      <c r="L92" s="632"/>
      <c r="M92" s="632"/>
      <c r="N92" s="632"/>
      <c r="O92" s="632"/>
      <c r="P92" s="632"/>
      <c r="Q92" s="632"/>
      <c r="R92" s="632"/>
      <c r="S92" s="632"/>
      <c r="T92" s="632"/>
      <c r="U92" s="632"/>
      <c r="V92" s="632"/>
      <c r="W92" s="632"/>
      <c r="X92" s="632"/>
      <c r="Y92" s="632"/>
      <c r="Z92" s="632"/>
    </row>
    <row r="93" spans="1:26" ht="12.75" customHeight="1" x14ac:dyDescent="0.3">
      <c r="A93" s="632"/>
      <c r="B93" s="632"/>
      <c r="C93" s="632"/>
      <c r="D93" s="632"/>
      <c r="E93" s="632"/>
      <c r="F93" s="632"/>
      <c r="G93" s="632"/>
      <c r="H93" s="632"/>
      <c r="I93" s="632"/>
      <c r="J93" s="632"/>
      <c r="K93" s="632"/>
      <c r="L93" s="632"/>
      <c r="M93" s="632"/>
      <c r="N93" s="632"/>
      <c r="O93" s="632"/>
      <c r="P93" s="632"/>
      <c r="Q93" s="632"/>
      <c r="R93" s="632"/>
      <c r="S93" s="632"/>
      <c r="T93" s="632"/>
      <c r="U93" s="632"/>
      <c r="V93" s="632"/>
      <c r="W93" s="632"/>
      <c r="X93" s="632"/>
      <c r="Y93" s="632"/>
      <c r="Z93" s="632"/>
    </row>
    <row r="94" spans="1:26" ht="12.75" customHeight="1" x14ac:dyDescent="0.3">
      <c r="A94" s="632"/>
      <c r="B94" s="632"/>
      <c r="C94" s="632"/>
      <c r="D94" s="632"/>
      <c r="E94" s="632"/>
      <c r="F94" s="632"/>
      <c r="G94" s="632"/>
      <c r="H94" s="632"/>
      <c r="I94" s="632"/>
      <c r="J94" s="632"/>
      <c r="K94" s="632"/>
      <c r="L94" s="632"/>
      <c r="M94" s="632"/>
      <c r="N94" s="632"/>
      <c r="O94" s="632"/>
      <c r="P94" s="632"/>
      <c r="Q94" s="632"/>
      <c r="R94" s="632"/>
      <c r="S94" s="632"/>
      <c r="T94" s="632"/>
      <c r="U94" s="632"/>
      <c r="V94" s="632"/>
      <c r="W94" s="632"/>
      <c r="X94" s="632"/>
      <c r="Y94" s="632"/>
      <c r="Z94" s="632"/>
    </row>
    <row r="95" spans="1:26" ht="12.75" customHeight="1" x14ac:dyDescent="0.3">
      <c r="A95" s="632"/>
      <c r="B95" s="632"/>
      <c r="C95" s="632"/>
      <c r="D95" s="632"/>
      <c r="E95" s="632"/>
      <c r="F95" s="632"/>
      <c r="G95" s="632"/>
      <c r="H95" s="632"/>
      <c r="I95" s="632"/>
      <c r="J95" s="632"/>
      <c r="K95" s="632"/>
      <c r="L95" s="632"/>
      <c r="M95" s="632"/>
      <c r="N95" s="632"/>
      <c r="O95" s="632"/>
      <c r="P95" s="632"/>
      <c r="Q95" s="632"/>
      <c r="R95" s="632"/>
      <c r="S95" s="632"/>
      <c r="T95" s="632"/>
      <c r="U95" s="632"/>
      <c r="V95" s="632"/>
      <c r="W95" s="632"/>
      <c r="X95" s="632"/>
      <c r="Y95" s="632"/>
      <c r="Z95" s="632"/>
    </row>
    <row r="96" spans="1:26" ht="12.75" customHeight="1" x14ac:dyDescent="0.3">
      <c r="A96" s="632"/>
      <c r="B96" s="632"/>
      <c r="C96" s="632"/>
      <c r="D96" s="632"/>
      <c r="E96" s="632"/>
      <c r="F96" s="632"/>
      <c r="G96" s="632"/>
      <c r="H96" s="632"/>
      <c r="I96" s="632"/>
      <c r="J96" s="632"/>
      <c r="K96" s="632"/>
      <c r="L96" s="632"/>
      <c r="M96" s="632"/>
      <c r="N96" s="632"/>
      <c r="O96" s="632"/>
      <c r="P96" s="632"/>
      <c r="Q96" s="632"/>
      <c r="R96" s="632"/>
      <c r="S96" s="632"/>
      <c r="T96" s="632"/>
      <c r="U96" s="632"/>
      <c r="V96" s="632"/>
      <c r="W96" s="632"/>
      <c r="X96" s="632"/>
      <c r="Y96" s="632"/>
      <c r="Z96" s="632"/>
    </row>
    <row r="97" spans="1:26" ht="12.75" customHeight="1" x14ac:dyDescent="0.3">
      <c r="A97" s="632"/>
      <c r="B97" s="632"/>
      <c r="C97" s="632"/>
      <c r="D97" s="632"/>
      <c r="E97" s="632"/>
      <c r="F97" s="632"/>
      <c r="G97" s="632"/>
      <c r="H97" s="632"/>
      <c r="I97" s="632"/>
      <c r="J97" s="632"/>
      <c r="K97" s="632"/>
      <c r="L97" s="632"/>
      <c r="M97" s="632"/>
      <c r="N97" s="632"/>
      <c r="O97" s="632"/>
      <c r="P97" s="632"/>
      <c r="Q97" s="632"/>
      <c r="R97" s="632"/>
      <c r="S97" s="632"/>
      <c r="T97" s="632"/>
      <c r="U97" s="632"/>
      <c r="V97" s="632"/>
      <c r="W97" s="632"/>
      <c r="X97" s="632"/>
      <c r="Y97" s="632"/>
      <c r="Z97" s="632"/>
    </row>
    <row r="98" spans="1:26" ht="12.75" customHeight="1" x14ac:dyDescent="0.3">
      <c r="A98" s="632"/>
      <c r="B98" s="632"/>
      <c r="C98" s="632"/>
      <c r="D98" s="632"/>
      <c r="E98" s="632"/>
      <c r="F98" s="632"/>
      <c r="G98" s="632"/>
      <c r="H98" s="632"/>
      <c r="I98" s="632"/>
      <c r="J98" s="632"/>
      <c r="K98" s="632"/>
      <c r="L98" s="632"/>
      <c r="M98" s="632"/>
      <c r="N98" s="632"/>
      <c r="O98" s="632"/>
      <c r="P98" s="632"/>
      <c r="Q98" s="632"/>
      <c r="R98" s="632"/>
      <c r="S98" s="632"/>
      <c r="T98" s="632"/>
      <c r="U98" s="632"/>
      <c r="V98" s="632"/>
      <c r="W98" s="632"/>
      <c r="X98" s="632"/>
      <c r="Y98" s="632"/>
      <c r="Z98" s="632"/>
    </row>
    <row r="99" spans="1:26" ht="12.75" customHeight="1" x14ac:dyDescent="0.3">
      <c r="A99" s="632"/>
      <c r="B99" s="632"/>
      <c r="C99" s="632"/>
      <c r="D99" s="632"/>
      <c r="E99" s="632"/>
      <c r="F99" s="632"/>
      <c r="G99" s="632"/>
      <c r="H99" s="632"/>
      <c r="I99" s="632"/>
      <c r="J99" s="632"/>
      <c r="K99" s="632"/>
      <c r="L99" s="632"/>
      <c r="M99" s="632"/>
      <c r="N99" s="632"/>
      <c r="O99" s="632"/>
      <c r="P99" s="632"/>
      <c r="Q99" s="632"/>
      <c r="R99" s="632"/>
      <c r="S99" s="632"/>
      <c r="T99" s="632"/>
      <c r="U99" s="632"/>
      <c r="V99" s="632"/>
      <c r="W99" s="632"/>
      <c r="X99" s="632"/>
      <c r="Y99" s="632"/>
      <c r="Z99" s="632"/>
    </row>
    <row r="100" spans="1:26" ht="12.75" customHeight="1" x14ac:dyDescent="0.3">
      <c r="A100" s="632"/>
      <c r="B100" s="632"/>
      <c r="C100" s="632"/>
      <c r="D100" s="632"/>
      <c r="E100" s="632"/>
      <c r="F100" s="632"/>
      <c r="G100" s="632"/>
      <c r="H100" s="632"/>
      <c r="I100" s="632"/>
      <c r="J100" s="632"/>
      <c r="K100" s="632"/>
      <c r="L100" s="632"/>
      <c r="M100" s="632"/>
      <c r="N100" s="632"/>
      <c r="O100" s="632"/>
      <c r="P100" s="632"/>
      <c r="Q100" s="632"/>
      <c r="R100" s="632"/>
      <c r="S100" s="632"/>
      <c r="T100" s="632"/>
      <c r="U100" s="632"/>
      <c r="V100" s="632"/>
      <c r="W100" s="632"/>
      <c r="X100" s="632"/>
      <c r="Y100" s="632"/>
      <c r="Z100" s="632"/>
    </row>
    <row r="101" spans="1:26" ht="12.75" customHeight="1" x14ac:dyDescent="0.3">
      <c r="A101" s="632"/>
      <c r="B101" s="632"/>
      <c r="C101" s="632"/>
      <c r="D101" s="632"/>
      <c r="E101" s="632"/>
      <c r="F101" s="632"/>
      <c r="G101" s="632"/>
      <c r="H101" s="632"/>
      <c r="I101" s="632"/>
      <c r="J101" s="632"/>
      <c r="K101" s="632"/>
      <c r="L101" s="632"/>
      <c r="M101" s="632"/>
      <c r="N101" s="632"/>
      <c r="O101" s="632"/>
      <c r="P101" s="632"/>
      <c r="Q101" s="632"/>
      <c r="R101" s="632"/>
      <c r="S101" s="632"/>
      <c r="T101" s="632"/>
      <c r="U101" s="632"/>
      <c r="V101" s="632"/>
      <c r="W101" s="632"/>
      <c r="X101" s="632"/>
      <c r="Y101" s="632"/>
      <c r="Z101" s="632"/>
    </row>
    <row r="102" spans="1:26" ht="12.75" customHeight="1" x14ac:dyDescent="0.3">
      <c r="A102" s="632"/>
      <c r="B102" s="632"/>
      <c r="C102" s="632"/>
      <c r="D102" s="632"/>
      <c r="E102" s="632"/>
      <c r="F102" s="632"/>
      <c r="G102" s="632"/>
      <c r="H102" s="632"/>
      <c r="I102" s="632"/>
      <c r="J102" s="632"/>
      <c r="K102" s="632"/>
      <c r="L102" s="632"/>
      <c r="M102" s="632"/>
      <c r="N102" s="632"/>
      <c r="O102" s="632"/>
      <c r="P102" s="632"/>
      <c r="Q102" s="632"/>
      <c r="R102" s="632"/>
      <c r="S102" s="632"/>
      <c r="T102" s="632"/>
      <c r="U102" s="632"/>
      <c r="V102" s="632"/>
      <c r="W102" s="632"/>
      <c r="X102" s="632"/>
      <c r="Y102" s="632"/>
      <c r="Z102" s="632"/>
    </row>
    <row r="103" spans="1:26" ht="12.75" customHeight="1" x14ac:dyDescent="0.3">
      <c r="A103" s="632"/>
      <c r="B103" s="632"/>
      <c r="C103" s="632"/>
      <c r="D103" s="632"/>
      <c r="E103" s="632"/>
      <c r="F103" s="632"/>
      <c r="G103" s="632"/>
      <c r="H103" s="632"/>
      <c r="I103" s="632"/>
      <c r="J103" s="632"/>
      <c r="K103" s="632"/>
      <c r="L103" s="632"/>
      <c r="M103" s="632"/>
      <c r="N103" s="632"/>
      <c r="O103" s="632"/>
      <c r="P103" s="632"/>
      <c r="Q103" s="632"/>
      <c r="R103" s="632"/>
      <c r="S103" s="632"/>
      <c r="T103" s="632"/>
      <c r="U103" s="632"/>
      <c r="V103" s="632"/>
      <c r="W103" s="632"/>
      <c r="X103" s="632"/>
      <c r="Y103" s="632"/>
      <c r="Z103" s="632"/>
    </row>
    <row r="104" spans="1:26" ht="12.75" customHeight="1" x14ac:dyDescent="0.3">
      <c r="A104" s="632"/>
      <c r="B104" s="632"/>
      <c r="C104" s="632"/>
      <c r="D104" s="632"/>
      <c r="E104" s="632"/>
      <c r="F104" s="632"/>
      <c r="G104" s="632"/>
      <c r="H104" s="632"/>
      <c r="I104" s="632"/>
      <c r="J104" s="632"/>
      <c r="K104" s="632"/>
      <c r="L104" s="632"/>
      <c r="M104" s="632"/>
      <c r="N104" s="632"/>
      <c r="O104" s="632"/>
      <c r="P104" s="632"/>
      <c r="Q104" s="632"/>
      <c r="R104" s="632"/>
      <c r="S104" s="632"/>
      <c r="T104" s="632"/>
      <c r="U104" s="632"/>
      <c r="V104" s="632"/>
      <c r="W104" s="632"/>
      <c r="X104" s="632"/>
      <c r="Y104" s="632"/>
      <c r="Z104" s="632"/>
    </row>
    <row r="105" spans="1:26" ht="12.75" customHeight="1" x14ac:dyDescent="0.3">
      <c r="A105" s="632"/>
      <c r="B105" s="632"/>
      <c r="C105" s="632"/>
      <c r="D105" s="632"/>
      <c r="E105" s="632"/>
      <c r="F105" s="632"/>
      <c r="G105" s="632"/>
      <c r="H105" s="632"/>
      <c r="I105" s="632"/>
      <c r="J105" s="632"/>
      <c r="K105" s="632"/>
      <c r="L105" s="632"/>
      <c r="M105" s="632"/>
      <c r="N105" s="632"/>
      <c r="O105" s="632"/>
      <c r="P105" s="632"/>
      <c r="Q105" s="632"/>
      <c r="R105" s="632"/>
      <c r="S105" s="632"/>
      <c r="T105" s="632"/>
      <c r="U105" s="632"/>
      <c r="V105" s="632"/>
      <c r="W105" s="632"/>
      <c r="X105" s="632"/>
      <c r="Y105" s="632"/>
      <c r="Z105" s="632"/>
    </row>
    <row r="106" spans="1:26" ht="12.75" customHeight="1" x14ac:dyDescent="0.3">
      <c r="A106" s="632"/>
      <c r="B106" s="632"/>
      <c r="C106" s="632"/>
      <c r="D106" s="632"/>
      <c r="E106" s="632"/>
      <c r="F106" s="632"/>
      <c r="G106" s="632"/>
      <c r="H106" s="632"/>
      <c r="I106" s="632"/>
      <c r="J106" s="632"/>
      <c r="K106" s="632"/>
      <c r="L106" s="632"/>
      <c r="M106" s="632"/>
      <c r="N106" s="632"/>
      <c r="O106" s="632"/>
      <c r="P106" s="632"/>
      <c r="Q106" s="632"/>
      <c r="R106" s="632"/>
      <c r="S106" s="632"/>
      <c r="T106" s="632"/>
      <c r="U106" s="632"/>
      <c r="V106" s="632"/>
      <c r="W106" s="632"/>
      <c r="X106" s="632"/>
      <c r="Y106" s="632"/>
      <c r="Z106" s="632"/>
    </row>
    <row r="107" spans="1:26" ht="12.75" customHeight="1" x14ac:dyDescent="0.3">
      <c r="A107" s="632"/>
      <c r="B107" s="632"/>
      <c r="C107" s="632"/>
      <c r="D107" s="632"/>
      <c r="E107" s="632"/>
      <c r="F107" s="632"/>
      <c r="G107" s="632"/>
      <c r="H107" s="632"/>
      <c r="I107" s="632"/>
      <c r="J107" s="632"/>
      <c r="K107" s="632"/>
      <c r="L107" s="632"/>
      <c r="M107" s="632"/>
      <c r="N107" s="632"/>
      <c r="O107" s="632"/>
      <c r="P107" s="632"/>
      <c r="Q107" s="632"/>
      <c r="R107" s="632"/>
      <c r="S107" s="632"/>
      <c r="T107" s="632"/>
      <c r="U107" s="632"/>
      <c r="V107" s="632"/>
      <c r="W107" s="632"/>
      <c r="X107" s="632"/>
      <c r="Y107" s="632"/>
      <c r="Z107" s="632"/>
    </row>
    <row r="108" spans="1:26" ht="12.75" customHeight="1" x14ac:dyDescent="0.3">
      <c r="A108" s="632"/>
      <c r="B108" s="632"/>
      <c r="C108" s="632"/>
      <c r="D108" s="632"/>
      <c r="E108" s="632"/>
      <c r="F108" s="632"/>
      <c r="G108" s="632"/>
      <c r="H108" s="632"/>
      <c r="I108" s="632"/>
      <c r="J108" s="632"/>
      <c r="K108" s="632"/>
      <c r="L108" s="632"/>
      <c r="M108" s="632"/>
      <c r="N108" s="632"/>
      <c r="O108" s="632"/>
      <c r="P108" s="632"/>
      <c r="Q108" s="632"/>
      <c r="R108" s="632"/>
      <c r="S108" s="632"/>
      <c r="T108" s="632"/>
      <c r="U108" s="632"/>
      <c r="V108" s="632"/>
      <c r="W108" s="632"/>
      <c r="X108" s="632"/>
      <c r="Y108" s="632"/>
      <c r="Z108" s="632"/>
    </row>
    <row r="109" spans="1:26" ht="12.75" customHeight="1" x14ac:dyDescent="0.3">
      <c r="A109" s="632"/>
      <c r="B109" s="632"/>
      <c r="C109" s="632"/>
      <c r="D109" s="632"/>
      <c r="E109" s="632"/>
      <c r="F109" s="632"/>
      <c r="G109" s="632"/>
      <c r="H109" s="632"/>
      <c r="I109" s="632"/>
      <c r="J109" s="632"/>
      <c r="K109" s="632"/>
      <c r="L109" s="632"/>
      <c r="M109" s="632"/>
      <c r="N109" s="632"/>
      <c r="O109" s="632"/>
      <c r="P109" s="632"/>
      <c r="Q109" s="632"/>
      <c r="R109" s="632"/>
      <c r="S109" s="632"/>
      <c r="T109" s="632"/>
      <c r="U109" s="632"/>
      <c r="V109" s="632"/>
      <c r="W109" s="632"/>
      <c r="X109" s="632"/>
      <c r="Y109" s="632"/>
      <c r="Z109" s="632"/>
    </row>
    <row r="110" spans="1:26" ht="12.75" customHeight="1" x14ac:dyDescent="0.3">
      <c r="A110" s="632"/>
      <c r="B110" s="632"/>
      <c r="C110" s="632"/>
      <c r="D110" s="632"/>
      <c r="E110" s="632"/>
      <c r="F110" s="632"/>
      <c r="G110" s="632"/>
      <c r="H110" s="632"/>
      <c r="I110" s="632"/>
      <c r="J110" s="632"/>
      <c r="K110" s="632"/>
      <c r="L110" s="632"/>
      <c r="M110" s="632"/>
      <c r="N110" s="632"/>
      <c r="O110" s="632"/>
      <c r="P110" s="632"/>
      <c r="Q110" s="632"/>
      <c r="R110" s="632"/>
      <c r="S110" s="632"/>
      <c r="T110" s="632"/>
      <c r="U110" s="632"/>
      <c r="V110" s="632"/>
      <c r="W110" s="632"/>
      <c r="X110" s="632"/>
      <c r="Y110" s="632"/>
      <c r="Z110" s="632"/>
    </row>
    <row r="111" spans="1:26" ht="12.75" customHeight="1" x14ac:dyDescent="0.3">
      <c r="A111" s="632"/>
      <c r="B111" s="632"/>
      <c r="C111" s="632"/>
      <c r="D111" s="632"/>
      <c r="E111" s="632"/>
      <c r="F111" s="632"/>
      <c r="G111" s="632"/>
      <c r="H111" s="632"/>
      <c r="I111" s="632"/>
      <c r="J111" s="632"/>
      <c r="K111" s="632"/>
      <c r="L111" s="632"/>
      <c r="M111" s="632"/>
      <c r="N111" s="632"/>
      <c r="O111" s="632"/>
      <c r="P111" s="632"/>
      <c r="Q111" s="632"/>
      <c r="R111" s="632"/>
      <c r="S111" s="632"/>
      <c r="T111" s="632"/>
      <c r="U111" s="632"/>
      <c r="V111" s="632"/>
      <c r="W111" s="632"/>
      <c r="X111" s="632"/>
      <c r="Y111" s="632"/>
      <c r="Z111" s="632"/>
    </row>
    <row r="112" spans="1:26" ht="12.75" customHeight="1" x14ac:dyDescent="0.3">
      <c r="A112" s="632"/>
      <c r="B112" s="632"/>
      <c r="C112" s="632"/>
      <c r="D112" s="632"/>
      <c r="E112" s="632"/>
      <c r="F112" s="632"/>
      <c r="G112" s="632"/>
      <c r="H112" s="632"/>
      <c r="I112" s="632"/>
      <c r="J112" s="632"/>
      <c r="K112" s="632"/>
      <c r="L112" s="632"/>
      <c r="M112" s="632"/>
      <c r="N112" s="632"/>
      <c r="O112" s="632"/>
      <c r="P112" s="632"/>
      <c r="Q112" s="632"/>
      <c r="R112" s="632"/>
      <c r="S112" s="632"/>
      <c r="T112" s="632"/>
      <c r="U112" s="632"/>
      <c r="V112" s="632"/>
      <c r="W112" s="632"/>
      <c r="X112" s="632"/>
      <c r="Y112" s="632"/>
      <c r="Z112" s="632"/>
    </row>
    <row r="113" spans="1:26" ht="12.75" customHeight="1" x14ac:dyDescent="0.3">
      <c r="A113" s="632"/>
      <c r="B113" s="632"/>
      <c r="C113" s="632"/>
      <c r="D113" s="632"/>
      <c r="E113" s="632"/>
      <c r="F113" s="632"/>
      <c r="G113" s="632"/>
      <c r="H113" s="632"/>
      <c r="I113" s="632"/>
      <c r="J113" s="632"/>
      <c r="K113" s="632"/>
      <c r="L113" s="632"/>
      <c r="M113" s="632"/>
      <c r="N113" s="632"/>
      <c r="O113" s="632"/>
      <c r="P113" s="632"/>
      <c r="Q113" s="632"/>
      <c r="R113" s="632"/>
      <c r="S113" s="632"/>
      <c r="T113" s="632"/>
      <c r="U113" s="632"/>
      <c r="V113" s="632"/>
      <c r="W113" s="632"/>
      <c r="X113" s="632"/>
      <c r="Y113" s="632"/>
      <c r="Z113" s="632"/>
    </row>
    <row r="114" spans="1:26" ht="12.75" customHeight="1" x14ac:dyDescent="0.3">
      <c r="A114" s="632"/>
      <c r="B114" s="632"/>
      <c r="C114" s="632"/>
      <c r="D114" s="632"/>
      <c r="E114" s="632"/>
      <c r="F114" s="632"/>
      <c r="G114" s="632"/>
      <c r="H114" s="632"/>
      <c r="I114" s="632"/>
      <c r="J114" s="632"/>
      <c r="K114" s="632"/>
      <c r="L114" s="632"/>
      <c r="M114" s="632"/>
      <c r="N114" s="632"/>
      <c r="O114" s="632"/>
      <c r="P114" s="632"/>
      <c r="Q114" s="632"/>
      <c r="R114" s="632"/>
      <c r="S114" s="632"/>
      <c r="T114" s="632"/>
      <c r="U114" s="632"/>
      <c r="V114" s="632"/>
      <c r="W114" s="632"/>
      <c r="X114" s="632"/>
      <c r="Y114" s="632"/>
      <c r="Z114" s="632"/>
    </row>
    <row r="115" spans="1:26" ht="12.75" customHeight="1" x14ac:dyDescent="0.3">
      <c r="A115" s="632"/>
      <c r="B115" s="632"/>
      <c r="C115" s="632"/>
      <c r="D115" s="632"/>
      <c r="E115" s="632"/>
      <c r="F115" s="632"/>
      <c r="G115" s="632"/>
      <c r="H115" s="632"/>
      <c r="I115" s="632"/>
      <c r="J115" s="632"/>
      <c r="K115" s="632"/>
      <c r="L115" s="632"/>
      <c r="M115" s="632"/>
      <c r="N115" s="632"/>
      <c r="O115" s="632"/>
      <c r="P115" s="632"/>
      <c r="Q115" s="632"/>
      <c r="R115" s="632"/>
      <c r="S115" s="632"/>
      <c r="T115" s="632"/>
      <c r="U115" s="632"/>
      <c r="V115" s="632"/>
      <c r="W115" s="632"/>
      <c r="X115" s="632"/>
      <c r="Y115" s="632"/>
      <c r="Z115" s="632"/>
    </row>
    <row r="116" spans="1:26" ht="12.75" customHeight="1" x14ac:dyDescent="0.3">
      <c r="A116" s="632"/>
      <c r="B116" s="632"/>
      <c r="C116" s="632"/>
      <c r="D116" s="632"/>
      <c r="E116" s="632"/>
      <c r="F116" s="632"/>
      <c r="G116" s="632"/>
      <c r="H116" s="632"/>
      <c r="I116" s="632"/>
      <c r="J116" s="632"/>
      <c r="K116" s="632"/>
      <c r="L116" s="632"/>
      <c r="M116" s="632"/>
      <c r="N116" s="632"/>
      <c r="O116" s="632"/>
      <c r="P116" s="632"/>
      <c r="Q116" s="632"/>
      <c r="R116" s="632"/>
      <c r="S116" s="632"/>
      <c r="T116" s="632"/>
      <c r="U116" s="632"/>
      <c r="V116" s="632"/>
      <c r="W116" s="632"/>
      <c r="X116" s="632"/>
      <c r="Y116" s="632"/>
      <c r="Z116" s="632"/>
    </row>
    <row r="117" spans="1:26" ht="12.75" customHeight="1" x14ac:dyDescent="0.3">
      <c r="A117" s="632"/>
      <c r="B117" s="632"/>
      <c r="C117" s="632"/>
      <c r="D117" s="632"/>
      <c r="E117" s="632"/>
      <c r="F117" s="632"/>
      <c r="G117" s="632"/>
      <c r="H117" s="632"/>
      <c r="I117" s="632"/>
      <c r="J117" s="632"/>
      <c r="K117" s="632"/>
      <c r="L117" s="632"/>
      <c r="M117" s="632"/>
      <c r="N117" s="632"/>
      <c r="O117" s="632"/>
      <c r="P117" s="632"/>
      <c r="Q117" s="632"/>
      <c r="R117" s="632"/>
      <c r="S117" s="632"/>
      <c r="T117" s="632"/>
      <c r="U117" s="632"/>
      <c r="V117" s="632"/>
      <c r="W117" s="632"/>
      <c r="X117" s="632"/>
      <c r="Y117" s="632"/>
      <c r="Z117" s="632"/>
    </row>
    <row r="118" spans="1:26" ht="12.75" customHeight="1" x14ac:dyDescent="0.3">
      <c r="A118" s="632"/>
      <c r="B118" s="632"/>
      <c r="C118" s="632"/>
      <c r="D118" s="632"/>
      <c r="E118" s="632"/>
      <c r="F118" s="632"/>
      <c r="G118" s="632"/>
      <c r="H118" s="632"/>
      <c r="I118" s="632"/>
      <c r="J118" s="632"/>
      <c r="K118" s="632"/>
      <c r="L118" s="632"/>
      <c r="M118" s="632"/>
      <c r="N118" s="632"/>
      <c r="O118" s="632"/>
      <c r="P118" s="632"/>
      <c r="Q118" s="632"/>
      <c r="R118" s="632"/>
      <c r="S118" s="632"/>
      <c r="T118" s="632"/>
      <c r="U118" s="632"/>
      <c r="V118" s="632"/>
      <c r="W118" s="632"/>
      <c r="X118" s="632"/>
      <c r="Y118" s="632"/>
      <c r="Z118" s="632"/>
    </row>
    <row r="119" spans="1:26" ht="12.75" customHeight="1" x14ac:dyDescent="0.3">
      <c r="A119" s="632"/>
      <c r="B119" s="632"/>
      <c r="C119" s="632"/>
      <c r="D119" s="632"/>
      <c r="E119" s="632"/>
      <c r="F119" s="632"/>
      <c r="G119" s="632"/>
      <c r="H119" s="632"/>
      <c r="I119" s="632"/>
      <c r="J119" s="632"/>
      <c r="K119" s="632"/>
      <c r="L119" s="632"/>
      <c r="M119" s="632"/>
      <c r="N119" s="632"/>
      <c r="O119" s="632"/>
      <c r="P119" s="632"/>
      <c r="Q119" s="632"/>
      <c r="R119" s="632"/>
      <c r="S119" s="632"/>
      <c r="T119" s="632"/>
      <c r="U119" s="632"/>
      <c r="V119" s="632"/>
      <c r="W119" s="632"/>
      <c r="X119" s="632"/>
      <c r="Y119" s="632"/>
      <c r="Z119" s="632"/>
    </row>
    <row r="120" spans="1:26" ht="12.75" customHeight="1" x14ac:dyDescent="0.3">
      <c r="A120" s="632"/>
      <c r="B120" s="632"/>
      <c r="C120" s="632"/>
      <c r="D120" s="632"/>
      <c r="E120" s="632"/>
      <c r="F120" s="632"/>
      <c r="G120" s="632"/>
      <c r="H120" s="632"/>
      <c r="I120" s="632"/>
      <c r="J120" s="632"/>
      <c r="K120" s="632"/>
      <c r="L120" s="632"/>
      <c r="M120" s="632"/>
      <c r="N120" s="632"/>
      <c r="O120" s="632"/>
      <c r="P120" s="632"/>
      <c r="Q120" s="632"/>
      <c r="R120" s="632"/>
      <c r="S120" s="632"/>
      <c r="T120" s="632"/>
      <c r="U120" s="632"/>
      <c r="V120" s="632"/>
      <c r="W120" s="632"/>
      <c r="X120" s="632"/>
      <c r="Y120" s="632"/>
      <c r="Z120" s="632"/>
    </row>
    <row r="121" spans="1:26" ht="12.75" customHeight="1" x14ac:dyDescent="0.3">
      <c r="A121" s="632"/>
      <c r="B121" s="632"/>
      <c r="C121" s="632"/>
      <c r="D121" s="632"/>
      <c r="E121" s="632"/>
      <c r="F121" s="632"/>
      <c r="G121" s="632"/>
      <c r="H121" s="632"/>
      <c r="I121" s="632"/>
      <c r="J121" s="632"/>
      <c r="K121" s="632"/>
      <c r="L121" s="632"/>
      <c r="M121" s="632"/>
      <c r="N121" s="632"/>
      <c r="O121" s="632"/>
      <c r="P121" s="632"/>
      <c r="Q121" s="632"/>
      <c r="R121" s="632"/>
      <c r="S121" s="632"/>
      <c r="T121" s="632"/>
      <c r="U121" s="632"/>
      <c r="V121" s="632"/>
      <c r="W121" s="632"/>
      <c r="X121" s="632"/>
      <c r="Y121" s="632"/>
      <c r="Z121" s="632"/>
    </row>
    <row r="122" spans="1:26" ht="12.75" customHeight="1" x14ac:dyDescent="0.3">
      <c r="A122" s="632"/>
      <c r="B122" s="632"/>
      <c r="C122" s="632"/>
      <c r="D122" s="632"/>
      <c r="E122" s="632"/>
      <c r="F122" s="632"/>
      <c r="G122" s="632"/>
      <c r="H122" s="632"/>
      <c r="I122" s="632"/>
      <c r="J122" s="632"/>
      <c r="K122" s="632"/>
      <c r="L122" s="632"/>
      <c r="M122" s="632"/>
      <c r="N122" s="632"/>
      <c r="O122" s="632"/>
      <c r="P122" s="632"/>
      <c r="Q122" s="632"/>
      <c r="R122" s="632"/>
      <c r="S122" s="632"/>
      <c r="T122" s="632"/>
      <c r="U122" s="632"/>
      <c r="V122" s="632"/>
      <c r="W122" s="632"/>
      <c r="X122" s="632"/>
      <c r="Y122" s="632"/>
      <c r="Z122" s="632"/>
    </row>
    <row r="123" spans="1:26" ht="12.75" customHeight="1" x14ac:dyDescent="0.3">
      <c r="A123" s="632"/>
      <c r="B123" s="632"/>
      <c r="C123" s="632"/>
      <c r="D123" s="632"/>
      <c r="E123" s="632"/>
      <c r="F123" s="632"/>
      <c r="G123" s="632"/>
      <c r="H123" s="632"/>
      <c r="I123" s="632"/>
      <c r="J123" s="632"/>
      <c r="K123" s="632"/>
      <c r="L123" s="632"/>
      <c r="M123" s="632"/>
      <c r="N123" s="632"/>
      <c r="O123" s="632"/>
      <c r="P123" s="632"/>
      <c r="Q123" s="632"/>
      <c r="R123" s="632"/>
      <c r="S123" s="632"/>
      <c r="T123" s="632"/>
      <c r="U123" s="632"/>
      <c r="V123" s="632"/>
      <c r="W123" s="632"/>
      <c r="X123" s="632"/>
      <c r="Y123" s="632"/>
      <c r="Z123" s="632"/>
    </row>
    <row r="124" spans="1:26" ht="12.75" customHeight="1" x14ac:dyDescent="0.3">
      <c r="A124" s="632"/>
      <c r="B124" s="632"/>
      <c r="C124" s="632"/>
      <c r="D124" s="632"/>
      <c r="E124" s="632"/>
      <c r="F124" s="632"/>
      <c r="G124" s="632"/>
      <c r="H124" s="632"/>
      <c r="I124" s="632"/>
      <c r="J124" s="632"/>
      <c r="K124" s="632"/>
      <c r="L124" s="632"/>
      <c r="M124" s="632"/>
      <c r="N124" s="632"/>
      <c r="O124" s="632"/>
      <c r="P124" s="632"/>
      <c r="Q124" s="632"/>
      <c r="R124" s="632"/>
      <c r="S124" s="632"/>
      <c r="T124" s="632"/>
      <c r="U124" s="632"/>
      <c r="V124" s="632"/>
      <c r="W124" s="632"/>
      <c r="X124" s="632"/>
      <c r="Y124" s="632"/>
      <c r="Z124" s="632"/>
    </row>
    <row r="125" spans="1:26" ht="12.75" customHeight="1" x14ac:dyDescent="0.3">
      <c r="A125" s="632"/>
      <c r="B125" s="632"/>
      <c r="C125" s="632"/>
      <c r="D125" s="632"/>
      <c r="E125" s="632"/>
      <c r="F125" s="632"/>
      <c r="G125" s="632"/>
      <c r="H125" s="632"/>
      <c r="I125" s="632"/>
      <c r="J125" s="632"/>
      <c r="K125" s="632"/>
      <c r="L125" s="632"/>
      <c r="M125" s="632"/>
      <c r="N125" s="632"/>
      <c r="O125" s="632"/>
      <c r="P125" s="632"/>
      <c r="Q125" s="632"/>
      <c r="R125" s="632"/>
      <c r="S125" s="632"/>
      <c r="T125" s="632"/>
      <c r="U125" s="632"/>
      <c r="V125" s="632"/>
      <c r="W125" s="632"/>
      <c r="X125" s="632"/>
      <c r="Y125" s="632"/>
      <c r="Z125" s="632"/>
    </row>
    <row r="126" spans="1:26" ht="12.75" customHeight="1" x14ac:dyDescent="0.3">
      <c r="A126" s="632"/>
      <c r="B126" s="632"/>
      <c r="C126" s="632"/>
      <c r="D126" s="632"/>
      <c r="E126" s="632"/>
      <c r="F126" s="632"/>
      <c r="G126" s="632"/>
      <c r="H126" s="632"/>
      <c r="I126" s="632"/>
      <c r="J126" s="632"/>
      <c r="K126" s="632"/>
      <c r="L126" s="632"/>
      <c r="M126" s="632"/>
      <c r="N126" s="632"/>
      <c r="O126" s="632"/>
      <c r="P126" s="632"/>
      <c r="Q126" s="632"/>
      <c r="R126" s="632"/>
      <c r="S126" s="632"/>
      <c r="T126" s="632"/>
      <c r="U126" s="632"/>
      <c r="V126" s="632"/>
      <c r="W126" s="632"/>
      <c r="X126" s="632"/>
      <c r="Y126" s="632"/>
      <c r="Z126" s="632"/>
    </row>
    <row r="127" spans="1:26" ht="12.75" customHeight="1" x14ac:dyDescent="0.3">
      <c r="A127" s="632"/>
      <c r="B127" s="632"/>
      <c r="C127" s="632"/>
      <c r="D127" s="632"/>
      <c r="E127" s="632"/>
      <c r="F127" s="632"/>
      <c r="G127" s="632"/>
      <c r="H127" s="632"/>
      <c r="I127" s="632"/>
      <c r="J127" s="632"/>
      <c r="K127" s="632"/>
      <c r="L127" s="632"/>
      <c r="M127" s="632"/>
      <c r="N127" s="632"/>
      <c r="O127" s="632"/>
      <c r="P127" s="632"/>
      <c r="Q127" s="632"/>
      <c r="R127" s="632"/>
      <c r="S127" s="632"/>
      <c r="T127" s="632"/>
      <c r="U127" s="632"/>
      <c r="V127" s="632"/>
      <c r="W127" s="632"/>
      <c r="X127" s="632"/>
      <c r="Y127" s="632"/>
      <c r="Z127" s="632"/>
    </row>
    <row r="128" spans="1:26" ht="12.75" customHeight="1" x14ac:dyDescent="0.3">
      <c r="A128" s="632"/>
      <c r="B128" s="632"/>
      <c r="C128" s="632"/>
      <c r="D128" s="632"/>
      <c r="E128" s="632"/>
      <c r="F128" s="632"/>
      <c r="G128" s="632"/>
      <c r="H128" s="632"/>
      <c r="I128" s="632"/>
      <c r="J128" s="632"/>
      <c r="K128" s="632"/>
      <c r="L128" s="632"/>
      <c r="M128" s="632"/>
      <c r="N128" s="632"/>
      <c r="O128" s="632"/>
      <c r="P128" s="632"/>
      <c r="Q128" s="632"/>
      <c r="R128" s="632"/>
      <c r="S128" s="632"/>
      <c r="T128" s="632"/>
      <c r="U128" s="632"/>
      <c r="V128" s="632"/>
      <c r="W128" s="632"/>
      <c r="X128" s="632"/>
      <c r="Y128" s="632"/>
      <c r="Z128" s="632"/>
    </row>
    <row r="129" spans="1:26" ht="12.75" customHeight="1" x14ac:dyDescent="0.3">
      <c r="A129" s="632"/>
      <c r="B129" s="632"/>
      <c r="C129" s="632"/>
      <c r="D129" s="632"/>
      <c r="E129" s="632"/>
      <c r="F129" s="632"/>
      <c r="G129" s="632"/>
      <c r="H129" s="632"/>
      <c r="I129" s="632"/>
      <c r="J129" s="632"/>
      <c r="K129" s="632"/>
      <c r="L129" s="632"/>
      <c r="M129" s="632"/>
      <c r="N129" s="632"/>
      <c r="O129" s="632"/>
      <c r="P129" s="632"/>
      <c r="Q129" s="632"/>
      <c r="R129" s="632"/>
      <c r="S129" s="632"/>
      <c r="T129" s="632"/>
      <c r="U129" s="632"/>
      <c r="V129" s="632"/>
      <c r="W129" s="632"/>
      <c r="X129" s="632"/>
      <c r="Y129" s="632"/>
      <c r="Z129" s="632"/>
    </row>
    <row r="130" spans="1:26" ht="12.75" customHeight="1" x14ac:dyDescent="0.3">
      <c r="A130" s="632"/>
      <c r="B130" s="632"/>
      <c r="C130" s="632"/>
      <c r="D130" s="632"/>
      <c r="E130" s="632"/>
      <c r="F130" s="632"/>
      <c r="G130" s="632"/>
      <c r="H130" s="632"/>
      <c r="I130" s="632"/>
      <c r="J130" s="632"/>
      <c r="K130" s="632"/>
      <c r="L130" s="632"/>
      <c r="M130" s="632"/>
      <c r="N130" s="632"/>
      <c r="O130" s="632"/>
      <c r="P130" s="632"/>
      <c r="Q130" s="632"/>
      <c r="R130" s="632"/>
      <c r="S130" s="632"/>
      <c r="T130" s="632"/>
      <c r="U130" s="632"/>
      <c r="V130" s="632"/>
      <c r="W130" s="632"/>
      <c r="X130" s="632"/>
      <c r="Y130" s="632"/>
      <c r="Z130" s="632"/>
    </row>
    <row r="131" spans="1:26" ht="12.75" customHeight="1" x14ac:dyDescent="0.3">
      <c r="A131" s="632"/>
      <c r="B131" s="632"/>
      <c r="C131" s="632"/>
      <c r="D131" s="632"/>
      <c r="E131" s="632"/>
      <c r="F131" s="632"/>
      <c r="G131" s="632"/>
      <c r="H131" s="632"/>
      <c r="I131" s="632"/>
      <c r="J131" s="632"/>
      <c r="K131" s="632"/>
      <c r="L131" s="632"/>
      <c r="M131" s="632"/>
      <c r="N131" s="632"/>
      <c r="O131" s="632"/>
      <c r="P131" s="632"/>
      <c r="Q131" s="632"/>
      <c r="R131" s="632"/>
      <c r="S131" s="632"/>
      <c r="T131" s="632"/>
      <c r="U131" s="632"/>
      <c r="V131" s="632"/>
      <c r="W131" s="632"/>
      <c r="X131" s="632"/>
      <c r="Y131" s="632"/>
      <c r="Z131" s="632"/>
    </row>
    <row r="132" spans="1:26" ht="12.75" customHeight="1" x14ac:dyDescent="0.3">
      <c r="A132" s="632"/>
      <c r="B132" s="632"/>
      <c r="C132" s="632"/>
      <c r="D132" s="632"/>
      <c r="E132" s="632"/>
      <c r="F132" s="632"/>
      <c r="G132" s="632"/>
      <c r="H132" s="632"/>
      <c r="I132" s="632"/>
      <c r="J132" s="632"/>
      <c r="K132" s="632"/>
      <c r="L132" s="632"/>
      <c r="M132" s="632"/>
      <c r="N132" s="632"/>
      <c r="O132" s="632"/>
      <c r="P132" s="632"/>
      <c r="Q132" s="632"/>
      <c r="R132" s="632"/>
      <c r="S132" s="632"/>
      <c r="T132" s="632"/>
      <c r="U132" s="632"/>
      <c r="V132" s="632"/>
      <c r="W132" s="632"/>
      <c r="X132" s="632"/>
      <c r="Y132" s="632"/>
      <c r="Z132" s="632"/>
    </row>
    <row r="133" spans="1:26" ht="12.75" customHeight="1" x14ac:dyDescent="0.3">
      <c r="A133" s="632"/>
      <c r="B133" s="632"/>
      <c r="C133" s="632"/>
      <c r="D133" s="632"/>
      <c r="E133" s="632"/>
      <c r="F133" s="632"/>
      <c r="G133" s="632"/>
      <c r="H133" s="632"/>
      <c r="I133" s="632"/>
      <c r="J133" s="632"/>
      <c r="K133" s="632"/>
      <c r="L133" s="632"/>
      <c r="M133" s="632"/>
      <c r="N133" s="632"/>
      <c r="O133" s="632"/>
      <c r="P133" s="632"/>
      <c r="Q133" s="632"/>
      <c r="R133" s="632"/>
      <c r="S133" s="632"/>
      <c r="T133" s="632"/>
      <c r="U133" s="632"/>
      <c r="V133" s="632"/>
      <c r="W133" s="632"/>
      <c r="X133" s="632"/>
      <c r="Y133" s="632"/>
      <c r="Z133" s="632"/>
    </row>
    <row r="134" spans="1:26" ht="12.75" customHeight="1" x14ac:dyDescent="0.3">
      <c r="A134" s="632"/>
      <c r="B134" s="632"/>
      <c r="C134" s="632"/>
      <c r="D134" s="632"/>
      <c r="E134" s="632"/>
      <c r="F134" s="632"/>
      <c r="G134" s="632"/>
      <c r="H134" s="632"/>
      <c r="I134" s="632"/>
      <c r="J134" s="632"/>
      <c r="K134" s="632"/>
      <c r="L134" s="632"/>
      <c r="M134" s="632"/>
      <c r="N134" s="632"/>
      <c r="O134" s="632"/>
      <c r="P134" s="632"/>
      <c r="Q134" s="632"/>
      <c r="R134" s="632"/>
      <c r="S134" s="632"/>
      <c r="T134" s="632"/>
      <c r="U134" s="632"/>
      <c r="V134" s="632"/>
      <c r="W134" s="632"/>
      <c r="X134" s="632"/>
      <c r="Y134" s="632"/>
      <c r="Z134" s="632"/>
    </row>
    <row r="135" spans="1:26" ht="12.75" customHeight="1" x14ac:dyDescent="0.3">
      <c r="A135" s="632"/>
      <c r="B135" s="632"/>
      <c r="C135" s="632"/>
      <c r="D135" s="632"/>
      <c r="E135" s="632"/>
      <c r="F135" s="632"/>
      <c r="G135" s="632"/>
      <c r="H135" s="632"/>
      <c r="I135" s="632"/>
      <c r="J135" s="632"/>
      <c r="K135" s="632"/>
      <c r="L135" s="632"/>
      <c r="M135" s="632"/>
      <c r="N135" s="632"/>
      <c r="O135" s="632"/>
      <c r="P135" s="632"/>
      <c r="Q135" s="632"/>
      <c r="R135" s="632"/>
      <c r="S135" s="632"/>
      <c r="T135" s="632"/>
      <c r="U135" s="632"/>
      <c r="V135" s="632"/>
      <c r="W135" s="632"/>
      <c r="X135" s="632"/>
      <c r="Y135" s="632"/>
      <c r="Z135" s="632"/>
    </row>
    <row r="136" spans="1:26" ht="12.75" customHeight="1" x14ac:dyDescent="0.3">
      <c r="A136" s="632"/>
      <c r="B136" s="632"/>
      <c r="C136" s="632"/>
      <c r="D136" s="632"/>
      <c r="E136" s="632"/>
      <c r="F136" s="632"/>
      <c r="G136" s="632"/>
      <c r="H136" s="632"/>
      <c r="I136" s="632"/>
      <c r="J136" s="632"/>
      <c r="K136" s="632"/>
      <c r="L136" s="632"/>
      <c r="M136" s="632"/>
      <c r="N136" s="632"/>
      <c r="O136" s="632"/>
      <c r="P136" s="632"/>
      <c r="Q136" s="632"/>
      <c r="R136" s="632"/>
      <c r="S136" s="632"/>
      <c r="T136" s="632"/>
      <c r="U136" s="632"/>
      <c r="V136" s="632"/>
      <c r="W136" s="632"/>
      <c r="X136" s="632"/>
      <c r="Y136" s="632"/>
      <c r="Z136" s="632"/>
    </row>
    <row r="137" spans="1:26" ht="12.75" customHeight="1" x14ac:dyDescent="0.3">
      <c r="A137" s="632"/>
      <c r="B137" s="632"/>
      <c r="C137" s="632"/>
      <c r="D137" s="632"/>
      <c r="E137" s="632"/>
      <c r="F137" s="632"/>
      <c r="G137" s="632"/>
      <c r="H137" s="632"/>
      <c r="I137" s="632"/>
      <c r="J137" s="632"/>
      <c r="K137" s="632"/>
      <c r="L137" s="632"/>
      <c r="M137" s="632"/>
      <c r="N137" s="632"/>
      <c r="O137" s="632"/>
      <c r="P137" s="632"/>
      <c r="Q137" s="632"/>
      <c r="R137" s="632"/>
      <c r="S137" s="632"/>
      <c r="T137" s="632"/>
      <c r="U137" s="632"/>
      <c r="V137" s="632"/>
      <c r="W137" s="632"/>
      <c r="X137" s="632"/>
      <c r="Y137" s="632"/>
      <c r="Z137" s="632"/>
    </row>
    <row r="138" spans="1:26" ht="12.75" customHeight="1" x14ac:dyDescent="0.3">
      <c r="A138" s="632"/>
      <c r="B138" s="632"/>
      <c r="C138" s="632"/>
      <c r="D138" s="632"/>
      <c r="E138" s="632"/>
      <c r="F138" s="632"/>
      <c r="G138" s="632"/>
      <c r="H138" s="632"/>
      <c r="I138" s="632"/>
      <c r="J138" s="632"/>
      <c r="K138" s="632"/>
      <c r="L138" s="632"/>
      <c r="M138" s="632"/>
      <c r="N138" s="632"/>
      <c r="O138" s="632"/>
      <c r="P138" s="632"/>
      <c r="Q138" s="632"/>
      <c r="R138" s="632"/>
      <c r="S138" s="632"/>
      <c r="T138" s="632"/>
      <c r="U138" s="632"/>
      <c r="V138" s="632"/>
      <c r="W138" s="632"/>
      <c r="X138" s="632"/>
      <c r="Y138" s="632"/>
      <c r="Z138" s="632"/>
    </row>
    <row r="139" spans="1:26" ht="12.75" customHeight="1" x14ac:dyDescent="0.3">
      <c r="A139" s="632"/>
      <c r="B139" s="632"/>
      <c r="C139" s="632"/>
      <c r="D139" s="632"/>
      <c r="E139" s="632"/>
      <c r="F139" s="632"/>
      <c r="G139" s="632"/>
      <c r="H139" s="632"/>
      <c r="I139" s="632"/>
      <c r="J139" s="632"/>
      <c r="K139" s="632"/>
      <c r="L139" s="632"/>
      <c r="M139" s="632"/>
      <c r="N139" s="632"/>
      <c r="O139" s="632"/>
      <c r="P139" s="632"/>
      <c r="Q139" s="632"/>
      <c r="R139" s="632"/>
      <c r="S139" s="632"/>
      <c r="T139" s="632"/>
      <c r="U139" s="632"/>
      <c r="V139" s="632"/>
      <c r="W139" s="632"/>
      <c r="X139" s="632"/>
      <c r="Y139" s="632"/>
      <c r="Z139" s="632"/>
    </row>
    <row r="140" spans="1:26" ht="12.75" customHeight="1" x14ac:dyDescent="0.3">
      <c r="A140" s="632"/>
      <c r="B140" s="632"/>
      <c r="C140" s="632"/>
      <c r="D140" s="632"/>
      <c r="E140" s="632"/>
      <c r="F140" s="632"/>
      <c r="G140" s="632"/>
      <c r="H140" s="632"/>
      <c r="I140" s="632"/>
      <c r="J140" s="632"/>
      <c r="K140" s="632"/>
      <c r="L140" s="632"/>
      <c r="M140" s="632"/>
      <c r="N140" s="632"/>
      <c r="O140" s="632"/>
      <c r="P140" s="632"/>
      <c r="Q140" s="632"/>
      <c r="R140" s="632"/>
      <c r="S140" s="632"/>
      <c r="T140" s="632"/>
      <c r="U140" s="632"/>
      <c r="V140" s="632"/>
      <c r="W140" s="632"/>
      <c r="X140" s="632"/>
      <c r="Y140" s="632"/>
      <c r="Z140" s="632"/>
    </row>
    <row r="141" spans="1:26" ht="12.75" customHeight="1" x14ac:dyDescent="0.3">
      <c r="A141" s="632"/>
      <c r="B141" s="632"/>
      <c r="C141" s="632"/>
      <c r="D141" s="632"/>
      <c r="E141" s="632"/>
      <c r="F141" s="632"/>
      <c r="G141" s="632"/>
      <c r="H141" s="632"/>
      <c r="I141" s="632"/>
      <c r="J141" s="632"/>
      <c r="K141" s="632"/>
      <c r="L141" s="632"/>
      <c r="M141" s="632"/>
      <c r="N141" s="632"/>
      <c r="O141" s="632"/>
      <c r="P141" s="632"/>
      <c r="Q141" s="632"/>
      <c r="R141" s="632"/>
      <c r="S141" s="632"/>
      <c r="T141" s="632"/>
      <c r="U141" s="632"/>
      <c r="V141" s="632"/>
      <c r="W141" s="632"/>
      <c r="X141" s="632"/>
      <c r="Y141" s="632"/>
      <c r="Z141" s="632"/>
    </row>
    <row r="142" spans="1:26" ht="12.75" customHeight="1" x14ac:dyDescent="0.3">
      <c r="A142" s="632"/>
      <c r="B142" s="632"/>
      <c r="C142" s="632"/>
      <c r="D142" s="632"/>
      <c r="E142" s="632"/>
      <c r="F142" s="632"/>
      <c r="G142" s="632"/>
      <c r="H142" s="632"/>
      <c r="I142" s="632"/>
      <c r="J142" s="632"/>
      <c r="K142" s="632"/>
      <c r="L142" s="632"/>
      <c r="M142" s="632"/>
      <c r="N142" s="632"/>
      <c r="O142" s="632"/>
      <c r="P142" s="632"/>
      <c r="Q142" s="632"/>
      <c r="R142" s="632"/>
      <c r="S142" s="632"/>
      <c r="T142" s="632"/>
      <c r="U142" s="632"/>
      <c r="V142" s="632"/>
      <c r="W142" s="632"/>
      <c r="X142" s="632"/>
      <c r="Y142" s="632"/>
      <c r="Z142" s="632"/>
    </row>
    <row r="143" spans="1:26" ht="12.75" customHeight="1" x14ac:dyDescent="0.3">
      <c r="A143" s="632"/>
      <c r="B143" s="632"/>
      <c r="C143" s="632"/>
      <c r="D143" s="632"/>
      <c r="E143" s="632"/>
      <c r="F143" s="632"/>
      <c r="G143" s="632"/>
      <c r="H143" s="632"/>
      <c r="I143" s="632"/>
      <c r="J143" s="632"/>
      <c r="K143" s="632"/>
      <c r="L143" s="632"/>
      <c r="M143" s="632"/>
      <c r="N143" s="632"/>
      <c r="O143" s="632"/>
      <c r="P143" s="632"/>
      <c r="Q143" s="632"/>
      <c r="R143" s="632"/>
      <c r="S143" s="632"/>
      <c r="T143" s="632"/>
      <c r="U143" s="632"/>
      <c r="V143" s="632"/>
      <c r="W143" s="632"/>
      <c r="X143" s="632"/>
      <c r="Y143" s="632"/>
      <c r="Z143" s="632"/>
    </row>
    <row r="144" spans="1:26" ht="12.75" customHeight="1" x14ac:dyDescent="0.3">
      <c r="A144" s="632"/>
      <c r="B144" s="632"/>
      <c r="C144" s="632"/>
      <c r="D144" s="632"/>
      <c r="E144" s="632"/>
      <c r="F144" s="632"/>
      <c r="G144" s="632"/>
      <c r="H144" s="632"/>
      <c r="I144" s="632"/>
      <c r="J144" s="632"/>
      <c r="K144" s="632"/>
      <c r="L144" s="632"/>
      <c r="M144" s="632"/>
      <c r="N144" s="632"/>
      <c r="O144" s="632"/>
      <c r="P144" s="632"/>
      <c r="Q144" s="632"/>
      <c r="R144" s="632"/>
      <c r="S144" s="632"/>
      <c r="T144" s="632"/>
      <c r="U144" s="632"/>
      <c r="V144" s="632"/>
      <c r="W144" s="632"/>
      <c r="X144" s="632"/>
      <c r="Y144" s="632"/>
      <c r="Z144" s="632"/>
    </row>
    <row r="145" spans="1:26" ht="12.75" customHeight="1" x14ac:dyDescent="0.3">
      <c r="A145" s="632"/>
      <c r="B145" s="632"/>
      <c r="C145" s="632"/>
      <c r="D145" s="632"/>
      <c r="E145" s="632"/>
      <c r="F145" s="632"/>
      <c r="G145" s="632"/>
      <c r="H145" s="632"/>
      <c r="I145" s="632"/>
      <c r="J145" s="632"/>
      <c r="K145" s="632"/>
      <c r="L145" s="632"/>
      <c r="M145" s="632"/>
      <c r="N145" s="632"/>
      <c r="O145" s="632"/>
      <c r="P145" s="632"/>
      <c r="Q145" s="632"/>
      <c r="R145" s="632"/>
      <c r="S145" s="632"/>
      <c r="T145" s="632"/>
      <c r="U145" s="632"/>
      <c r="V145" s="632"/>
      <c r="W145" s="632"/>
      <c r="X145" s="632"/>
      <c r="Y145" s="632"/>
      <c r="Z145" s="632"/>
    </row>
    <row r="146" spans="1:26" ht="12.75" customHeight="1" x14ac:dyDescent="0.3">
      <c r="A146" s="632"/>
      <c r="B146" s="632"/>
      <c r="C146" s="632"/>
      <c r="D146" s="632"/>
      <c r="E146" s="632"/>
      <c r="F146" s="632"/>
      <c r="G146" s="632"/>
      <c r="H146" s="632"/>
      <c r="I146" s="632"/>
      <c r="J146" s="632"/>
      <c r="K146" s="632"/>
      <c r="L146" s="632"/>
      <c r="M146" s="632"/>
      <c r="N146" s="632"/>
      <c r="O146" s="632"/>
      <c r="P146" s="632"/>
      <c r="Q146" s="632"/>
      <c r="R146" s="632"/>
      <c r="S146" s="632"/>
      <c r="T146" s="632"/>
      <c r="U146" s="632"/>
      <c r="V146" s="632"/>
      <c r="W146" s="632"/>
      <c r="X146" s="632"/>
      <c r="Y146" s="632"/>
      <c r="Z146" s="632"/>
    </row>
    <row r="147" spans="1:26" ht="12.75" customHeight="1" x14ac:dyDescent="0.3">
      <c r="A147" s="632"/>
      <c r="B147" s="632"/>
      <c r="C147" s="632"/>
      <c r="D147" s="632"/>
      <c r="E147" s="632"/>
      <c r="F147" s="632"/>
      <c r="G147" s="632"/>
      <c r="H147" s="632"/>
      <c r="I147" s="632"/>
      <c r="J147" s="632"/>
      <c r="K147" s="632"/>
      <c r="L147" s="632"/>
      <c r="M147" s="632"/>
      <c r="N147" s="632"/>
      <c r="O147" s="632"/>
      <c r="P147" s="632"/>
      <c r="Q147" s="632"/>
      <c r="R147" s="632"/>
      <c r="S147" s="632"/>
      <c r="T147" s="632"/>
      <c r="U147" s="632"/>
      <c r="V147" s="632"/>
      <c r="W147" s="632"/>
      <c r="X147" s="632"/>
      <c r="Y147" s="632"/>
      <c r="Z147" s="632"/>
    </row>
    <row r="148" spans="1:26" ht="12.75" customHeight="1" x14ac:dyDescent="0.3">
      <c r="A148" s="632"/>
      <c r="B148" s="632"/>
      <c r="C148" s="632"/>
      <c r="D148" s="632"/>
      <c r="E148" s="632"/>
      <c r="F148" s="632"/>
      <c r="G148" s="632"/>
      <c r="H148" s="632"/>
      <c r="I148" s="632"/>
      <c r="J148" s="632"/>
      <c r="K148" s="632"/>
      <c r="L148" s="632"/>
      <c r="M148" s="632"/>
      <c r="N148" s="632"/>
      <c r="O148" s="632"/>
      <c r="P148" s="632"/>
      <c r="Q148" s="632"/>
      <c r="R148" s="632"/>
      <c r="S148" s="632"/>
      <c r="T148" s="632"/>
      <c r="U148" s="632"/>
      <c r="V148" s="632"/>
      <c r="W148" s="632"/>
      <c r="X148" s="632"/>
      <c r="Y148" s="632"/>
      <c r="Z148" s="632"/>
    </row>
    <row r="149" spans="1:26" ht="12.75" customHeight="1" x14ac:dyDescent="0.3">
      <c r="A149" s="632"/>
      <c r="B149" s="632"/>
      <c r="C149" s="632"/>
      <c r="D149" s="632"/>
      <c r="E149" s="632"/>
      <c r="F149" s="632"/>
      <c r="G149" s="632"/>
      <c r="H149" s="632"/>
      <c r="I149" s="632"/>
      <c r="J149" s="632"/>
      <c r="K149" s="632"/>
      <c r="L149" s="632"/>
      <c r="M149" s="632"/>
      <c r="N149" s="632"/>
      <c r="O149" s="632"/>
      <c r="P149" s="632"/>
      <c r="Q149" s="632"/>
      <c r="R149" s="632"/>
      <c r="S149" s="632"/>
      <c r="T149" s="632"/>
      <c r="U149" s="632"/>
      <c r="V149" s="632"/>
      <c r="W149" s="632"/>
      <c r="X149" s="632"/>
      <c r="Y149" s="632"/>
      <c r="Z149" s="632"/>
    </row>
    <row r="150" spans="1:26" ht="12.75" customHeight="1" x14ac:dyDescent="0.3">
      <c r="A150" s="632"/>
      <c r="B150" s="632"/>
      <c r="C150" s="632"/>
      <c r="D150" s="632"/>
      <c r="E150" s="632"/>
      <c r="F150" s="632"/>
      <c r="G150" s="632"/>
      <c r="H150" s="632"/>
      <c r="I150" s="632"/>
      <c r="J150" s="632"/>
      <c r="K150" s="632"/>
      <c r="L150" s="632"/>
      <c r="M150" s="632"/>
      <c r="N150" s="632"/>
      <c r="O150" s="632"/>
      <c r="P150" s="632"/>
      <c r="Q150" s="632"/>
      <c r="R150" s="632"/>
      <c r="S150" s="632"/>
      <c r="T150" s="632"/>
      <c r="U150" s="632"/>
      <c r="V150" s="632"/>
      <c r="W150" s="632"/>
      <c r="X150" s="632"/>
      <c r="Y150" s="632"/>
      <c r="Z150" s="632"/>
    </row>
    <row r="151" spans="1:26" ht="12.75" customHeight="1" x14ac:dyDescent="0.3">
      <c r="A151" s="632"/>
      <c r="B151" s="632"/>
      <c r="C151" s="632"/>
      <c r="D151" s="632"/>
      <c r="E151" s="632"/>
      <c r="F151" s="632"/>
      <c r="G151" s="632"/>
      <c r="H151" s="632"/>
      <c r="I151" s="632"/>
      <c r="J151" s="632"/>
      <c r="K151" s="632"/>
      <c r="L151" s="632"/>
      <c r="M151" s="632"/>
      <c r="N151" s="632"/>
      <c r="O151" s="632"/>
      <c r="P151" s="632"/>
      <c r="Q151" s="632"/>
      <c r="R151" s="632"/>
      <c r="S151" s="632"/>
      <c r="T151" s="632"/>
      <c r="U151" s="632"/>
      <c r="V151" s="632"/>
      <c r="W151" s="632"/>
      <c r="X151" s="632"/>
      <c r="Y151" s="632"/>
      <c r="Z151" s="632"/>
    </row>
    <row r="152" spans="1:26" ht="12.75" customHeight="1" x14ac:dyDescent="0.3">
      <c r="A152" s="632"/>
      <c r="B152" s="632"/>
      <c r="C152" s="632"/>
      <c r="D152" s="632"/>
      <c r="E152" s="632"/>
      <c r="F152" s="632"/>
      <c r="G152" s="632"/>
      <c r="H152" s="632"/>
      <c r="I152" s="632"/>
      <c r="J152" s="632"/>
      <c r="K152" s="632"/>
      <c r="L152" s="632"/>
      <c r="M152" s="632"/>
      <c r="N152" s="632"/>
      <c r="O152" s="632"/>
      <c r="P152" s="632"/>
      <c r="Q152" s="632"/>
      <c r="R152" s="632"/>
      <c r="S152" s="632"/>
      <c r="T152" s="632"/>
      <c r="U152" s="632"/>
      <c r="V152" s="632"/>
      <c r="W152" s="632"/>
      <c r="X152" s="632"/>
      <c r="Y152" s="632"/>
      <c r="Z152" s="632"/>
    </row>
    <row r="153" spans="1:26" ht="12.75" customHeight="1" x14ac:dyDescent="0.3">
      <c r="A153" s="632"/>
      <c r="B153" s="632"/>
      <c r="C153" s="632"/>
      <c r="D153" s="632"/>
      <c r="E153" s="632"/>
      <c r="F153" s="632"/>
      <c r="G153" s="632"/>
      <c r="H153" s="632"/>
      <c r="I153" s="632"/>
      <c r="J153" s="632"/>
      <c r="K153" s="632"/>
      <c r="L153" s="632"/>
      <c r="M153" s="632"/>
      <c r="N153" s="632"/>
      <c r="O153" s="632"/>
      <c r="P153" s="632"/>
      <c r="Q153" s="632"/>
      <c r="R153" s="632"/>
      <c r="S153" s="632"/>
      <c r="T153" s="632"/>
      <c r="U153" s="632"/>
      <c r="V153" s="632"/>
      <c r="W153" s="632"/>
      <c r="X153" s="632"/>
      <c r="Y153" s="632"/>
      <c r="Z153" s="632"/>
    </row>
    <row r="154" spans="1:26" ht="12.75" customHeight="1" x14ac:dyDescent="0.3">
      <c r="A154" s="632"/>
      <c r="B154" s="632"/>
      <c r="C154" s="632"/>
      <c r="D154" s="632"/>
      <c r="E154" s="632"/>
      <c r="F154" s="632"/>
      <c r="G154" s="632"/>
      <c r="H154" s="632"/>
      <c r="I154" s="632"/>
      <c r="J154" s="632"/>
      <c r="K154" s="632"/>
      <c r="L154" s="632"/>
      <c r="M154" s="632"/>
      <c r="N154" s="632"/>
      <c r="O154" s="632"/>
      <c r="P154" s="632"/>
      <c r="Q154" s="632"/>
      <c r="R154" s="632"/>
      <c r="S154" s="632"/>
      <c r="T154" s="632"/>
      <c r="U154" s="632"/>
      <c r="V154" s="632"/>
      <c r="W154" s="632"/>
      <c r="X154" s="632"/>
      <c r="Y154" s="632"/>
      <c r="Z154" s="632"/>
    </row>
    <row r="155" spans="1:26" ht="12.75" customHeight="1" x14ac:dyDescent="0.3">
      <c r="A155" s="632"/>
      <c r="B155" s="632"/>
      <c r="C155" s="632"/>
      <c r="D155" s="632"/>
      <c r="E155" s="632"/>
      <c r="F155" s="632"/>
      <c r="G155" s="632"/>
      <c r="H155" s="632"/>
      <c r="I155" s="632"/>
      <c r="J155" s="632"/>
      <c r="K155" s="632"/>
      <c r="L155" s="632"/>
      <c r="M155" s="632"/>
      <c r="N155" s="632"/>
      <c r="O155" s="632"/>
      <c r="P155" s="632"/>
      <c r="Q155" s="632"/>
      <c r="R155" s="632"/>
      <c r="S155" s="632"/>
      <c r="T155" s="632"/>
      <c r="U155" s="632"/>
      <c r="V155" s="632"/>
      <c r="W155" s="632"/>
      <c r="X155" s="632"/>
      <c r="Y155" s="632"/>
      <c r="Z155" s="632"/>
    </row>
    <row r="156" spans="1:26" ht="12.75" customHeight="1" x14ac:dyDescent="0.3">
      <c r="A156" s="632"/>
      <c r="B156" s="632"/>
      <c r="C156" s="632"/>
      <c r="D156" s="632"/>
      <c r="E156" s="632"/>
      <c r="F156" s="632"/>
      <c r="G156" s="632"/>
      <c r="H156" s="632"/>
      <c r="I156" s="632"/>
      <c r="J156" s="632"/>
      <c r="K156" s="632"/>
      <c r="L156" s="632"/>
      <c r="M156" s="632"/>
      <c r="N156" s="632"/>
      <c r="O156" s="632"/>
      <c r="P156" s="632"/>
      <c r="Q156" s="632"/>
      <c r="R156" s="632"/>
      <c r="S156" s="632"/>
      <c r="T156" s="632"/>
      <c r="U156" s="632"/>
      <c r="V156" s="632"/>
      <c r="W156" s="632"/>
      <c r="X156" s="632"/>
      <c r="Y156" s="632"/>
      <c r="Z156" s="632"/>
    </row>
    <row r="157" spans="1:26" ht="12.75" customHeight="1" x14ac:dyDescent="0.3">
      <c r="A157" s="632"/>
      <c r="B157" s="632"/>
      <c r="C157" s="632"/>
      <c r="D157" s="632"/>
      <c r="E157" s="632"/>
      <c r="F157" s="632"/>
      <c r="G157" s="632"/>
      <c r="H157" s="632"/>
      <c r="I157" s="632"/>
      <c r="J157" s="632"/>
      <c r="K157" s="632"/>
      <c r="L157" s="632"/>
      <c r="M157" s="632"/>
      <c r="N157" s="632"/>
      <c r="O157" s="632"/>
      <c r="P157" s="632"/>
      <c r="Q157" s="632"/>
      <c r="R157" s="632"/>
      <c r="S157" s="632"/>
      <c r="T157" s="632"/>
      <c r="U157" s="632"/>
      <c r="V157" s="632"/>
      <c r="W157" s="632"/>
      <c r="X157" s="632"/>
      <c r="Y157" s="632"/>
      <c r="Z157" s="632"/>
    </row>
    <row r="158" spans="1:26" ht="12.75" customHeight="1" x14ac:dyDescent="0.3">
      <c r="A158" s="632"/>
      <c r="B158" s="632"/>
      <c r="C158" s="632"/>
      <c r="D158" s="632"/>
      <c r="E158" s="632"/>
      <c r="F158" s="632"/>
      <c r="G158" s="632"/>
      <c r="H158" s="632"/>
      <c r="I158" s="632"/>
      <c r="J158" s="632"/>
      <c r="K158" s="632"/>
      <c r="L158" s="632"/>
      <c r="M158" s="632"/>
      <c r="N158" s="632"/>
      <c r="O158" s="632"/>
      <c r="P158" s="632"/>
      <c r="Q158" s="632"/>
      <c r="R158" s="632"/>
      <c r="S158" s="632"/>
      <c r="T158" s="632"/>
      <c r="U158" s="632"/>
      <c r="V158" s="632"/>
      <c r="W158" s="632"/>
      <c r="X158" s="632"/>
      <c r="Y158" s="632"/>
      <c r="Z158" s="632"/>
    </row>
    <row r="159" spans="1:26" ht="12.75" customHeight="1" x14ac:dyDescent="0.3">
      <c r="A159" s="632"/>
      <c r="B159" s="632"/>
      <c r="C159" s="632"/>
      <c r="D159" s="632"/>
      <c r="E159" s="632"/>
      <c r="F159" s="632"/>
      <c r="G159" s="632"/>
      <c r="H159" s="632"/>
      <c r="I159" s="632"/>
      <c r="J159" s="632"/>
      <c r="K159" s="632"/>
      <c r="L159" s="632"/>
      <c r="M159" s="632"/>
      <c r="N159" s="632"/>
      <c r="O159" s="632"/>
      <c r="P159" s="632"/>
      <c r="Q159" s="632"/>
      <c r="R159" s="632"/>
      <c r="S159" s="632"/>
      <c r="T159" s="632"/>
      <c r="U159" s="632"/>
      <c r="V159" s="632"/>
      <c r="W159" s="632"/>
      <c r="X159" s="632"/>
      <c r="Y159" s="632"/>
      <c r="Z159" s="632"/>
    </row>
    <row r="160" spans="1:26" ht="12.75" customHeight="1" x14ac:dyDescent="0.3">
      <c r="A160" s="632"/>
      <c r="B160" s="632"/>
      <c r="C160" s="632"/>
      <c r="D160" s="632"/>
      <c r="E160" s="632"/>
      <c r="F160" s="632"/>
      <c r="G160" s="632"/>
      <c r="H160" s="632"/>
      <c r="I160" s="632"/>
      <c r="J160" s="632"/>
      <c r="K160" s="632"/>
      <c r="L160" s="632"/>
      <c r="M160" s="632"/>
      <c r="N160" s="632"/>
      <c r="O160" s="632"/>
      <c r="P160" s="632"/>
      <c r="Q160" s="632"/>
      <c r="R160" s="632"/>
      <c r="S160" s="632"/>
      <c r="T160" s="632"/>
      <c r="U160" s="632"/>
      <c r="V160" s="632"/>
      <c r="W160" s="632"/>
      <c r="X160" s="632"/>
      <c r="Y160" s="632"/>
      <c r="Z160" s="632"/>
    </row>
    <row r="161" spans="1:26" ht="12.75" customHeight="1" x14ac:dyDescent="0.3">
      <c r="A161" s="632"/>
      <c r="B161" s="632"/>
      <c r="C161" s="632"/>
      <c r="D161" s="632"/>
      <c r="E161" s="632"/>
      <c r="F161" s="632"/>
      <c r="G161" s="632"/>
      <c r="H161" s="632"/>
      <c r="I161" s="632"/>
      <c r="J161" s="632"/>
      <c r="K161" s="632"/>
      <c r="L161" s="632"/>
      <c r="M161" s="632"/>
      <c r="N161" s="632"/>
      <c r="O161" s="632"/>
      <c r="P161" s="632"/>
      <c r="Q161" s="632"/>
      <c r="R161" s="632"/>
      <c r="S161" s="632"/>
      <c r="T161" s="632"/>
      <c r="U161" s="632"/>
      <c r="V161" s="632"/>
      <c r="W161" s="632"/>
      <c r="X161" s="632"/>
      <c r="Y161" s="632"/>
      <c r="Z161" s="632"/>
    </row>
    <row r="162" spans="1:26" ht="12.75" customHeight="1" x14ac:dyDescent="0.3">
      <c r="A162" s="632"/>
      <c r="B162" s="632"/>
      <c r="C162" s="632"/>
      <c r="D162" s="632"/>
      <c r="E162" s="632"/>
      <c r="F162" s="632"/>
      <c r="G162" s="632"/>
      <c r="H162" s="632"/>
      <c r="I162" s="632"/>
      <c r="J162" s="632"/>
      <c r="K162" s="632"/>
      <c r="L162" s="632"/>
      <c r="M162" s="632"/>
      <c r="N162" s="632"/>
      <c r="O162" s="632"/>
      <c r="P162" s="632"/>
      <c r="Q162" s="632"/>
      <c r="R162" s="632"/>
      <c r="S162" s="632"/>
      <c r="T162" s="632"/>
      <c r="U162" s="632"/>
      <c r="V162" s="632"/>
      <c r="W162" s="632"/>
      <c r="X162" s="632"/>
      <c r="Y162" s="632"/>
      <c r="Z162" s="632"/>
    </row>
    <row r="163" spans="1:26" ht="12.75" customHeight="1" x14ac:dyDescent="0.3">
      <c r="A163" s="632"/>
      <c r="B163" s="632"/>
      <c r="C163" s="632"/>
      <c r="D163" s="632"/>
      <c r="E163" s="632"/>
      <c r="F163" s="632"/>
      <c r="G163" s="632"/>
      <c r="H163" s="632"/>
      <c r="I163" s="632"/>
      <c r="J163" s="632"/>
      <c r="K163" s="632"/>
      <c r="L163" s="632"/>
      <c r="M163" s="632"/>
      <c r="N163" s="632"/>
      <c r="O163" s="632"/>
      <c r="P163" s="632"/>
      <c r="Q163" s="632"/>
      <c r="R163" s="632"/>
      <c r="S163" s="632"/>
      <c r="T163" s="632"/>
      <c r="U163" s="632"/>
      <c r="V163" s="632"/>
      <c r="W163" s="632"/>
      <c r="X163" s="632"/>
      <c r="Y163" s="632"/>
      <c r="Z163" s="632"/>
    </row>
    <row r="164" spans="1:26" ht="12.75" customHeight="1" x14ac:dyDescent="0.3">
      <c r="A164" s="632"/>
      <c r="B164" s="632"/>
      <c r="C164" s="632"/>
      <c r="D164" s="632"/>
      <c r="E164" s="632"/>
      <c r="F164" s="632"/>
      <c r="G164" s="632"/>
      <c r="H164" s="632"/>
      <c r="I164" s="632"/>
      <c r="J164" s="632"/>
      <c r="K164" s="632"/>
      <c r="L164" s="632"/>
      <c r="M164" s="632"/>
      <c r="N164" s="632"/>
      <c r="O164" s="632"/>
      <c r="P164" s="632"/>
      <c r="Q164" s="632"/>
      <c r="R164" s="632"/>
      <c r="S164" s="632"/>
      <c r="T164" s="632"/>
      <c r="U164" s="632"/>
      <c r="V164" s="632"/>
      <c r="W164" s="632"/>
      <c r="X164" s="632"/>
      <c r="Y164" s="632"/>
      <c r="Z164" s="632"/>
    </row>
    <row r="165" spans="1:26" ht="12.75" customHeight="1" x14ac:dyDescent="0.3">
      <c r="A165" s="632"/>
      <c r="B165" s="632"/>
      <c r="C165" s="632"/>
      <c r="D165" s="632"/>
      <c r="E165" s="632"/>
      <c r="F165" s="632"/>
      <c r="G165" s="632"/>
      <c r="H165" s="632"/>
      <c r="I165" s="632"/>
      <c r="J165" s="632"/>
      <c r="K165" s="632"/>
      <c r="L165" s="632"/>
      <c r="M165" s="632"/>
      <c r="N165" s="632"/>
      <c r="O165" s="632"/>
      <c r="P165" s="632"/>
      <c r="Q165" s="632"/>
      <c r="R165" s="632"/>
      <c r="S165" s="632"/>
      <c r="T165" s="632"/>
      <c r="U165" s="632"/>
      <c r="V165" s="632"/>
      <c r="W165" s="632"/>
      <c r="X165" s="632"/>
      <c r="Y165" s="632"/>
      <c r="Z165" s="632"/>
    </row>
    <row r="166" spans="1:26" ht="12.75" customHeight="1" x14ac:dyDescent="0.3">
      <c r="A166" s="632"/>
      <c r="B166" s="632"/>
      <c r="C166" s="632"/>
      <c r="D166" s="632"/>
      <c r="E166" s="632"/>
      <c r="F166" s="632"/>
      <c r="G166" s="632"/>
      <c r="H166" s="632"/>
      <c r="I166" s="632"/>
      <c r="J166" s="632"/>
      <c r="K166" s="632"/>
      <c r="L166" s="632"/>
      <c r="M166" s="632"/>
      <c r="N166" s="632"/>
      <c r="O166" s="632"/>
      <c r="P166" s="632"/>
      <c r="Q166" s="632"/>
      <c r="R166" s="632"/>
      <c r="S166" s="632"/>
      <c r="T166" s="632"/>
      <c r="U166" s="632"/>
      <c r="V166" s="632"/>
      <c r="W166" s="632"/>
      <c r="X166" s="632"/>
      <c r="Y166" s="632"/>
      <c r="Z166" s="632"/>
    </row>
    <row r="167" spans="1:26" ht="12.75" customHeight="1" x14ac:dyDescent="0.3">
      <c r="A167" s="632"/>
      <c r="B167" s="632"/>
      <c r="C167" s="632"/>
      <c r="D167" s="632"/>
      <c r="E167" s="632"/>
      <c r="F167" s="632"/>
      <c r="G167" s="632"/>
      <c r="H167" s="632"/>
      <c r="I167" s="632"/>
      <c r="J167" s="632"/>
      <c r="K167" s="632"/>
      <c r="L167" s="632"/>
      <c r="M167" s="632"/>
      <c r="N167" s="632"/>
      <c r="O167" s="632"/>
      <c r="P167" s="632"/>
      <c r="Q167" s="632"/>
      <c r="R167" s="632"/>
      <c r="S167" s="632"/>
      <c r="T167" s="632"/>
      <c r="U167" s="632"/>
      <c r="V167" s="632"/>
      <c r="W167" s="632"/>
      <c r="X167" s="632"/>
      <c r="Y167" s="632"/>
      <c r="Z167" s="632"/>
    </row>
    <row r="168" spans="1:26" ht="12.75" customHeight="1" x14ac:dyDescent="0.3">
      <c r="A168" s="632"/>
      <c r="B168" s="632"/>
      <c r="C168" s="632"/>
      <c r="D168" s="632"/>
      <c r="E168" s="632"/>
      <c r="F168" s="632"/>
      <c r="G168" s="632"/>
      <c r="H168" s="632"/>
      <c r="I168" s="632"/>
      <c r="J168" s="632"/>
      <c r="K168" s="632"/>
      <c r="L168" s="632"/>
      <c r="M168" s="632"/>
      <c r="N168" s="632"/>
      <c r="O168" s="632"/>
      <c r="P168" s="632"/>
      <c r="Q168" s="632"/>
      <c r="R168" s="632"/>
      <c r="S168" s="632"/>
      <c r="T168" s="632"/>
      <c r="U168" s="632"/>
      <c r="V168" s="632"/>
      <c r="W168" s="632"/>
      <c r="X168" s="632"/>
      <c r="Y168" s="632"/>
      <c r="Z168" s="632"/>
    </row>
    <row r="169" spans="1:26" ht="12.75" customHeight="1" x14ac:dyDescent="0.3">
      <c r="A169" s="632"/>
      <c r="B169" s="632"/>
      <c r="C169" s="632"/>
      <c r="D169" s="632"/>
      <c r="E169" s="632"/>
      <c r="F169" s="632"/>
      <c r="G169" s="632"/>
      <c r="H169" s="632"/>
      <c r="I169" s="632"/>
      <c r="J169" s="632"/>
      <c r="K169" s="632"/>
      <c r="L169" s="632"/>
      <c r="M169" s="632"/>
      <c r="N169" s="632"/>
      <c r="O169" s="632"/>
      <c r="P169" s="632"/>
      <c r="Q169" s="632"/>
      <c r="R169" s="632"/>
      <c r="S169" s="632"/>
      <c r="T169" s="632"/>
      <c r="U169" s="632"/>
      <c r="V169" s="632"/>
      <c r="W169" s="632"/>
      <c r="X169" s="632"/>
      <c r="Y169" s="632"/>
      <c r="Z169" s="632"/>
    </row>
    <row r="170" spans="1:26" ht="12.75" customHeight="1" x14ac:dyDescent="0.3">
      <c r="A170" s="632"/>
      <c r="B170" s="632"/>
      <c r="C170" s="632"/>
      <c r="D170" s="632"/>
      <c r="E170" s="632"/>
      <c r="F170" s="632"/>
      <c r="G170" s="632"/>
      <c r="H170" s="632"/>
      <c r="I170" s="632"/>
      <c r="J170" s="632"/>
      <c r="K170" s="632"/>
      <c r="L170" s="632"/>
      <c r="M170" s="632"/>
      <c r="N170" s="632"/>
      <c r="O170" s="632"/>
      <c r="P170" s="632"/>
      <c r="Q170" s="632"/>
      <c r="R170" s="632"/>
      <c r="S170" s="632"/>
      <c r="T170" s="632"/>
      <c r="U170" s="632"/>
      <c r="V170" s="632"/>
      <c r="W170" s="632"/>
      <c r="X170" s="632"/>
      <c r="Y170" s="632"/>
      <c r="Z170" s="632"/>
    </row>
    <row r="171" spans="1:26" ht="12.75" customHeight="1" x14ac:dyDescent="0.3">
      <c r="A171" s="632"/>
      <c r="B171" s="632"/>
      <c r="C171" s="632"/>
      <c r="D171" s="632"/>
      <c r="E171" s="632"/>
      <c r="F171" s="632"/>
      <c r="G171" s="632"/>
      <c r="H171" s="632"/>
      <c r="I171" s="632"/>
      <c r="J171" s="632"/>
      <c r="K171" s="632"/>
      <c r="L171" s="632"/>
      <c r="M171" s="632"/>
      <c r="N171" s="632"/>
      <c r="O171" s="632"/>
      <c r="P171" s="632"/>
      <c r="Q171" s="632"/>
      <c r="R171" s="632"/>
      <c r="S171" s="632"/>
      <c r="T171" s="632"/>
      <c r="U171" s="632"/>
      <c r="V171" s="632"/>
      <c r="W171" s="632"/>
      <c r="X171" s="632"/>
      <c r="Y171" s="632"/>
      <c r="Z171" s="632"/>
    </row>
    <row r="172" spans="1:26" ht="12.75" customHeight="1" x14ac:dyDescent="0.3">
      <c r="A172" s="632"/>
      <c r="B172" s="632"/>
      <c r="C172" s="632"/>
      <c r="D172" s="632"/>
      <c r="E172" s="632"/>
      <c r="F172" s="632"/>
      <c r="G172" s="632"/>
      <c r="H172" s="632"/>
      <c r="I172" s="632"/>
      <c r="J172" s="632"/>
      <c r="K172" s="632"/>
      <c r="L172" s="632"/>
      <c r="M172" s="632"/>
      <c r="N172" s="632"/>
      <c r="O172" s="632"/>
      <c r="P172" s="632"/>
      <c r="Q172" s="632"/>
      <c r="R172" s="632"/>
      <c r="S172" s="632"/>
      <c r="T172" s="632"/>
      <c r="U172" s="632"/>
      <c r="V172" s="632"/>
      <c r="W172" s="632"/>
      <c r="X172" s="632"/>
      <c r="Y172" s="632"/>
      <c r="Z172" s="632"/>
    </row>
    <row r="173" spans="1:26" ht="12.75" customHeight="1" x14ac:dyDescent="0.3">
      <c r="A173" s="632"/>
      <c r="B173" s="632"/>
      <c r="C173" s="632"/>
      <c r="D173" s="632"/>
      <c r="E173" s="632"/>
      <c r="F173" s="632"/>
      <c r="G173" s="632"/>
      <c r="H173" s="632"/>
      <c r="I173" s="632"/>
      <c r="J173" s="632"/>
      <c r="K173" s="632"/>
      <c r="L173" s="632"/>
      <c r="M173" s="632"/>
      <c r="N173" s="632"/>
      <c r="O173" s="632"/>
      <c r="P173" s="632"/>
      <c r="Q173" s="632"/>
      <c r="R173" s="632"/>
      <c r="S173" s="632"/>
      <c r="T173" s="632"/>
      <c r="U173" s="632"/>
      <c r="V173" s="632"/>
      <c r="W173" s="632"/>
      <c r="X173" s="632"/>
      <c r="Y173" s="632"/>
      <c r="Z173" s="632"/>
    </row>
    <row r="174" spans="1:26" ht="12.75" customHeight="1" x14ac:dyDescent="0.3">
      <c r="A174" s="632"/>
      <c r="B174" s="632"/>
      <c r="C174" s="632"/>
      <c r="D174" s="632"/>
      <c r="E174" s="632"/>
      <c r="F174" s="632"/>
      <c r="G174" s="632"/>
      <c r="H174" s="632"/>
      <c r="I174" s="632"/>
      <c r="J174" s="632"/>
      <c r="K174" s="632"/>
      <c r="L174" s="632"/>
      <c r="M174" s="632"/>
      <c r="N174" s="632"/>
      <c r="O174" s="632"/>
      <c r="P174" s="632"/>
      <c r="Q174" s="632"/>
      <c r="R174" s="632"/>
      <c r="S174" s="632"/>
      <c r="T174" s="632"/>
      <c r="U174" s="632"/>
      <c r="V174" s="632"/>
      <c r="W174" s="632"/>
      <c r="X174" s="632"/>
      <c r="Y174" s="632"/>
      <c r="Z174" s="632"/>
    </row>
    <row r="175" spans="1:26" ht="12.75" customHeight="1" x14ac:dyDescent="0.3">
      <c r="A175" s="632"/>
      <c r="B175" s="632"/>
      <c r="C175" s="632"/>
      <c r="D175" s="632"/>
      <c r="E175" s="632"/>
      <c r="F175" s="632"/>
      <c r="G175" s="632"/>
      <c r="H175" s="632"/>
      <c r="I175" s="632"/>
      <c r="J175" s="632"/>
      <c r="K175" s="632"/>
      <c r="L175" s="632"/>
      <c r="M175" s="632"/>
      <c r="N175" s="632"/>
      <c r="O175" s="632"/>
      <c r="P175" s="632"/>
      <c r="Q175" s="632"/>
      <c r="R175" s="632"/>
      <c r="S175" s="632"/>
      <c r="T175" s="632"/>
      <c r="U175" s="632"/>
      <c r="V175" s="632"/>
      <c r="W175" s="632"/>
      <c r="X175" s="632"/>
      <c r="Y175" s="632"/>
      <c r="Z175" s="632"/>
    </row>
    <row r="176" spans="1:26" ht="12.75" customHeight="1" x14ac:dyDescent="0.3">
      <c r="A176" s="632"/>
      <c r="B176" s="632"/>
      <c r="C176" s="632"/>
      <c r="D176" s="632"/>
      <c r="E176" s="632"/>
      <c r="F176" s="632"/>
      <c r="G176" s="632"/>
      <c r="H176" s="632"/>
      <c r="I176" s="632"/>
      <c r="J176" s="632"/>
      <c r="K176" s="632"/>
      <c r="L176" s="632"/>
      <c r="M176" s="632"/>
      <c r="N176" s="632"/>
      <c r="O176" s="632"/>
      <c r="P176" s="632"/>
      <c r="Q176" s="632"/>
      <c r="R176" s="632"/>
      <c r="S176" s="632"/>
      <c r="T176" s="632"/>
      <c r="U176" s="632"/>
      <c r="V176" s="632"/>
      <c r="W176" s="632"/>
      <c r="X176" s="632"/>
      <c r="Y176" s="632"/>
      <c r="Z176" s="632"/>
    </row>
    <row r="177" spans="1:26" ht="12.75" customHeight="1" x14ac:dyDescent="0.3">
      <c r="A177" s="632"/>
      <c r="B177" s="632"/>
      <c r="C177" s="632"/>
      <c r="D177" s="632"/>
      <c r="E177" s="632"/>
      <c r="F177" s="632"/>
      <c r="G177" s="632"/>
      <c r="H177" s="632"/>
      <c r="I177" s="632"/>
      <c r="J177" s="632"/>
      <c r="K177" s="632"/>
      <c r="L177" s="632"/>
      <c r="M177" s="632"/>
      <c r="N177" s="632"/>
      <c r="O177" s="632"/>
      <c r="P177" s="632"/>
      <c r="Q177" s="632"/>
      <c r="R177" s="632"/>
      <c r="S177" s="632"/>
      <c r="T177" s="632"/>
      <c r="U177" s="632"/>
      <c r="V177" s="632"/>
      <c r="W177" s="632"/>
      <c r="X177" s="632"/>
      <c r="Y177" s="632"/>
      <c r="Z177" s="632"/>
    </row>
    <row r="178" spans="1:26" ht="12.75" customHeight="1" x14ac:dyDescent="0.3">
      <c r="A178" s="632"/>
      <c r="B178" s="632"/>
      <c r="C178" s="632"/>
      <c r="D178" s="632"/>
      <c r="E178" s="632"/>
      <c r="F178" s="632"/>
      <c r="G178" s="632"/>
      <c r="H178" s="632"/>
      <c r="I178" s="632"/>
      <c r="J178" s="632"/>
      <c r="K178" s="632"/>
      <c r="L178" s="632"/>
      <c r="M178" s="632"/>
      <c r="N178" s="632"/>
      <c r="O178" s="632"/>
      <c r="P178" s="632"/>
      <c r="Q178" s="632"/>
      <c r="R178" s="632"/>
      <c r="S178" s="632"/>
      <c r="T178" s="632"/>
      <c r="U178" s="632"/>
      <c r="V178" s="632"/>
      <c r="W178" s="632"/>
      <c r="X178" s="632"/>
      <c r="Y178" s="632"/>
      <c r="Z178" s="632"/>
    </row>
    <row r="179" spans="1:26" ht="12.75" customHeight="1" x14ac:dyDescent="0.3">
      <c r="A179" s="632"/>
      <c r="B179" s="632"/>
      <c r="C179" s="632"/>
      <c r="D179" s="632"/>
      <c r="E179" s="632"/>
      <c r="F179" s="632"/>
      <c r="G179" s="632"/>
      <c r="H179" s="632"/>
      <c r="I179" s="632"/>
      <c r="J179" s="632"/>
      <c r="K179" s="632"/>
      <c r="L179" s="632"/>
      <c r="M179" s="632"/>
      <c r="N179" s="632"/>
      <c r="O179" s="632"/>
      <c r="P179" s="632"/>
      <c r="Q179" s="632"/>
      <c r="R179" s="632"/>
      <c r="S179" s="632"/>
      <c r="T179" s="632"/>
      <c r="U179" s="632"/>
      <c r="V179" s="632"/>
      <c r="W179" s="632"/>
      <c r="X179" s="632"/>
      <c r="Y179" s="632"/>
      <c r="Z179" s="632"/>
    </row>
    <row r="180" spans="1:26" ht="12.75" customHeight="1" x14ac:dyDescent="0.3">
      <c r="A180" s="632"/>
      <c r="B180" s="632"/>
      <c r="C180" s="632"/>
      <c r="D180" s="632"/>
      <c r="E180" s="632"/>
      <c r="F180" s="632"/>
      <c r="G180" s="632"/>
      <c r="H180" s="632"/>
      <c r="I180" s="632"/>
      <c r="J180" s="632"/>
      <c r="K180" s="632"/>
      <c r="L180" s="632"/>
      <c r="M180" s="632"/>
      <c r="N180" s="632"/>
      <c r="O180" s="632"/>
      <c r="P180" s="632"/>
      <c r="Q180" s="632"/>
      <c r="R180" s="632"/>
      <c r="S180" s="632"/>
      <c r="T180" s="632"/>
      <c r="U180" s="632"/>
      <c r="V180" s="632"/>
      <c r="W180" s="632"/>
      <c r="X180" s="632"/>
      <c r="Y180" s="632"/>
      <c r="Z180" s="632"/>
    </row>
    <row r="181" spans="1:26" ht="12.75" customHeight="1" x14ac:dyDescent="0.3">
      <c r="A181" s="632"/>
      <c r="B181" s="632"/>
      <c r="C181" s="632"/>
      <c r="D181" s="632"/>
      <c r="E181" s="632"/>
      <c r="F181" s="632"/>
      <c r="G181" s="632"/>
      <c r="H181" s="632"/>
      <c r="I181" s="632"/>
      <c r="J181" s="632"/>
      <c r="K181" s="632"/>
      <c r="L181" s="632"/>
      <c r="M181" s="632"/>
      <c r="N181" s="632"/>
      <c r="O181" s="632"/>
      <c r="P181" s="632"/>
      <c r="Q181" s="632"/>
      <c r="R181" s="632"/>
      <c r="S181" s="632"/>
      <c r="T181" s="632"/>
      <c r="U181" s="632"/>
      <c r="V181" s="632"/>
      <c r="W181" s="632"/>
      <c r="X181" s="632"/>
      <c r="Y181" s="632"/>
      <c r="Z181" s="632"/>
    </row>
    <row r="182" spans="1:26" ht="12.75" customHeight="1" x14ac:dyDescent="0.3">
      <c r="A182" s="632"/>
      <c r="B182" s="632"/>
      <c r="C182" s="632"/>
      <c r="D182" s="632"/>
      <c r="E182" s="632"/>
      <c r="F182" s="632"/>
      <c r="G182" s="632"/>
      <c r="H182" s="632"/>
      <c r="I182" s="632"/>
      <c r="J182" s="632"/>
      <c r="K182" s="632"/>
      <c r="L182" s="632"/>
      <c r="M182" s="632"/>
      <c r="N182" s="632"/>
      <c r="O182" s="632"/>
      <c r="P182" s="632"/>
      <c r="Q182" s="632"/>
      <c r="R182" s="632"/>
      <c r="S182" s="632"/>
      <c r="T182" s="632"/>
      <c r="U182" s="632"/>
      <c r="V182" s="632"/>
      <c r="W182" s="632"/>
      <c r="X182" s="632"/>
      <c r="Y182" s="632"/>
      <c r="Z182" s="632"/>
    </row>
    <row r="183" spans="1:26" ht="12.75" customHeight="1" x14ac:dyDescent="0.3">
      <c r="A183" s="632"/>
      <c r="B183" s="632"/>
      <c r="C183" s="632"/>
      <c r="D183" s="632"/>
      <c r="E183" s="632"/>
      <c r="F183" s="632"/>
      <c r="G183" s="632"/>
      <c r="H183" s="632"/>
      <c r="I183" s="632"/>
      <c r="J183" s="632"/>
      <c r="K183" s="632"/>
      <c r="L183" s="632"/>
      <c r="M183" s="632"/>
      <c r="N183" s="632"/>
      <c r="O183" s="632"/>
      <c r="P183" s="632"/>
      <c r="Q183" s="632"/>
      <c r="R183" s="632"/>
      <c r="S183" s="632"/>
      <c r="T183" s="632"/>
      <c r="U183" s="632"/>
      <c r="V183" s="632"/>
      <c r="W183" s="632"/>
      <c r="X183" s="632"/>
      <c r="Y183" s="632"/>
      <c r="Z183" s="632"/>
    </row>
    <row r="184" spans="1:26" ht="12.75" customHeight="1" x14ac:dyDescent="0.3">
      <c r="A184" s="632"/>
      <c r="B184" s="632"/>
      <c r="C184" s="632"/>
      <c r="D184" s="632"/>
      <c r="E184" s="632"/>
      <c r="F184" s="632"/>
      <c r="G184" s="632"/>
      <c r="H184" s="632"/>
      <c r="I184" s="632"/>
      <c r="J184" s="632"/>
      <c r="K184" s="632"/>
      <c r="L184" s="632"/>
      <c r="M184" s="632"/>
      <c r="N184" s="632"/>
      <c r="O184" s="632"/>
      <c r="P184" s="632"/>
      <c r="Q184" s="632"/>
      <c r="R184" s="632"/>
      <c r="S184" s="632"/>
      <c r="T184" s="632"/>
      <c r="U184" s="632"/>
      <c r="V184" s="632"/>
      <c r="W184" s="632"/>
      <c r="X184" s="632"/>
      <c r="Y184" s="632"/>
      <c r="Z184" s="632"/>
    </row>
    <row r="185" spans="1:26" ht="12.75" customHeight="1" x14ac:dyDescent="0.3">
      <c r="A185" s="632"/>
      <c r="B185" s="632"/>
      <c r="C185" s="632"/>
      <c r="D185" s="632"/>
      <c r="E185" s="632"/>
      <c r="F185" s="632"/>
      <c r="G185" s="632"/>
      <c r="H185" s="632"/>
      <c r="I185" s="632"/>
      <c r="J185" s="632"/>
      <c r="K185" s="632"/>
      <c r="L185" s="632"/>
      <c r="M185" s="632"/>
      <c r="N185" s="632"/>
      <c r="O185" s="632"/>
      <c r="P185" s="632"/>
      <c r="Q185" s="632"/>
      <c r="R185" s="632"/>
      <c r="S185" s="632"/>
      <c r="T185" s="632"/>
      <c r="U185" s="632"/>
      <c r="V185" s="632"/>
      <c r="W185" s="632"/>
      <c r="X185" s="632"/>
      <c r="Y185" s="632"/>
      <c r="Z185" s="632"/>
    </row>
    <row r="186" spans="1:26" ht="12.75" customHeight="1" x14ac:dyDescent="0.3">
      <c r="A186" s="632"/>
      <c r="B186" s="632"/>
      <c r="C186" s="632"/>
      <c r="D186" s="632"/>
      <c r="E186" s="632"/>
      <c r="F186" s="632"/>
      <c r="G186" s="632"/>
      <c r="H186" s="632"/>
      <c r="I186" s="632"/>
      <c r="J186" s="632"/>
      <c r="K186" s="632"/>
      <c r="L186" s="632"/>
      <c r="M186" s="632"/>
      <c r="N186" s="632"/>
      <c r="O186" s="632"/>
      <c r="P186" s="632"/>
      <c r="Q186" s="632"/>
      <c r="R186" s="632"/>
      <c r="S186" s="632"/>
      <c r="T186" s="632"/>
      <c r="U186" s="632"/>
      <c r="V186" s="632"/>
      <c r="W186" s="632"/>
      <c r="X186" s="632"/>
      <c r="Y186" s="632"/>
      <c r="Z186" s="632"/>
    </row>
    <row r="187" spans="1:26" ht="12.75" customHeight="1" x14ac:dyDescent="0.3">
      <c r="A187" s="632"/>
      <c r="B187" s="632"/>
      <c r="C187" s="632"/>
      <c r="D187" s="632"/>
      <c r="E187" s="632"/>
      <c r="F187" s="632"/>
      <c r="G187" s="632"/>
      <c r="H187" s="632"/>
      <c r="I187" s="632"/>
      <c r="J187" s="632"/>
      <c r="K187" s="632"/>
      <c r="L187" s="632"/>
      <c r="M187" s="632"/>
      <c r="N187" s="632"/>
      <c r="O187" s="632"/>
      <c r="P187" s="632"/>
      <c r="Q187" s="632"/>
      <c r="R187" s="632"/>
      <c r="S187" s="632"/>
      <c r="T187" s="632"/>
      <c r="U187" s="632"/>
      <c r="V187" s="632"/>
      <c r="W187" s="632"/>
      <c r="X187" s="632"/>
      <c r="Y187" s="632"/>
      <c r="Z187" s="632"/>
    </row>
    <row r="188" spans="1:26" ht="12.75" customHeight="1" x14ac:dyDescent="0.3">
      <c r="A188" s="632"/>
      <c r="B188" s="632"/>
      <c r="C188" s="632"/>
      <c r="D188" s="632"/>
      <c r="E188" s="632"/>
      <c r="F188" s="632"/>
      <c r="G188" s="632"/>
      <c r="H188" s="632"/>
      <c r="I188" s="632"/>
      <c r="J188" s="632"/>
      <c r="K188" s="632"/>
      <c r="L188" s="632"/>
      <c r="M188" s="632"/>
      <c r="N188" s="632"/>
      <c r="O188" s="632"/>
      <c r="P188" s="632"/>
      <c r="Q188" s="632"/>
      <c r="R188" s="632"/>
      <c r="S188" s="632"/>
      <c r="T188" s="632"/>
      <c r="U188" s="632"/>
      <c r="V188" s="632"/>
      <c r="W188" s="632"/>
      <c r="X188" s="632"/>
      <c r="Y188" s="632"/>
      <c r="Z188" s="632"/>
    </row>
    <row r="189" spans="1:26" ht="12.75" customHeight="1" x14ac:dyDescent="0.3">
      <c r="A189" s="632"/>
      <c r="B189" s="632"/>
      <c r="C189" s="632"/>
      <c r="D189" s="632"/>
      <c r="E189" s="632"/>
      <c r="F189" s="632"/>
      <c r="G189" s="632"/>
      <c r="H189" s="632"/>
      <c r="I189" s="632"/>
      <c r="J189" s="632"/>
      <c r="K189" s="632"/>
      <c r="L189" s="632"/>
      <c r="M189" s="632"/>
      <c r="N189" s="632"/>
      <c r="O189" s="632"/>
      <c r="P189" s="632"/>
      <c r="Q189" s="632"/>
      <c r="R189" s="632"/>
      <c r="S189" s="632"/>
      <c r="T189" s="632"/>
      <c r="U189" s="632"/>
      <c r="V189" s="632"/>
      <c r="W189" s="632"/>
      <c r="X189" s="632"/>
      <c r="Y189" s="632"/>
      <c r="Z189" s="632"/>
    </row>
    <row r="190" spans="1:26" ht="12.75" customHeight="1" x14ac:dyDescent="0.3">
      <c r="A190" s="632"/>
      <c r="B190" s="632"/>
      <c r="C190" s="632"/>
      <c r="D190" s="632"/>
      <c r="E190" s="632"/>
      <c r="F190" s="632"/>
      <c r="G190" s="632"/>
      <c r="H190" s="632"/>
      <c r="I190" s="632"/>
      <c r="J190" s="632"/>
      <c r="K190" s="632"/>
      <c r="L190" s="632"/>
      <c r="M190" s="632"/>
      <c r="N190" s="632"/>
      <c r="O190" s="632"/>
      <c r="P190" s="632"/>
      <c r="Q190" s="632"/>
      <c r="R190" s="632"/>
      <c r="S190" s="632"/>
      <c r="T190" s="632"/>
      <c r="U190" s="632"/>
      <c r="V190" s="632"/>
      <c r="W190" s="632"/>
      <c r="X190" s="632"/>
      <c r="Y190" s="632"/>
      <c r="Z190" s="632"/>
    </row>
    <row r="191" spans="1:26" ht="12.75" customHeight="1" x14ac:dyDescent="0.3">
      <c r="A191" s="632"/>
      <c r="B191" s="632"/>
      <c r="C191" s="632"/>
      <c r="D191" s="632"/>
      <c r="E191" s="632"/>
      <c r="F191" s="632"/>
      <c r="G191" s="632"/>
      <c r="H191" s="632"/>
      <c r="I191" s="632"/>
      <c r="J191" s="632"/>
      <c r="K191" s="632"/>
      <c r="L191" s="632"/>
      <c r="M191" s="632"/>
      <c r="N191" s="632"/>
      <c r="O191" s="632"/>
      <c r="P191" s="632"/>
      <c r="Q191" s="632"/>
      <c r="R191" s="632"/>
      <c r="S191" s="632"/>
      <c r="T191" s="632"/>
      <c r="U191" s="632"/>
      <c r="V191" s="632"/>
      <c r="W191" s="632"/>
      <c r="X191" s="632"/>
      <c r="Y191" s="632"/>
      <c r="Z191" s="632"/>
    </row>
    <row r="192" spans="1:26" ht="12.75" customHeight="1" x14ac:dyDescent="0.3">
      <c r="A192" s="632"/>
      <c r="B192" s="632"/>
      <c r="C192" s="632"/>
      <c r="D192" s="632"/>
      <c r="E192" s="632"/>
      <c r="F192" s="632"/>
      <c r="G192" s="632"/>
      <c r="H192" s="632"/>
      <c r="I192" s="632"/>
      <c r="J192" s="632"/>
      <c r="K192" s="632"/>
      <c r="L192" s="632"/>
      <c r="M192" s="632"/>
      <c r="N192" s="632"/>
      <c r="O192" s="632"/>
      <c r="P192" s="632"/>
      <c r="Q192" s="632"/>
      <c r="R192" s="632"/>
      <c r="S192" s="632"/>
      <c r="T192" s="632"/>
      <c r="U192" s="632"/>
      <c r="V192" s="632"/>
      <c r="W192" s="632"/>
      <c r="X192" s="632"/>
      <c r="Y192" s="632"/>
      <c r="Z192" s="632"/>
    </row>
    <row r="193" spans="1:26" ht="12.75" customHeight="1" x14ac:dyDescent="0.3">
      <c r="A193" s="632"/>
      <c r="B193" s="632"/>
      <c r="C193" s="632"/>
      <c r="D193" s="632"/>
      <c r="E193" s="632"/>
      <c r="F193" s="632"/>
      <c r="G193" s="632"/>
      <c r="H193" s="632"/>
      <c r="I193" s="632"/>
      <c r="J193" s="632"/>
      <c r="K193" s="632"/>
      <c r="L193" s="632"/>
      <c r="M193" s="632"/>
      <c r="N193" s="632"/>
      <c r="O193" s="632"/>
      <c r="P193" s="632"/>
      <c r="Q193" s="632"/>
      <c r="R193" s="632"/>
      <c r="S193" s="632"/>
      <c r="T193" s="632"/>
      <c r="U193" s="632"/>
      <c r="V193" s="632"/>
      <c r="W193" s="632"/>
      <c r="X193" s="632"/>
      <c r="Y193" s="632"/>
      <c r="Z193" s="632"/>
    </row>
    <row r="194" spans="1:26" ht="12.75" customHeight="1" x14ac:dyDescent="0.3">
      <c r="A194" s="632"/>
      <c r="B194" s="632"/>
      <c r="C194" s="632"/>
      <c r="D194" s="632"/>
      <c r="E194" s="632"/>
      <c r="F194" s="632"/>
      <c r="G194" s="632"/>
      <c r="H194" s="632"/>
      <c r="I194" s="632"/>
      <c r="J194" s="632"/>
      <c r="K194" s="632"/>
      <c r="L194" s="632"/>
      <c r="M194" s="632"/>
      <c r="N194" s="632"/>
      <c r="O194" s="632"/>
      <c r="P194" s="632"/>
      <c r="Q194" s="632"/>
      <c r="R194" s="632"/>
      <c r="S194" s="632"/>
      <c r="T194" s="632"/>
      <c r="U194" s="632"/>
      <c r="V194" s="632"/>
      <c r="W194" s="632"/>
      <c r="X194" s="632"/>
      <c r="Y194" s="632"/>
      <c r="Z194" s="632"/>
    </row>
    <row r="195" spans="1:26" ht="12.75" customHeight="1" x14ac:dyDescent="0.3">
      <c r="A195" s="632"/>
      <c r="B195" s="632"/>
      <c r="C195" s="632"/>
      <c r="D195" s="632"/>
      <c r="E195" s="632"/>
      <c r="F195" s="632"/>
      <c r="G195" s="632"/>
      <c r="H195" s="632"/>
      <c r="I195" s="632"/>
      <c r="J195" s="632"/>
      <c r="K195" s="632"/>
      <c r="L195" s="632"/>
      <c r="M195" s="632"/>
      <c r="N195" s="632"/>
      <c r="O195" s="632"/>
      <c r="P195" s="632"/>
      <c r="Q195" s="632"/>
      <c r="R195" s="632"/>
      <c r="S195" s="632"/>
      <c r="T195" s="632"/>
      <c r="U195" s="632"/>
      <c r="V195" s="632"/>
      <c r="W195" s="632"/>
      <c r="X195" s="632"/>
      <c r="Y195" s="632"/>
      <c r="Z195" s="632"/>
    </row>
    <row r="196" spans="1:26" ht="12.75" customHeight="1" x14ac:dyDescent="0.3">
      <c r="A196" s="632"/>
      <c r="B196" s="632"/>
      <c r="C196" s="632"/>
      <c r="D196" s="632"/>
      <c r="E196" s="632"/>
      <c r="F196" s="632"/>
      <c r="G196" s="632"/>
      <c r="H196" s="632"/>
      <c r="I196" s="632"/>
      <c r="J196" s="632"/>
      <c r="K196" s="632"/>
      <c r="L196" s="632"/>
      <c r="M196" s="632"/>
      <c r="N196" s="632"/>
      <c r="O196" s="632"/>
      <c r="P196" s="632"/>
      <c r="Q196" s="632"/>
      <c r="R196" s="632"/>
      <c r="S196" s="632"/>
      <c r="T196" s="632"/>
      <c r="U196" s="632"/>
      <c r="V196" s="632"/>
      <c r="W196" s="632"/>
      <c r="X196" s="632"/>
      <c r="Y196" s="632"/>
      <c r="Z196" s="632"/>
    </row>
    <row r="197" spans="1:26" ht="12.75" customHeight="1" x14ac:dyDescent="0.3">
      <c r="A197" s="632"/>
      <c r="B197" s="632"/>
      <c r="C197" s="632"/>
      <c r="D197" s="632"/>
      <c r="E197" s="632"/>
      <c r="F197" s="632"/>
      <c r="G197" s="632"/>
      <c r="H197" s="632"/>
      <c r="I197" s="632"/>
      <c r="J197" s="632"/>
      <c r="K197" s="632"/>
      <c r="L197" s="632"/>
      <c r="M197" s="632"/>
      <c r="N197" s="632"/>
      <c r="O197" s="632"/>
      <c r="P197" s="632"/>
      <c r="Q197" s="632"/>
      <c r="R197" s="632"/>
      <c r="S197" s="632"/>
      <c r="T197" s="632"/>
      <c r="U197" s="632"/>
      <c r="V197" s="632"/>
      <c r="W197" s="632"/>
      <c r="X197" s="632"/>
      <c r="Y197" s="632"/>
      <c r="Z197" s="632"/>
    </row>
    <row r="198" spans="1:26" ht="12.75" customHeight="1" x14ac:dyDescent="0.3">
      <c r="A198" s="632"/>
      <c r="B198" s="632"/>
      <c r="C198" s="632"/>
      <c r="D198" s="632"/>
      <c r="E198" s="632"/>
      <c r="F198" s="632"/>
      <c r="G198" s="632"/>
      <c r="H198" s="632"/>
      <c r="I198" s="632"/>
      <c r="J198" s="632"/>
      <c r="K198" s="632"/>
      <c r="L198" s="632"/>
      <c r="M198" s="632"/>
      <c r="N198" s="632"/>
      <c r="O198" s="632"/>
      <c r="P198" s="632"/>
      <c r="Q198" s="632"/>
      <c r="R198" s="632"/>
      <c r="S198" s="632"/>
      <c r="T198" s="632"/>
      <c r="U198" s="632"/>
      <c r="V198" s="632"/>
      <c r="W198" s="632"/>
      <c r="X198" s="632"/>
      <c r="Y198" s="632"/>
      <c r="Z198" s="632"/>
    </row>
    <row r="199" spans="1:26" ht="12.75" customHeight="1" x14ac:dyDescent="0.3">
      <c r="A199" s="632"/>
      <c r="B199" s="632"/>
      <c r="C199" s="632"/>
      <c r="D199" s="632"/>
      <c r="E199" s="632"/>
      <c r="F199" s="632"/>
      <c r="G199" s="632"/>
      <c r="H199" s="632"/>
      <c r="I199" s="632"/>
      <c r="J199" s="632"/>
      <c r="K199" s="632"/>
      <c r="L199" s="632"/>
      <c r="M199" s="632"/>
      <c r="N199" s="632"/>
      <c r="O199" s="632"/>
      <c r="P199" s="632"/>
      <c r="Q199" s="632"/>
      <c r="R199" s="632"/>
      <c r="S199" s="632"/>
      <c r="T199" s="632"/>
      <c r="U199" s="632"/>
      <c r="V199" s="632"/>
      <c r="W199" s="632"/>
      <c r="X199" s="632"/>
      <c r="Y199" s="632"/>
      <c r="Z199" s="632"/>
    </row>
    <row r="200" spans="1:26" ht="12.75" customHeight="1" x14ac:dyDescent="0.3">
      <c r="A200" s="632"/>
      <c r="B200" s="632"/>
      <c r="C200" s="632"/>
      <c r="D200" s="632"/>
      <c r="E200" s="632"/>
      <c r="F200" s="632"/>
      <c r="G200" s="632"/>
      <c r="H200" s="632"/>
      <c r="I200" s="632"/>
      <c r="J200" s="632"/>
      <c r="K200" s="632"/>
      <c r="L200" s="632"/>
      <c r="M200" s="632"/>
      <c r="N200" s="632"/>
      <c r="O200" s="632"/>
      <c r="P200" s="632"/>
      <c r="Q200" s="632"/>
      <c r="R200" s="632"/>
      <c r="S200" s="632"/>
      <c r="T200" s="632"/>
      <c r="U200" s="632"/>
      <c r="V200" s="632"/>
      <c r="W200" s="632"/>
      <c r="X200" s="632"/>
      <c r="Y200" s="632"/>
      <c r="Z200" s="632"/>
    </row>
    <row r="201" spans="1:26" ht="12.75" customHeight="1" x14ac:dyDescent="0.3">
      <c r="A201" s="632"/>
      <c r="B201" s="632"/>
      <c r="C201" s="632"/>
      <c r="D201" s="632"/>
      <c r="E201" s="632"/>
      <c r="F201" s="632"/>
      <c r="G201" s="632"/>
      <c r="H201" s="632"/>
      <c r="I201" s="632"/>
      <c r="J201" s="632"/>
      <c r="K201" s="632"/>
      <c r="L201" s="632"/>
      <c r="M201" s="632"/>
      <c r="N201" s="632"/>
      <c r="O201" s="632"/>
      <c r="P201" s="632"/>
      <c r="Q201" s="632"/>
      <c r="R201" s="632"/>
      <c r="S201" s="632"/>
      <c r="T201" s="632"/>
      <c r="U201" s="632"/>
      <c r="V201" s="632"/>
      <c r="W201" s="632"/>
      <c r="X201" s="632"/>
      <c r="Y201" s="632"/>
      <c r="Z201" s="632"/>
    </row>
    <row r="202" spans="1:26" ht="12.75" customHeight="1" x14ac:dyDescent="0.3">
      <c r="A202" s="632"/>
      <c r="B202" s="632"/>
      <c r="C202" s="632"/>
      <c r="D202" s="632"/>
      <c r="E202" s="632"/>
      <c r="F202" s="632"/>
      <c r="G202" s="632"/>
      <c r="H202" s="632"/>
      <c r="I202" s="632"/>
      <c r="J202" s="632"/>
      <c r="K202" s="632"/>
      <c r="L202" s="632"/>
      <c r="M202" s="632"/>
      <c r="N202" s="632"/>
      <c r="O202" s="632"/>
      <c r="P202" s="632"/>
      <c r="Q202" s="632"/>
      <c r="R202" s="632"/>
      <c r="S202" s="632"/>
      <c r="T202" s="632"/>
      <c r="U202" s="632"/>
      <c r="V202" s="632"/>
      <c r="W202" s="632"/>
      <c r="X202" s="632"/>
      <c r="Y202" s="632"/>
      <c r="Z202" s="632"/>
    </row>
    <row r="203" spans="1:26" ht="12.75" customHeight="1" x14ac:dyDescent="0.3">
      <c r="A203" s="632"/>
      <c r="B203" s="632"/>
      <c r="C203" s="632"/>
      <c r="D203" s="632"/>
      <c r="E203" s="632"/>
      <c r="F203" s="632"/>
      <c r="G203" s="632"/>
      <c r="H203" s="632"/>
      <c r="I203" s="632"/>
      <c r="J203" s="632"/>
      <c r="K203" s="632"/>
      <c r="L203" s="632"/>
      <c r="M203" s="632"/>
      <c r="N203" s="632"/>
      <c r="O203" s="632"/>
      <c r="P203" s="632"/>
      <c r="Q203" s="632"/>
      <c r="R203" s="632"/>
      <c r="S203" s="632"/>
      <c r="T203" s="632"/>
      <c r="U203" s="632"/>
      <c r="V203" s="632"/>
      <c r="W203" s="632"/>
      <c r="X203" s="632"/>
      <c r="Y203" s="632"/>
      <c r="Z203" s="632"/>
    </row>
    <row r="204" spans="1:26" ht="12.75" customHeight="1" x14ac:dyDescent="0.3">
      <c r="A204" s="632"/>
      <c r="B204" s="632"/>
      <c r="C204" s="632"/>
      <c r="D204" s="632"/>
      <c r="E204" s="632"/>
      <c r="F204" s="632"/>
      <c r="G204" s="632"/>
      <c r="H204" s="632"/>
      <c r="I204" s="632"/>
      <c r="J204" s="632"/>
      <c r="K204" s="632"/>
      <c r="L204" s="632"/>
      <c r="M204" s="632"/>
      <c r="N204" s="632"/>
      <c r="O204" s="632"/>
      <c r="P204" s="632"/>
      <c r="Q204" s="632"/>
      <c r="R204" s="632"/>
      <c r="S204" s="632"/>
      <c r="T204" s="632"/>
      <c r="U204" s="632"/>
      <c r="V204" s="632"/>
      <c r="W204" s="632"/>
      <c r="X204" s="632"/>
      <c r="Y204" s="632"/>
      <c r="Z204" s="632"/>
    </row>
    <row r="205" spans="1:26" ht="12.75" customHeight="1" x14ac:dyDescent="0.3">
      <c r="A205" s="632"/>
      <c r="B205" s="632"/>
      <c r="C205" s="632"/>
      <c r="D205" s="632"/>
      <c r="E205" s="632"/>
      <c r="F205" s="632"/>
      <c r="G205" s="632"/>
      <c r="H205" s="632"/>
      <c r="I205" s="632"/>
      <c r="J205" s="632"/>
      <c r="K205" s="632"/>
      <c r="L205" s="632"/>
      <c r="M205" s="632"/>
      <c r="N205" s="632"/>
      <c r="O205" s="632"/>
      <c r="P205" s="632"/>
      <c r="Q205" s="632"/>
      <c r="R205" s="632"/>
      <c r="S205" s="632"/>
      <c r="T205" s="632"/>
      <c r="U205" s="632"/>
      <c r="V205" s="632"/>
      <c r="W205" s="632"/>
      <c r="X205" s="632"/>
      <c r="Y205" s="632"/>
      <c r="Z205" s="632"/>
    </row>
    <row r="206" spans="1:26" ht="12.75" customHeight="1" x14ac:dyDescent="0.3">
      <c r="A206" s="632"/>
      <c r="B206" s="632"/>
      <c r="C206" s="632"/>
      <c r="D206" s="632"/>
      <c r="E206" s="632"/>
      <c r="F206" s="632"/>
      <c r="G206" s="632"/>
      <c r="H206" s="632"/>
      <c r="I206" s="632"/>
      <c r="J206" s="632"/>
      <c r="K206" s="632"/>
      <c r="L206" s="632"/>
      <c r="M206" s="632"/>
      <c r="N206" s="632"/>
      <c r="O206" s="632"/>
      <c r="P206" s="632"/>
      <c r="Q206" s="632"/>
      <c r="R206" s="632"/>
      <c r="S206" s="632"/>
      <c r="T206" s="632"/>
      <c r="U206" s="632"/>
      <c r="V206" s="632"/>
      <c r="W206" s="632"/>
      <c r="X206" s="632"/>
      <c r="Y206" s="632"/>
      <c r="Z206" s="632"/>
    </row>
    <row r="207" spans="1:26" ht="12.75" customHeight="1" x14ac:dyDescent="0.3">
      <c r="A207" s="632"/>
      <c r="B207" s="632"/>
      <c r="C207" s="632"/>
      <c r="D207" s="632"/>
      <c r="E207" s="632"/>
      <c r="F207" s="632"/>
      <c r="G207" s="632"/>
      <c r="H207" s="632"/>
      <c r="I207" s="632"/>
      <c r="J207" s="632"/>
      <c r="K207" s="632"/>
      <c r="L207" s="632"/>
      <c r="M207" s="632"/>
      <c r="N207" s="632"/>
      <c r="O207" s="632"/>
      <c r="P207" s="632"/>
      <c r="Q207" s="632"/>
      <c r="R207" s="632"/>
      <c r="S207" s="632"/>
      <c r="T207" s="632"/>
      <c r="U207" s="632"/>
      <c r="V207" s="632"/>
      <c r="W207" s="632"/>
      <c r="X207" s="632"/>
      <c r="Y207" s="632"/>
      <c r="Z207" s="632"/>
    </row>
    <row r="208" spans="1:26" ht="12.75" customHeight="1" x14ac:dyDescent="0.3">
      <c r="A208" s="632"/>
      <c r="B208" s="632"/>
      <c r="C208" s="632"/>
      <c r="D208" s="632"/>
      <c r="E208" s="632"/>
      <c r="F208" s="632"/>
      <c r="G208" s="632"/>
      <c r="H208" s="632"/>
      <c r="I208" s="632"/>
      <c r="J208" s="632"/>
      <c r="K208" s="632"/>
      <c r="L208" s="632"/>
      <c r="M208" s="632"/>
      <c r="N208" s="632"/>
      <c r="O208" s="632"/>
      <c r="P208" s="632"/>
      <c r="Q208" s="632"/>
      <c r="R208" s="632"/>
      <c r="S208" s="632"/>
      <c r="T208" s="632"/>
      <c r="U208" s="632"/>
      <c r="V208" s="632"/>
      <c r="W208" s="632"/>
      <c r="X208" s="632"/>
      <c r="Y208" s="632"/>
      <c r="Z208" s="632"/>
    </row>
    <row r="209" spans="1:26" ht="12.75" customHeight="1" x14ac:dyDescent="0.3">
      <c r="A209" s="632"/>
      <c r="B209" s="632"/>
      <c r="C209" s="632"/>
      <c r="D209" s="632"/>
      <c r="E209" s="632"/>
      <c r="F209" s="632"/>
      <c r="G209" s="632"/>
      <c r="H209" s="632"/>
      <c r="I209" s="632"/>
      <c r="J209" s="632"/>
      <c r="K209" s="632"/>
      <c r="L209" s="632"/>
      <c r="M209" s="632"/>
      <c r="N209" s="632"/>
      <c r="O209" s="632"/>
      <c r="P209" s="632"/>
      <c r="Q209" s="632"/>
      <c r="R209" s="632"/>
      <c r="S209" s="632"/>
      <c r="T209" s="632"/>
      <c r="U209" s="632"/>
      <c r="V209" s="632"/>
      <c r="W209" s="632"/>
      <c r="X209" s="632"/>
      <c r="Y209" s="632"/>
      <c r="Z209" s="632"/>
    </row>
    <row r="210" spans="1:26" ht="12.75" customHeight="1" x14ac:dyDescent="0.3">
      <c r="A210" s="632"/>
      <c r="B210" s="632"/>
      <c r="C210" s="632"/>
      <c r="D210" s="632"/>
      <c r="E210" s="632"/>
      <c r="F210" s="632"/>
      <c r="G210" s="632"/>
      <c r="H210" s="632"/>
      <c r="I210" s="632"/>
      <c r="J210" s="632"/>
      <c r="K210" s="632"/>
      <c r="L210" s="632"/>
      <c r="M210" s="632"/>
      <c r="N210" s="632"/>
      <c r="O210" s="632"/>
      <c r="P210" s="632"/>
      <c r="Q210" s="632"/>
      <c r="R210" s="632"/>
      <c r="S210" s="632"/>
      <c r="T210" s="632"/>
      <c r="U210" s="632"/>
      <c r="V210" s="632"/>
      <c r="W210" s="632"/>
      <c r="X210" s="632"/>
      <c r="Y210" s="632"/>
      <c r="Z210" s="632"/>
    </row>
    <row r="211" spans="1:26" ht="12.75" customHeight="1" x14ac:dyDescent="0.3">
      <c r="A211" s="632"/>
      <c r="B211" s="632"/>
      <c r="C211" s="632"/>
      <c r="D211" s="632"/>
      <c r="E211" s="632"/>
      <c r="F211" s="632"/>
      <c r="G211" s="632"/>
      <c r="H211" s="632"/>
      <c r="I211" s="632"/>
      <c r="J211" s="632"/>
      <c r="K211" s="632"/>
      <c r="L211" s="632"/>
      <c r="M211" s="632"/>
      <c r="N211" s="632"/>
      <c r="O211" s="632"/>
      <c r="P211" s="632"/>
      <c r="Q211" s="632"/>
      <c r="R211" s="632"/>
      <c r="S211" s="632"/>
      <c r="T211" s="632"/>
      <c r="U211" s="632"/>
      <c r="V211" s="632"/>
      <c r="W211" s="632"/>
      <c r="X211" s="632"/>
      <c r="Y211" s="632"/>
      <c r="Z211" s="632"/>
    </row>
    <row r="212" spans="1:26" ht="12.75" customHeight="1" x14ac:dyDescent="0.3">
      <c r="A212" s="632"/>
      <c r="B212" s="632"/>
      <c r="C212" s="632"/>
      <c r="D212" s="632"/>
      <c r="E212" s="632"/>
      <c r="F212" s="632"/>
      <c r="G212" s="632"/>
      <c r="H212" s="632"/>
      <c r="I212" s="632"/>
      <c r="J212" s="632"/>
      <c r="K212" s="632"/>
      <c r="L212" s="632"/>
      <c r="M212" s="632"/>
      <c r="N212" s="632"/>
      <c r="O212" s="632"/>
      <c r="P212" s="632"/>
      <c r="Q212" s="632"/>
      <c r="R212" s="632"/>
      <c r="S212" s="632"/>
      <c r="T212" s="632"/>
      <c r="U212" s="632"/>
      <c r="V212" s="632"/>
      <c r="W212" s="632"/>
      <c r="X212" s="632"/>
      <c r="Y212" s="632"/>
      <c r="Z212" s="632"/>
    </row>
    <row r="213" spans="1:26" ht="12.75" customHeight="1" x14ac:dyDescent="0.3">
      <c r="A213" s="632"/>
      <c r="B213" s="632"/>
      <c r="C213" s="632"/>
      <c r="D213" s="632"/>
      <c r="E213" s="632"/>
      <c r="F213" s="632"/>
      <c r="G213" s="632"/>
      <c r="H213" s="632"/>
      <c r="I213" s="632"/>
      <c r="J213" s="632"/>
      <c r="K213" s="632"/>
      <c r="L213" s="632"/>
      <c r="M213" s="632"/>
      <c r="N213" s="632"/>
      <c r="O213" s="632"/>
      <c r="P213" s="632"/>
      <c r="Q213" s="632"/>
      <c r="R213" s="632"/>
      <c r="S213" s="632"/>
      <c r="T213" s="632"/>
      <c r="U213" s="632"/>
      <c r="V213" s="632"/>
      <c r="W213" s="632"/>
      <c r="X213" s="632"/>
      <c r="Y213" s="632"/>
      <c r="Z213" s="632"/>
    </row>
    <row r="214" spans="1:26" ht="12.75" customHeight="1" x14ac:dyDescent="0.3">
      <c r="A214" s="632"/>
      <c r="B214" s="632"/>
      <c r="C214" s="632"/>
      <c r="D214" s="632"/>
      <c r="E214" s="632"/>
      <c r="F214" s="632"/>
      <c r="G214" s="632"/>
      <c r="H214" s="632"/>
      <c r="I214" s="632"/>
      <c r="J214" s="632"/>
      <c r="K214" s="632"/>
      <c r="L214" s="632"/>
      <c r="M214" s="632"/>
      <c r="N214" s="632"/>
      <c r="O214" s="632"/>
      <c r="P214" s="632"/>
      <c r="Q214" s="632"/>
      <c r="R214" s="632"/>
      <c r="S214" s="632"/>
      <c r="T214" s="632"/>
      <c r="U214" s="632"/>
      <c r="V214" s="632"/>
      <c r="W214" s="632"/>
      <c r="X214" s="632"/>
      <c r="Y214" s="632"/>
      <c r="Z214" s="632"/>
    </row>
    <row r="215" spans="1:26" ht="12.75" customHeight="1" x14ac:dyDescent="0.3">
      <c r="A215" s="632"/>
      <c r="B215" s="632"/>
      <c r="C215" s="632"/>
      <c r="D215" s="632"/>
      <c r="E215" s="632"/>
      <c r="F215" s="632"/>
      <c r="G215" s="632"/>
      <c r="H215" s="632"/>
      <c r="I215" s="632"/>
      <c r="J215" s="632"/>
      <c r="K215" s="632"/>
      <c r="L215" s="632"/>
      <c r="M215" s="632"/>
      <c r="N215" s="632"/>
      <c r="O215" s="632"/>
      <c r="P215" s="632"/>
      <c r="Q215" s="632"/>
      <c r="R215" s="632"/>
      <c r="S215" s="632"/>
      <c r="T215" s="632"/>
      <c r="U215" s="632"/>
      <c r="V215" s="632"/>
      <c r="W215" s="632"/>
      <c r="X215" s="632"/>
      <c r="Y215" s="632"/>
      <c r="Z215" s="632"/>
    </row>
    <row r="216" spans="1:26" ht="12.75" customHeight="1" x14ac:dyDescent="0.3">
      <c r="A216" s="632"/>
      <c r="B216" s="632"/>
      <c r="C216" s="632"/>
      <c r="D216" s="632"/>
      <c r="E216" s="632"/>
      <c r="F216" s="632"/>
      <c r="G216" s="632"/>
      <c r="H216" s="632"/>
      <c r="I216" s="632"/>
      <c r="J216" s="632"/>
      <c r="K216" s="632"/>
      <c r="L216" s="632"/>
      <c r="M216" s="632"/>
      <c r="N216" s="632"/>
      <c r="O216" s="632"/>
      <c r="P216" s="632"/>
      <c r="Q216" s="632"/>
      <c r="R216" s="632"/>
      <c r="S216" s="632"/>
      <c r="T216" s="632"/>
      <c r="U216" s="632"/>
      <c r="V216" s="632"/>
      <c r="W216" s="632"/>
      <c r="X216" s="632"/>
      <c r="Y216" s="632"/>
      <c r="Z216" s="632"/>
    </row>
    <row r="217" spans="1:26" ht="12.75" customHeight="1" x14ac:dyDescent="0.3">
      <c r="A217" s="632"/>
      <c r="B217" s="632"/>
      <c r="C217" s="632"/>
      <c r="D217" s="632"/>
      <c r="E217" s="632"/>
      <c r="F217" s="632"/>
      <c r="G217" s="632"/>
      <c r="H217" s="632"/>
      <c r="I217" s="632"/>
      <c r="J217" s="632"/>
      <c r="K217" s="632"/>
      <c r="L217" s="632"/>
      <c r="M217" s="632"/>
      <c r="N217" s="632"/>
      <c r="O217" s="632"/>
      <c r="P217" s="632"/>
      <c r="Q217" s="632"/>
      <c r="R217" s="632"/>
      <c r="S217" s="632"/>
      <c r="T217" s="632"/>
      <c r="U217" s="632"/>
      <c r="V217" s="632"/>
      <c r="W217" s="632"/>
      <c r="X217" s="632"/>
      <c r="Y217" s="632"/>
      <c r="Z217" s="632"/>
    </row>
    <row r="218" spans="1:26" ht="12.75" customHeight="1" x14ac:dyDescent="0.3">
      <c r="A218" s="632"/>
      <c r="B218" s="632"/>
      <c r="C218" s="632"/>
      <c r="D218" s="632"/>
      <c r="E218" s="632"/>
      <c r="F218" s="632"/>
      <c r="G218" s="632"/>
      <c r="H218" s="632"/>
      <c r="I218" s="632"/>
      <c r="J218" s="632"/>
      <c r="K218" s="632"/>
      <c r="L218" s="632"/>
      <c r="M218" s="632"/>
      <c r="N218" s="632"/>
      <c r="O218" s="632"/>
      <c r="P218" s="632"/>
      <c r="Q218" s="632"/>
      <c r="R218" s="632"/>
      <c r="S218" s="632"/>
      <c r="T218" s="632"/>
      <c r="U218" s="632"/>
      <c r="V218" s="632"/>
      <c r="W218" s="632"/>
      <c r="X218" s="632"/>
      <c r="Y218" s="632"/>
      <c r="Z218" s="632"/>
    </row>
    <row r="219" spans="1:26" ht="12.75" customHeight="1" x14ac:dyDescent="0.3">
      <c r="A219" s="632"/>
      <c r="B219" s="632"/>
      <c r="C219" s="632"/>
      <c r="D219" s="632"/>
      <c r="E219" s="632"/>
      <c r="F219" s="632"/>
      <c r="G219" s="632"/>
      <c r="H219" s="632"/>
      <c r="I219" s="632"/>
      <c r="J219" s="632"/>
      <c r="K219" s="632"/>
      <c r="L219" s="632"/>
      <c r="M219" s="632"/>
      <c r="N219" s="632"/>
      <c r="O219" s="632"/>
      <c r="P219" s="632"/>
      <c r="Q219" s="632"/>
      <c r="R219" s="632"/>
      <c r="S219" s="632"/>
      <c r="T219" s="632"/>
      <c r="U219" s="632"/>
      <c r="V219" s="632"/>
      <c r="W219" s="632"/>
      <c r="X219" s="632"/>
      <c r="Y219" s="632"/>
      <c r="Z219" s="632"/>
    </row>
    <row r="220" spans="1:26" ht="12.75" customHeight="1" x14ac:dyDescent="0.3">
      <c r="A220" s="632"/>
      <c r="B220" s="632"/>
      <c r="C220" s="632"/>
      <c r="D220" s="632"/>
      <c r="E220" s="632"/>
      <c r="F220" s="632"/>
      <c r="G220" s="632"/>
      <c r="H220" s="632"/>
      <c r="I220" s="632"/>
      <c r="J220" s="632"/>
      <c r="K220" s="632"/>
      <c r="L220" s="632"/>
      <c r="M220" s="632"/>
      <c r="N220" s="632"/>
      <c r="O220" s="632"/>
      <c r="P220" s="632"/>
      <c r="Q220" s="632"/>
      <c r="R220" s="632"/>
      <c r="S220" s="632"/>
      <c r="T220" s="632"/>
      <c r="U220" s="632"/>
      <c r="V220" s="632"/>
      <c r="W220" s="632"/>
      <c r="X220" s="632"/>
      <c r="Y220" s="632"/>
      <c r="Z220" s="632"/>
    </row>
    <row r="221" spans="1:26" ht="12.75" customHeight="1" x14ac:dyDescent="0.3">
      <c r="A221" s="632"/>
      <c r="B221" s="632"/>
      <c r="C221" s="632"/>
      <c r="D221" s="632"/>
      <c r="E221" s="632"/>
      <c r="F221" s="632"/>
      <c r="G221" s="632"/>
      <c r="H221" s="632"/>
      <c r="I221" s="632"/>
      <c r="J221" s="632"/>
      <c r="K221" s="632"/>
      <c r="L221" s="632"/>
      <c r="M221" s="632"/>
      <c r="N221" s="632"/>
      <c r="O221" s="632"/>
      <c r="P221" s="632"/>
      <c r="Q221" s="632"/>
      <c r="R221" s="632"/>
      <c r="S221" s="632"/>
      <c r="T221" s="632"/>
      <c r="U221" s="632"/>
      <c r="V221" s="632"/>
      <c r="W221" s="632"/>
      <c r="X221" s="632"/>
      <c r="Y221" s="632"/>
      <c r="Z221" s="632"/>
    </row>
    <row r="222" spans="1:26" ht="12.75" customHeight="1" x14ac:dyDescent="0.3">
      <c r="A222" s="632"/>
      <c r="B222" s="632"/>
      <c r="C222" s="632"/>
      <c r="D222" s="632"/>
      <c r="E222" s="632"/>
      <c r="F222" s="632"/>
      <c r="G222" s="632"/>
      <c r="H222" s="632"/>
      <c r="I222" s="632"/>
      <c r="J222" s="632"/>
      <c r="K222" s="632"/>
      <c r="L222" s="632"/>
      <c r="M222" s="632"/>
      <c r="N222" s="632"/>
      <c r="O222" s="632"/>
      <c r="P222" s="632"/>
      <c r="Q222" s="632"/>
      <c r="R222" s="632"/>
      <c r="S222" s="632"/>
      <c r="T222" s="632"/>
      <c r="U222" s="632"/>
      <c r="V222" s="632"/>
      <c r="W222" s="632"/>
      <c r="X222" s="632"/>
      <c r="Y222" s="632"/>
      <c r="Z222" s="632"/>
    </row>
    <row r="223" spans="1:26" ht="12.75" customHeight="1" x14ac:dyDescent="0.3">
      <c r="A223" s="632"/>
      <c r="B223" s="632"/>
      <c r="C223" s="632"/>
      <c r="D223" s="632"/>
      <c r="E223" s="632"/>
      <c r="F223" s="632"/>
      <c r="G223" s="632"/>
      <c r="H223" s="632"/>
      <c r="I223" s="632"/>
      <c r="J223" s="632"/>
      <c r="K223" s="632"/>
      <c r="L223" s="632"/>
      <c r="M223" s="632"/>
      <c r="N223" s="632"/>
      <c r="O223" s="632"/>
      <c r="P223" s="632"/>
      <c r="Q223" s="632"/>
      <c r="R223" s="632"/>
      <c r="S223" s="632"/>
      <c r="T223" s="632"/>
      <c r="U223" s="632"/>
      <c r="V223" s="632"/>
      <c r="W223" s="632"/>
      <c r="X223" s="632"/>
      <c r="Y223" s="632"/>
      <c r="Z223" s="632"/>
    </row>
    <row r="224" spans="1:26" ht="12.75" customHeight="1" x14ac:dyDescent="0.3">
      <c r="A224" s="632"/>
      <c r="B224" s="632"/>
      <c r="C224" s="632"/>
      <c r="D224" s="632"/>
      <c r="E224" s="632"/>
      <c r="F224" s="632"/>
      <c r="G224" s="632"/>
      <c r="H224" s="632"/>
      <c r="I224" s="632"/>
      <c r="J224" s="632"/>
      <c r="K224" s="632"/>
      <c r="L224" s="632"/>
      <c r="M224" s="632"/>
      <c r="N224" s="632"/>
      <c r="O224" s="632"/>
      <c r="P224" s="632"/>
      <c r="Q224" s="632"/>
      <c r="R224" s="632"/>
      <c r="S224" s="632"/>
      <c r="T224" s="632"/>
      <c r="U224" s="632"/>
      <c r="V224" s="632"/>
      <c r="W224" s="632"/>
      <c r="X224" s="632"/>
      <c r="Y224" s="632"/>
      <c r="Z224" s="632"/>
    </row>
    <row r="225" spans="1:26" ht="12.75" customHeight="1" x14ac:dyDescent="0.3">
      <c r="A225" s="632"/>
      <c r="B225" s="632"/>
      <c r="C225" s="632"/>
      <c r="D225" s="632"/>
      <c r="E225" s="632"/>
      <c r="F225" s="632"/>
      <c r="G225" s="632"/>
      <c r="H225" s="632"/>
      <c r="I225" s="632"/>
      <c r="J225" s="632"/>
      <c r="K225" s="632"/>
      <c r="L225" s="632"/>
      <c r="M225" s="632"/>
      <c r="N225" s="632"/>
      <c r="O225" s="632"/>
      <c r="P225" s="632"/>
      <c r="Q225" s="632"/>
      <c r="R225" s="632"/>
      <c r="S225" s="632"/>
      <c r="T225" s="632"/>
      <c r="U225" s="632"/>
      <c r="V225" s="632"/>
      <c r="W225" s="632"/>
      <c r="X225" s="632"/>
      <c r="Y225" s="632"/>
      <c r="Z225" s="632"/>
    </row>
    <row r="226" spans="1:26" ht="12.75" customHeight="1" x14ac:dyDescent="0.3">
      <c r="A226" s="632"/>
      <c r="B226" s="632"/>
      <c r="C226" s="632"/>
      <c r="D226" s="632"/>
      <c r="E226" s="632"/>
      <c r="F226" s="632"/>
      <c r="G226" s="632"/>
      <c r="H226" s="632"/>
      <c r="I226" s="632"/>
      <c r="J226" s="632"/>
      <c r="K226" s="632"/>
      <c r="L226" s="632"/>
      <c r="M226" s="632"/>
      <c r="N226" s="632"/>
      <c r="O226" s="632"/>
      <c r="P226" s="632"/>
      <c r="Q226" s="632"/>
      <c r="R226" s="632"/>
      <c r="S226" s="632"/>
      <c r="T226" s="632"/>
      <c r="U226" s="632"/>
      <c r="V226" s="632"/>
      <c r="W226" s="632"/>
      <c r="X226" s="632"/>
      <c r="Y226" s="632"/>
      <c r="Z226" s="632"/>
    </row>
    <row r="227" spans="1:26" ht="12.75" customHeight="1" x14ac:dyDescent="0.3">
      <c r="A227" s="632"/>
      <c r="B227" s="632"/>
      <c r="C227" s="632"/>
      <c r="D227" s="632"/>
      <c r="E227" s="632"/>
      <c r="F227" s="632"/>
      <c r="G227" s="632"/>
      <c r="H227" s="632"/>
      <c r="I227" s="632"/>
      <c r="J227" s="632"/>
      <c r="K227" s="632"/>
      <c r="L227" s="632"/>
      <c r="M227" s="632"/>
      <c r="N227" s="632"/>
      <c r="O227" s="632"/>
      <c r="P227" s="632"/>
      <c r="Q227" s="632"/>
      <c r="R227" s="632"/>
      <c r="S227" s="632"/>
      <c r="T227" s="632"/>
      <c r="U227" s="632"/>
      <c r="V227" s="632"/>
      <c r="W227" s="632"/>
      <c r="X227" s="632"/>
      <c r="Y227" s="632"/>
      <c r="Z227" s="632"/>
    </row>
    <row r="228" spans="1:26" ht="12.75" customHeight="1" x14ac:dyDescent="0.3">
      <c r="A228" s="632"/>
      <c r="B228" s="632"/>
      <c r="C228" s="632"/>
      <c r="D228" s="632"/>
      <c r="E228" s="632"/>
      <c r="F228" s="632"/>
      <c r="G228" s="632"/>
      <c r="H228" s="632"/>
      <c r="I228" s="632"/>
      <c r="J228" s="632"/>
      <c r="K228" s="632"/>
      <c r="L228" s="632"/>
      <c r="M228" s="632"/>
      <c r="N228" s="632"/>
      <c r="O228" s="632"/>
      <c r="P228" s="632"/>
      <c r="Q228" s="632"/>
      <c r="R228" s="632"/>
      <c r="S228" s="632"/>
      <c r="T228" s="632"/>
      <c r="U228" s="632"/>
      <c r="V228" s="632"/>
      <c r="W228" s="632"/>
      <c r="X228" s="632"/>
      <c r="Y228" s="632"/>
      <c r="Z228" s="632"/>
    </row>
    <row r="229" spans="1:26" ht="12.75" customHeight="1" x14ac:dyDescent="0.3">
      <c r="A229" s="632"/>
      <c r="B229" s="632"/>
      <c r="C229" s="632"/>
      <c r="D229" s="632"/>
      <c r="E229" s="632"/>
      <c r="F229" s="632"/>
      <c r="G229" s="632"/>
      <c r="H229" s="632"/>
      <c r="I229" s="632"/>
      <c r="J229" s="632"/>
      <c r="K229" s="632"/>
      <c r="L229" s="632"/>
      <c r="M229" s="632"/>
      <c r="N229" s="632"/>
      <c r="O229" s="632"/>
      <c r="P229" s="632"/>
      <c r="Q229" s="632"/>
      <c r="R229" s="632"/>
      <c r="S229" s="632"/>
      <c r="T229" s="632"/>
      <c r="U229" s="632"/>
      <c r="V229" s="632"/>
      <c r="W229" s="632"/>
      <c r="X229" s="632"/>
      <c r="Y229" s="632"/>
      <c r="Z229" s="632"/>
    </row>
    <row r="230" spans="1:26" ht="12.75" customHeight="1" x14ac:dyDescent="0.3">
      <c r="A230" s="632"/>
      <c r="B230" s="632"/>
      <c r="C230" s="632"/>
      <c r="D230" s="632"/>
      <c r="E230" s="632"/>
      <c r="F230" s="632"/>
      <c r="G230" s="632"/>
      <c r="H230" s="632"/>
      <c r="I230" s="632"/>
      <c r="J230" s="632"/>
      <c r="K230" s="632"/>
      <c r="L230" s="632"/>
      <c r="M230" s="632"/>
      <c r="N230" s="632"/>
      <c r="O230" s="632"/>
      <c r="P230" s="632"/>
      <c r="Q230" s="632"/>
      <c r="R230" s="632"/>
      <c r="S230" s="632"/>
      <c r="T230" s="632"/>
      <c r="U230" s="632"/>
      <c r="V230" s="632"/>
      <c r="W230" s="632"/>
      <c r="X230" s="632"/>
      <c r="Y230" s="632"/>
      <c r="Z230" s="632"/>
    </row>
    <row r="231" spans="1:26" ht="12.75" customHeight="1" x14ac:dyDescent="0.3">
      <c r="A231" s="632"/>
      <c r="B231" s="632"/>
      <c r="C231" s="632"/>
      <c r="D231" s="632"/>
      <c r="E231" s="632"/>
      <c r="F231" s="632"/>
      <c r="G231" s="632"/>
      <c r="H231" s="632"/>
      <c r="I231" s="632"/>
      <c r="J231" s="632"/>
      <c r="K231" s="632"/>
      <c r="L231" s="632"/>
      <c r="M231" s="632"/>
      <c r="N231" s="632"/>
      <c r="O231" s="632"/>
      <c r="P231" s="632"/>
      <c r="Q231" s="632"/>
      <c r="R231" s="632"/>
      <c r="S231" s="632"/>
      <c r="T231" s="632"/>
      <c r="U231" s="632"/>
      <c r="V231" s="632"/>
      <c r="W231" s="632"/>
      <c r="X231" s="632"/>
      <c r="Y231" s="632"/>
      <c r="Z231" s="632"/>
    </row>
    <row r="232" spans="1:26" ht="12.75" customHeight="1" x14ac:dyDescent="0.3">
      <c r="A232" s="632"/>
      <c r="B232" s="632"/>
      <c r="C232" s="632"/>
      <c r="D232" s="632"/>
      <c r="E232" s="632"/>
      <c r="F232" s="632"/>
      <c r="G232" s="632"/>
      <c r="H232" s="632"/>
      <c r="I232" s="632"/>
      <c r="J232" s="632"/>
      <c r="K232" s="632"/>
      <c r="L232" s="632"/>
      <c r="M232" s="632"/>
      <c r="N232" s="632"/>
      <c r="O232" s="632"/>
      <c r="P232" s="632"/>
      <c r="Q232" s="632"/>
      <c r="R232" s="632"/>
      <c r="S232" s="632"/>
      <c r="T232" s="632"/>
      <c r="U232" s="632"/>
      <c r="V232" s="632"/>
      <c r="W232" s="632"/>
      <c r="X232" s="632"/>
      <c r="Y232" s="632"/>
      <c r="Z232" s="632"/>
    </row>
    <row r="233" spans="1:26" ht="12.75" customHeight="1" x14ac:dyDescent="0.3">
      <c r="A233" s="632"/>
      <c r="B233" s="632"/>
      <c r="C233" s="632"/>
      <c r="D233" s="632"/>
      <c r="E233" s="632"/>
      <c r="F233" s="632"/>
      <c r="G233" s="632"/>
      <c r="H233" s="632"/>
      <c r="I233" s="632"/>
      <c r="J233" s="632"/>
      <c r="K233" s="632"/>
      <c r="L233" s="632"/>
      <c r="M233" s="632"/>
      <c r="N233" s="632"/>
      <c r="O233" s="632"/>
      <c r="P233" s="632"/>
      <c r="Q233" s="632"/>
      <c r="R233" s="632"/>
      <c r="S233" s="632"/>
      <c r="T233" s="632"/>
      <c r="U233" s="632"/>
      <c r="V233" s="632"/>
      <c r="W233" s="632"/>
      <c r="X233" s="632"/>
      <c r="Y233" s="632"/>
      <c r="Z233" s="632"/>
    </row>
    <row r="234" spans="1:26" ht="12.75" customHeight="1" x14ac:dyDescent="0.3">
      <c r="A234" s="632"/>
      <c r="B234" s="632"/>
      <c r="C234" s="632"/>
      <c r="D234" s="632"/>
      <c r="E234" s="632"/>
      <c r="F234" s="632"/>
      <c r="G234" s="632"/>
      <c r="H234" s="632"/>
      <c r="I234" s="632"/>
      <c r="J234" s="632"/>
      <c r="K234" s="632"/>
      <c r="L234" s="632"/>
      <c r="M234" s="632"/>
      <c r="N234" s="632"/>
      <c r="O234" s="632"/>
      <c r="P234" s="632"/>
      <c r="Q234" s="632"/>
      <c r="R234" s="632"/>
      <c r="S234" s="632"/>
      <c r="T234" s="632"/>
      <c r="U234" s="632"/>
      <c r="V234" s="632"/>
      <c r="W234" s="632"/>
      <c r="X234" s="632"/>
      <c r="Y234" s="632"/>
      <c r="Z234" s="632"/>
    </row>
    <row r="235" spans="1:26" ht="12.75" customHeight="1" x14ac:dyDescent="0.3">
      <c r="A235" s="632"/>
      <c r="B235" s="632"/>
      <c r="C235" s="632"/>
      <c r="D235" s="632"/>
      <c r="E235" s="632"/>
      <c r="F235" s="632"/>
      <c r="G235" s="632"/>
      <c r="H235" s="632"/>
      <c r="I235" s="632"/>
      <c r="J235" s="632"/>
      <c r="K235" s="632"/>
      <c r="L235" s="632"/>
      <c r="M235" s="632"/>
      <c r="N235" s="632"/>
      <c r="O235" s="632"/>
      <c r="P235" s="632"/>
      <c r="Q235" s="632"/>
      <c r="R235" s="632"/>
      <c r="S235" s="632"/>
      <c r="T235" s="632"/>
      <c r="U235" s="632"/>
      <c r="V235" s="632"/>
      <c r="W235" s="632"/>
      <c r="X235" s="632"/>
      <c r="Y235" s="632"/>
      <c r="Z235" s="632"/>
    </row>
    <row r="236" spans="1:26" ht="12.75" customHeight="1" x14ac:dyDescent="0.3">
      <c r="A236" s="632"/>
      <c r="B236" s="632"/>
      <c r="C236" s="632"/>
      <c r="D236" s="632"/>
      <c r="E236" s="632"/>
      <c r="F236" s="632"/>
      <c r="G236" s="632"/>
      <c r="H236" s="632"/>
      <c r="I236" s="632"/>
      <c r="J236" s="632"/>
      <c r="K236" s="632"/>
      <c r="L236" s="632"/>
      <c r="M236" s="632"/>
      <c r="N236" s="632"/>
      <c r="O236" s="632"/>
      <c r="P236" s="632"/>
      <c r="Q236" s="632"/>
      <c r="R236" s="632"/>
      <c r="S236" s="632"/>
      <c r="T236" s="632"/>
      <c r="U236" s="632"/>
      <c r="V236" s="632"/>
      <c r="W236" s="632"/>
      <c r="X236" s="632"/>
      <c r="Y236" s="632"/>
      <c r="Z236" s="632"/>
    </row>
    <row r="237" spans="1:26" ht="12.75" customHeight="1" x14ac:dyDescent="0.3">
      <c r="A237" s="632"/>
      <c r="B237" s="632"/>
      <c r="C237" s="632"/>
      <c r="D237" s="632"/>
      <c r="E237" s="632"/>
      <c r="F237" s="632"/>
      <c r="G237" s="632"/>
      <c r="H237" s="632"/>
      <c r="I237" s="632"/>
      <c r="J237" s="632"/>
      <c r="K237" s="632"/>
      <c r="L237" s="632"/>
      <c r="M237" s="632"/>
      <c r="N237" s="632"/>
      <c r="O237" s="632"/>
      <c r="P237" s="632"/>
      <c r="Q237" s="632"/>
      <c r="R237" s="632"/>
      <c r="S237" s="632"/>
      <c r="T237" s="632"/>
      <c r="U237" s="632"/>
      <c r="V237" s="632"/>
      <c r="W237" s="632"/>
      <c r="X237" s="632"/>
      <c r="Y237" s="632"/>
      <c r="Z237" s="632"/>
    </row>
    <row r="238" spans="1:26" ht="12.75" customHeight="1" x14ac:dyDescent="0.3">
      <c r="A238" s="632"/>
      <c r="B238" s="632"/>
      <c r="C238" s="632"/>
      <c r="D238" s="632"/>
      <c r="E238" s="632"/>
      <c r="F238" s="632"/>
      <c r="G238" s="632"/>
      <c r="H238" s="632"/>
      <c r="I238" s="632"/>
      <c r="J238" s="632"/>
      <c r="K238" s="632"/>
      <c r="L238" s="632"/>
      <c r="M238" s="632"/>
      <c r="N238" s="632"/>
      <c r="O238" s="632"/>
      <c r="P238" s="632"/>
      <c r="Q238" s="632"/>
      <c r="R238" s="632"/>
      <c r="S238" s="632"/>
      <c r="T238" s="632"/>
      <c r="U238" s="632"/>
      <c r="V238" s="632"/>
      <c r="W238" s="632"/>
      <c r="X238" s="632"/>
      <c r="Y238" s="632"/>
      <c r="Z238" s="632"/>
    </row>
    <row r="239" spans="1:26" ht="12.75" customHeight="1" x14ac:dyDescent="0.3">
      <c r="A239" s="632"/>
      <c r="B239" s="632"/>
      <c r="C239" s="632"/>
      <c r="D239" s="632"/>
      <c r="E239" s="632"/>
      <c r="F239" s="632"/>
      <c r="G239" s="632"/>
      <c r="H239" s="632"/>
      <c r="I239" s="632"/>
      <c r="J239" s="632"/>
      <c r="K239" s="632"/>
      <c r="L239" s="632"/>
      <c r="M239" s="632"/>
      <c r="N239" s="632"/>
      <c r="O239" s="632"/>
      <c r="P239" s="632"/>
      <c r="Q239" s="632"/>
      <c r="R239" s="632"/>
      <c r="S239" s="632"/>
      <c r="T239" s="632"/>
      <c r="U239" s="632"/>
      <c r="V239" s="632"/>
      <c r="W239" s="632"/>
      <c r="X239" s="632"/>
      <c r="Y239" s="632"/>
      <c r="Z239" s="632"/>
    </row>
    <row r="240" spans="1:26" ht="12.75" customHeight="1" x14ac:dyDescent="0.3">
      <c r="A240" s="632"/>
      <c r="B240" s="632"/>
      <c r="C240" s="632"/>
      <c r="D240" s="632"/>
      <c r="E240" s="632"/>
      <c r="F240" s="632"/>
      <c r="G240" s="632"/>
      <c r="H240" s="632"/>
      <c r="I240" s="632"/>
      <c r="J240" s="632"/>
      <c r="K240" s="632"/>
      <c r="L240" s="632"/>
      <c r="M240" s="632"/>
      <c r="N240" s="632"/>
      <c r="O240" s="632"/>
      <c r="P240" s="632"/>
      <c r="Q240" s="632"/>
      <c r="R240" s="632"/>
      <c r="S240" s="632"/>
      <c r="T240" s="632"/>
      <c r="U240" s="632"/>
      <c r="V240" s="632"/>
      <c r="W240" s="632"/>
      <c r="X240" s="632"/>
      <c r="Y240" s="632"/>
      <c r="Z240" s="632"/>
    </row>
    <row r="241" spans="1:26" ht="12.75" customHeight="1" x14ac:dyDescent="0.3">
      <c r="A241" s="632"/>
      <c r="B241" s="632"/>
      <c r="C241" s="632"/>
      <c r="D241" s="632"/>
      <c r="E241" s="632"/>
      <c r="F241" s="632"/>
      <c r="G241" s="632"/>
      <c r="H241" s="632"/>
      <c r="I241" s="632"/>
      <c r="J241" s="632"/>
      <c r="K241" s="632"/>
      <c r="L241" s="632"/>
      <c r="M241" s="632"/>
      <c r="N241" s="632"/>
      <c r="O241" s="632"/>
      <c r="P241" s="632"/>
      <c r="Q241" s="632"/>
      <c r="R241" s="632"/>
      <c r="S241" s="632"/>
      <c r="T241" s="632"/>
      <c r="U241" s="632"/>
      <c r="V241" s="632"/>
      <c r="W241" s="632"/>
      <c r="X241" s="632"/>
      <c r="Y241" s="632"/>
      <c r="Z241" s="632"/>
    </row>
    <row r="242" spans="1:26" ht="12.75" customHeight="1" x14ac:dyDescent="0.3">
      <c r="A242" s="632"/>
      <c r="B242" s="632"/>
      <c r="C242" s="632"/>
      <c r="D242" s="632"/>
      <c r="E242" s="632"/>
      <c r="F242" s="632"/>
      <c r="G242" s="632"/>
      <c r="H242" s="632"/>
      <c r="I242" s="632"/>
      <c r="J242" s="632"/>
      <c r="K242" s="632"/>
      <c r="L242" s="632"/>
      <c r="M242" s="632"/>
      <c r="N242" s="632"/>
      <c r="O242" s="632"/>
      <c r="P242" s="632"/>
      <c r="Q242" s="632"/>
      <c r="R242" s="632"/>
      <c r="S242" s="632"/>
      <c r="T242" s="632"/>
      <c r="U242" s="632"/>
      <c r="V242" s="632"/>
      <c r="W242" s="632"/>
      <c r="X242" s="632"/>
      <c r="Y242" s="632"/>
      <c r="Z242" s="632"/>
    </row>
    <row r="243" spans="1:26" ht="12.75" customHeight="1" x14ac:dyDescent="0.3">
      <c r="A243" s="632"/>
      <c r="B243" s="632"/>
      <c r="C243" s="632"/>
      <c r="D243" s="632"/>
      <c r="E243" s="632"/>
      <c r="F243" s="632"/>
      <c r="G243" s="632"/>
      <c r="H243" s="632"/>
      <c r="I243" s="632"/>
      <c r="J243" s="632"/>
      <c r="K243" s="632"/>
      <c r="L243" s="632"/>
      <c r="M243" s="632"/>
      <c r="N243" s="632"/>
      <c r="O243" s="632"/>
      <c r="P243" s="632"/>
      <c r="Q243" s="632"/>
      <c r="R243" s="632"/>
      <c r="S243" s="632"/>
      <c r="T243" s="632"/>
      <c r="U243" s="632"/>
      <c r="V243" s="632"/>
      <c r="W243" s="632"/>
      <c r="X243" s="632"/>
      <c r="Y243" s="632"/>
      <c r="Z243" s="632"/>
    </row>
    <row r="244" spans="1:26" ht="12.75" customHeight="1" x14ac:dyDescent="0.3">
      <c r="A244" s="632"/>
      <c r="B244" s="632"/>
      <c r="C244" s="632"/>
      <c r="D244" s="632"/>
      <c r="E244" s="632"/>
      <c r="F244" s="632"/>
      <c r="G244" s="632"/>
      <c r="H244" s="632"/>
      <c r="I244" s="632"/>
      <c r="J244" s="632"/>
      <c r="K244" s="632"/>
      <c r="L244" s="632"/>
      <c r="M244" s="632"/>
      <c r="N244" s="632"/>
      <c r="O244" s="632"/>
      <c r="P244" s="632"/>
      <c r="Q244" s="632"/>
      <c r="R244" s="632"/>
      <c r="S244" s="632"/>
      <c r="T244" s="632"/>
      <c r="U244" s="632"/>
      <c r="V244" s="632"/>
      <c r="W244" s="632"/>
      <c r="X244" s="632"/>
      <c r="Y244" s="632"/>
      <c r="Z244" s="632"/>
    </row>
    <row r="245" spans="1:26" ht="12.75" customHeight="1" x14ac:dyDescent="0.3">
      <c r="A245" s="632"/>
      <c r="B245" s="632"/>
      <c r="C245" s="632"/>
      <c r="D245" s="632"/>
      <c r="E245" s="632"/>
      <c r="F245" s="632"/>
      <c r="G245" s="632"/>
      <c r="H245" s="632"/>
      <c r="I245" s="632"/>
      <c r="J245" s="632"/>
      <c r="K245" s="632"/>
      <c r="L245" s="632"/>
      <c r="M245" s="632"/>
      <c r="N245" s="632"/>
      <c r="O245" s="632"/>
      <c r="P245" s="632"/>
      <c r="Q245" s="632"/>
      <c r="R245" s="632"/>
      <c r="S245" s="632"/>
      <c r="T245" s="632"/>
      <c r="U245" s="632"/>
      <c r="V245" s="632"/>
      <c r="W245" s="632"/>
      <c r="X245" s="632"/>
      <c r="Y245" s="632"/>
      <c r="Z245" s="632"/>
    </row>
    <row r="246" spans="1:26" ht="12.75" customHeight="1" x14ac:dyDescent="0.3">
      <c r="A246" s="632"/>
      <c r="B246" s="632"/>
      <c r="C246" s="632"/>
      <c r="D246" s="632"/>
      <c r="E246" s="632"/>
      <c r="F246" s="632"/>
      <c r="G246" s="632"/>
      <c r="H246" s="632"/>
      <c r="I246" s="632"/>
      <c r="J246" s="632"/>
      <c r="K246" s="632"/>
      <c r="L246" s="632"/>
      <c r="M246" s="632"/>
      <c r="N246" s="632"/>
      <c r="O246" s="632"/>
      <c r="P246" s="632"/>
      <c r="Q246" s="632"/>
      <c r="R246" s="632"/>
      <c r="S246" s="632"/>
      <c r="T246" s="632"/>
      <c r="U246" s="632"/>
      <c r="V246" s="632"/>
      <c r="W246" s="632"/>
      <c r="X246" s="632"/>
      <c r="Y246" s="632"/>
      <c r="Z246" s="632"/>
    </row>
    <row r="247" spans="1:26" ht="12.75" customHeight="1" x14ac:dyDescent="0.3">
      <c r="A247" s="632"/>
      <c r="B247" s="632"/>
      <c r="C247" s="632"/>
      <c r="D247" s="632"/>
      <c r="E247" s="632"/>
      <c r="F247" s="632"/>
      <c r="G247" s="632"/>
      <c r="H247" s="632"/>
      <c r="I247" s="632"/>
      <c r="J247" s="632"/>
      <c r="K247" s="632"/>
      <c r="L247" s="632"/>
      <c r="M247" s="632"/>
      <c r="N247" s="632"/>
      <c r="O247" s="632"/>
      <c r="P247" s="632"/>
      <c r="Q247" s="632"/>
      <c r="R247" s="632"/>
      <c r="S247" s="632"/>
      <c r="T247" s="632"/>
      <c r="U247" s="632"/>
      <c r="V247" s="632"/>
      <c r="W247" s="632"/>
      <c r="X247" s="632"/>
      <c r="Y247" s="632"/>
      <c r="Z247" s="632"/>
    </row>
    <row r="248" spans="1:26" ht="12.75" customHeight="1" x14ac:dyDescent="0.3">
      <c r="A248" s="632"/>
      <c r="B248" s="632"/>
      <c r="C248" s="632"/>
      <c r="D248" s="632"/>
      <c r="E248" s="632"/>
      <c r="F248" s="632"/>
      <c r="G248" s="632"/>
      <c r="H248" s="632"/>
      <c r="I248" s="632"/>
      <c r="J248" s="632"/>
      <c r="K248" s="632"/>
      <c r="L248" s="632"/>
      <c r="M248" s="632"/>
      <c r="N248" s="632"/>
      <c r="O248" s="632"/>
      <c r="P248" s="632"/>
      <c r="Q248" s="632"/>
      <c r="R248" s="632"/>
      <c r="S248" s="632"/>
      <c r="T248" s="632"/>
      <c r="U248" s="632"/>
      <c r="V248" s="632"/>
      <c r="W248" s="632"/>
      <c r="X248" s="632"/>
      <c r="Y248" s="632"/>
      <c r="Z248" s="632"/>
    </row>
    <row r="249" spans="1:26" ht="12.75" customHeight="1" x14ac:dyDescent="0.3">
      <c r="A249" s="632"/>
      <c r="B249" s="632"/>
      <c r="C249" s="632"/>
      <c r="D249" s="632"/>
      <c r="E249" s="632"/>
      <c r="F249" s="632"/>
      <c r="G249" s="632"/>
      <c r="H249" s="632"/>
      <c r="I249" s="632"/>
      <c r="J249" s="632"/>
      <c r="K249" s="632"/>
      <c r="L249" s="632"/>
      <c r="M249" s="632"/>
      <c r="N249" s="632"/>
      <c r="O249" s="632"/>
      <c r="P249" s="632"/>
      <c r="Q249" s="632"/>
      <c r="R249" s="632"/>
      <c r="S249" s="632"/>
      <c r="T249" s="632"/>
      <c r="U249" s="632"/>
      <c r="V249" s="632"/>
      <c r="W249" s="632"/>
      <c r="X249" s="632"/>
      <c r="Y249" s="632"/>
      <c r="Z249" s="632"/>
    </row>
    <row r="250" spans="1:26" ht="12.75" customHeight="1" x14ac:dyDescent="0.3">
      <c r="A250" s="632"/>
      <c r="B250" s="632"/>
      <c r="C250" s="632"/>
      <c r="D250" s="632"/>
      <c r="E250" s="632"/>
      <c r="F250" s="632"/>
      <c r="G250" s="632"/>
      <c r="H250" s="632"/>
      <c r="I250" s="632"/>
      <c r="J250" s="632"/>
      <c r="K250" s="632"/>
      <c r="L250" s="632"/>
      <c r="M250" s="632"/>
      <c r="N250" s="632"/>
      <c r="O250" s="632"/>
      <c r="P250" s="632"/>
      <c r="Q250" s="632"/>
      <c r="R250" s="632"/>
      <c r="S250" s="632"/>
      <c r="T250" s="632"/>
      <c r="U250" s="632"/>
      <c r="V250" s="632"/>
      <c r="W250" s="632"/>
      <c r="X250" s="632"/>
      <c r="Y250" s="632"/>
      <c r="Z250" s="632"/>
    </row>
    <row r="251" spans="1:26" ht="12.75" customHeight="1" x14ac:dyDescent="0.3">
      <c r="A251" s="632"/>
      <c r="B251" s="632"/>
      <c r="C251" s="632"/>
      <c r="D251" s="632"/>
      <c r="E251" s="632"/>
      <c r="F251" s="632"/>
      <c r="G251" s="632"/>
      <c r="H251" s="632"/>
      <c r="I251" s="632"/>
      <c r="J251" s="632"/>
      <c r="K251" s="632"/>
      <c r="L251" s="632"/>
      <c r="M251" s="632"/>
      <c r="N251" s="632"/>
      <c r="O251" s="632"/>
      <c r="P251" s="632"/>
      <c r="Q251" s="632"/>
      <c r="R251" s="632"/>
      <c r="S251" s="632"/>
      <c r="T251" s="632"/>
      <c r="U251" s="632"/>
      <c r="V251" s="632"/>
      <c r="W251" s="632"/>
      <c r="X251" s="632"/>
      <c r="Y251" s="632"/>
      <c r="Z251" s="632"/>
    </row>
    <row r="252" spans="1:26" ht="12.75" customHeight="1" x14ac:dyDescent="0.3">
      <c r="A252" s="632"/>
      <c r="B252" s="632"/>
      <c r="C252" s="632"/>
      <c r="D252" s="632"/>
      <c r="E252" s="632"/>
      <c r="F252" s="632"/>
      <c r="G252" s="632"/>
      <c r="H252" s="632"/>
      <c r="I252" s="632"/>
      <c r="J252" s="632"/>
      <c r="K252" s="632"/>
      <c r="L252" s="632"/>
      <c r="M252" s="632"/>
      <c r="N252" s="632"/>
      <c r="O252" s="632"/>
      <c r="P252" s="632"/>
      <c r="Q252" s="632"/>
      <c r="R252" s="632"/>
      <c r="S252" s="632"/>
      <c r="T252" s="632"/>
      <c r="U252" s="632"/>
      <c r="V252" s="632"/>
      <c r="W252" s="632"/>
      <c r="X252" s="632"/>
      <c r="Y252" s="632"/>
      <c r="Z252" s="632"/>
    </row>
    <row r="253" spans="1:26" ht="12.75" customHeight="1" x14ac:dyDescent="0.3">
      <c r="A253" s="632"/>
      <c r="B253" s="632"/>
      <c r="C253" s="632"/>
      <c r="D253" s="632"/>
      <c r="E253" s="632"/>
      <c r="F253" s="632"/>
      <c r="G253" s="632"/>
      <c r="H253" s="632"/>
      <c r="I253" s="632"/>
      <c r="J253" s="632"/>
      <c r="K253" s="632"/>
      <c r="L253" s="632"/>
      <c r="M253" s="632"/>
      <c r="N253" s="632"/>
      <c r="O253" s="632"/>
      <c r="P253" s="632"/>
      <c r="Q253" s="632"/>
      <c r="R253" s="632"/>
      <c r="S253" s="632"/>
      <c r="T253" s="632"/>
      <c r="U253" s="632"/>
      <c r="V253" s="632"/>
      <c r="W253" s="632"/>
      <c r="X253" s="632"/>
      <c r="Y253" s="632"/>
      <c r="Z253" s="632"/>
    </row>
    <row r="254" spans="1:26" ht="12.75" customHeight="1" x14ac:dyDescent="0.3">
      <c r="A254" s="632"/>
      <c r="B254" s="632"/>
      <c r="C254" s="632"/>
      <c r="D254" s="632"/>
      <c r="E254" s="632"/>
      <c r="F254" s="632"/>
      <c r="G254" s="632"/>
      <c r="H254" s="632"/>
      <c r="I254" s="632"/>
      <c r="J254" s="632"/>
      <c r="K254" s="632"/>
      <c r="L254" s="632"/>
      <c r="M254" s="632"/>
      <c r="N254" s="632"/>
      <c r="O254" s="632"/>
      <c r="P254" s="632"/>
      <c r="Q254" s="632"/>
      <c r="R254" s="632"/>
      <c r="S254" s="632"/>
      <c r="T254" s="632"/>
      <c r="U254" s="632"/>
      <c r="V254" s="632"/>
      <c r="W254" s="632"/>
      <c r="X254" s="632"/>
      <c r="Y254" s="632"/>
      <c r="Z254" s="632"/>
    </row>
    <row r="255" spans="1:26" ht="12.75" customHeight="1" x14ac:dyDescent="0.3">
      <c r="A255" s="632"/>
      <c r="B255" s="632"/>
      <c r="C255" s="632"/>
      <c r="D255" s="632"/>
      <c r="E255" s="632"/>
      <c r="F255" s="632"/>
      <c r="G255" s="632"/>
      <c r="H255" s="632"/>
      <c r="I255" s="632"/>
      <c r="J255" s="632"/>
      <c r="K255" s="632"/>
      <c r="L255" s="632"/>
      <c r="M255" s="632"/>
      <c r="N255" s="632"/>
      <c r="O255" s="632"/>
      <c r="P255" s="632"/>
      <c r="Q255" s="632"/>
      <c r="R255" s="632"/>
      <c r="S255" s="632"/>
      <c r="T255" s="632"/>
      <c r="U255" s="632"/>
      <c r="V255" s="632"/>
      <c r="W255" s="632"/>
      <c r="X255" s="632"/>
      <c r="Y255" s="632"/>
      <c r="Z255" s="632"/>
    </row>
    <row r="256" spans="1:26" ht="12.75" customHeight="1" x14ac:dyDescent="0.3">
      <c r="A256" s="632"/>
      <c r="B256" s="632"/>
      <c r="C256" s="632"/>
      <c r="D256" s="632"/>
      <c r="E256" s="632"/>
      <c r="F256" s="632"/>
      <c r="G256" s="632"/>
      <c r="H256" s="632"/>
      <c r="I256" s="632"/>
      <c r="J256" s="632"/>
      <c r="K256" s="632"/>
      <c r="L256" s="632"/>
      <c r="M256" s="632"/>
      <c r="N256" s="632"/>
      <c r="O256" s="632"/>
      <c r="P256" s="632"/>
      <c r="Q256" s="632"/>
      <c r="R256" s="632"/>
      <c r="S256" s="632"/>
      <c r="T256" s="632"/>
      <c r="U256" s="632"/>
      <c r="V256" s="632"/>
      <c r="W256" s="632"/>
      <c r="X256" s="632"/>
      <c r="Y256" s="632"/>
      <c r="Z256" s="632"/>
    </row>
    <row r="257" spans="1:26" ht="12.75" customHeight="1" x14ac:dyDescent="0.3">
      <c r="A257" s="632"/>
      <c r="B257" s="632"/>
      <c r="C257" s="632"/>
      <c r="D257" s="632"/>
      <c r="E257" s="632"/>
      <c r="F257" s="632"/>
      <c r="G257" s="632"/>
      <c r="H257" s="632"/>
      <c r="I257" s="632"/>
      <c r="J257" s="632"/>
      <c r="K257" s="632"/>
      <c r="L257" s="632"/>
      <c r="M257" s="632"/>
      <c r="N257" s="632"/>
      <c r="O257" s="632"/>
      <c r="P257" s="632"/>
      <c r="Q257" s="632"/>
      <c r="R257" s="632"/>
      <c r="S257" s="632"/>
      <c r="T257" s="632"/>
      <c r="U257" s="632"/>
      <c r="V257" s="632"/>
      <c r="W257" s="632"/>
      <c r="X257" s="632"/>
      <c r="Y257" s="632"/>
      <c r="Z257" s="632"/>
    </row>
    <row r="258" spans="1:26" ht="12.75" customHeight="1" x14ac:dyDescent="0.3">
      <c r="A258" s="632"/>
      <c r="B258" s="632"/>
      <c r="C258" s="632"/>
      <c r="D258" s="632"/>
      <c r="E258" s="632"/>
      <c r="F258" s="632"/>
      <c r="G258" s="632"/>
      <c r="H258" s="632"/>
      <c r="I258" s="632"/>
      <c r="J258" s="632"/>
      <c r="K258" s="632"/>
      <c r="L258" s="632"/>
      <c r="M258" s="632"/>
      <c r="N258" s="632"/>
      <c r="O258" s="632"/>
      <c r="P258" s="632"/>
      <c r="Q258" s="632"/>
      <c r="R258" s="632"/>
      <c r="S258" s="632"/>
      <c r="T258" s="632"/>
      <c r="U258" s="632"/>
      <c r="V258" s="632"/>
      <c r="W258" s="632"/>
      <c r="X258" s="632"/>
      <c r="Y258" s="632"/>
      <c r="Z258" s="632"/>
    </row>
    <row r="259" spans="1:26" ht="12.75" customHeight="1" x14ac:dyDescent="0.3">
      <c r="A259" s="632"/>
      <c r="B259" s="632"/>
      <c r="C259" s="632"/>
      <c r="D259" s="632"/>
      <c r="E259" s="632"/>
      <c r="F259" s="632"/>
      <c r="G259" s="632"/>
      <c r="H259" s="632"/>
      <c r="I259" s="632"/>
      <c r="J259" s="632"/>
      <c r="K259" s="632"/>
      <c r="L259" s="632"/>
      <c r="M259" s="632"/>
      <c r="N259" s="632"/>
      <c r="O259" s="632"/>
      <c r="P259" s="632"/>
      <c r="Q259" s="632"/>
      <c r="R259" s="632"/>
      <c r="S259" s="632"/>
      <c r="T259" s="632"/>
      <c r="U259" s="632"/>
      <c r="V259" s="632"/>
      <c r="W259" s="632"/>
      <c r="X259" s="632"/>
      <c r="Y259" s="632"/>
      <c r="Z259" s="632"/>
    </row>
    <row r="260" spans="1:26" ht="12.75" customHeight="1" x14ac:dyDescent="0.3">
      <c r="A260" s="632"/>
      <c r="B260" s="632"/>
      <c r="C260" s="632"/>
      <c r="D260" s="632"/>
      <c r="E260" s="632"/>
      <c r="F260" s="632"/>
      <c r="G260" s="632"/>
      <c r="H260" s="632"/>
      <c r="I260" s="632"/>
      <c r="J260" s="632"/>
      <c r="K260" s="632"/>
      <c r="L260" s="632"/>
      <c r="M260" s="632"/>
      <c r="N260" s="632"/>
      <c r="O260" s="632"/>
      <c r="P260" s="632"/>
      <c r="Q260" s="632"/>
      <c r="R260" s="632"/>
      <c r="S260" s="632"/>
      <c r="T260" s="632"/>
      <c r="U260" s="632"/>
      <c r="V260" s="632"/>
      <c r="W260" s="632"/>
      <c r="X260" s="632"/>
      <c r="Y260" s="632"/>
      <c r="Z260" s="632"/>
    </row>
    <row r="261" spans="1:26" ht="12.75" customHeight="1" x14ac:dyDescent="0.3">
      <c r="A261" s="632"/>
      <c r="B261" s="632"/>
      <c r="C261" s="632"/>
      <c r="D261" s="632"/>
      <c r="E261" s="632"/>
      <c r="F261" s="632"/>
      <c r="G261" s="632"/>
      <c r="H261" s="632"/>
      <c r="I261" s="632"/>
      <c r="J261" s="632"/>
      <c r="K261" s="632"/>
      <c r="L261" s="632"/>
      <c r="M261" s="632"/>
      <c r="N261" s="632"/>
      <c r="O261" s="632"/>
      <c r="P261" s="632"/>
      <c r="Q261" s="632"/>
      <c r="R261" s="632"/>
      <c r="S261" s="632"/>
      <c r="T261" s="632"/>
      <c r="U261" s="632"/>
      <c r="V261" s="632"/>
      <c r="W261" s="632"/>
      <c r="X261" s="632"/>
      <c r="Y261" s="632"/>
      <c r="Z261" s="632"/>
    </row>
    <row r="262" spans="1:26" ht="12.75" customHeight="1" x14ac:dyDescent="0.3">
      <c r="A262" s="632"/>
      <c r="B262" s="632"/>
      <c r="C262" s="632"/>
      <c r="D262" s="632"/>
      <c r="E262" s="632"/>
      <c r="F262" s="632"/>
      <c r="G262" s="632"/>
      <c r="H262" s="632"/>
      <c r="I262" s="632"/>
      <c r="J262" s="632"/>
      <c r="K262" s="632"/>
      <c r="L262" s="632"/>
      <c r="M262" s="632"/>
      <c r="N262" s="632"/>
      <c r="O262" s="632"/>
      <c r="P262" s="632"/>
      <c r="Q262" s="632"/>
      <c r="R262" s="632"/>
      <c r="S262" s="632"/>
      <c r="T262" s="632"/>
      <c r="U262" s="632"/>
      <c r="V262" s="632"/>
      <c r="W262" s="632"/>
      <c r="X262" s="632"/>
      <c r="Y262" s="632"/>
      <c r="Z262" s="632"/>
    </row>
    <row r="263" spans="1:26" ht="12.75" customHeight="1" x14ac:dyDescent="0.3">
      <c r="A263" s="632"/>
      <c r="B263" s="632"/>
      <c r="C263" s="632"/>
      <c r="D263" s="632"/>
      <c r="E263" s="632"/>
      <c r="F263" s="632"/>
      <c r="G263" s="632"/>
      <c r="H263" s="632"/>
      <c r="I263" s="632"/>
      <c r="J263" s="632"/>
      <c r="K263" s="632"/>
      <c r="L263" s="632"/>
      <c r="M263" s="632"/>
      <c r="N263" s="632"/>
      <c r="O263" s="632"/>
      <c r="P263" s="632"/>
      <c r="Q263" s="632"/>
      <c r="R263" s="632"/>
      <c r="S263" s="632"/>
      <c r="T263" s="632"/>
      <c r="U263" s="632"/>
      <c r="V263" s="632"/>
      <c r="W263" s="632"/>
      <c r="X263" s="632"/>
      <c r="Y263" s="632"/>
      <c r="Z263" s="632"/>
    </row>
    <row r="264" spans="1:26" ht="12.75" customHeight="1" x14ac:dyDescent="0.3">
      <c r="A264" s="632"/>
      <c r="B264" s="632"/>
      <c r="C264" s="632"/>
      <c r="D264" s="632"/>
      <c r="E264" s="632"/>
      <c r="F264" s="632"/>
      <c r="G264" s="632"/>
      <c r="H264" s="632"/>
      <c r="I264" s="632"/>
      <c r="J264" s="632"/>
      <c r="K264" s="632"/>
      <c r="L264" s="632"/>
      <c r="M264" s="632"/>
      <c r="N264" s="632"/>
      <c r="O264" s="632"/>
      <c r="P264" s="632"/>
      <c r="Q264" s="632"/>
      <c r="R264" s="632"/>
      <c r="S264" s="632"/>
      <c r="T264" s="632"/>
      <c r="U264" s="632"/>
      <c r="V264" s="632"/>
      <c r="W264" s="632"/>
      <c r="X264" s="632"/>
      <c r="Y264" s="632"/>
      <c r="Z264" s="632"/>
    </row>
    <row r="265" spans="1:26" ht="12.75" customHeight="1" x14ac:dyDescent="0.3">
      <c r="A265" s="632"/>
      <c r="B265" s="632"/>
      <c r="C265" s="632"/>
      <c r="D265" s="632"/>
      <c r="E265" s="632"/>
      <c r="F265" s="632"/>
      <c r="G265" s="632"/>
      <c r="H265" s="632"/>
      <c r="I265" s="632"/>
      <c r="J265" s="632"/>
      <c r="K265" s="632"/>
      <c r="L265" s="632"/>
      <c r="M265" s="632"/>
      <c r="N265" s="632"/>
      <c r="O265" s="632"/>
      <c r="P265" s="632"/>
      <c r="Q265" s="632"/>
      <c r="R265" s="632"/>
      <c r="S265" s="632"/>
      <c r="T265" s="632"/>
      <c r="U265" s="632"/>
      <c r="V265" s="632"/>
      <c r="W265" s="632"/>
      <c r="X265" s="632"/>
      <c r="Y265" s="632"/>
      <c r="Z265" s="632"/>
    </row>
    <row r="266" spans="1:26" ht="12.75" customHeight="1" x14ac:dyDescent="0.3">
      <c r="A266" s="632"/>
      <c r="B266" s="632"/>
      <c r="C266" s="632"/>
      <c r="D266" s="632"/>
      <c r="E266" s="632"/>
      <c r="F266" s="632"/>
      <c r="G266" s="632"/>
      <c r="H266" s="632"/>
      <c r="I266" s="632"/>
      <c r="J266" s="632"/>
      <c r="K266" s="632"/>
      <c r="L266" s="632"/>
      <c r="M266" s="632"/>
      <c r="N266" s="632"/>
      <c r="O266" s="632"/>
      <c r="P266" s="632"/>
      <c r="Q266" s="632"/>
      <c r="R266" s="632"/>
      <c r="S266" s="632"/>
      <c r="T266" s="632"/>
      <c r="U266" s="632"/>
      <c r="V266" s="632"/>
      <c r="W266" s="632"/>
      <c r="X266" s="632"/>
      <c r="Y266" s="632"/>
      <c r="Z266" s="632"/>
    </row>
    <row r="267" spans="1:26" ht="12.75" customHeight="1" x14ac:dyDescent="0.3">
      <c r="A267" s="632"/>
      <c r="B267" s="632"/>
      <c r="C267" s="632"/>
      <c r="D267" s="632"/>
      <c r="E267" s="632"/>
      <c r="F267" s="632"/>
      <c r="G267" s="632"/>
      <c r="H267" s="632"/>
      <c r="I267" s="632"/>
      <c r="J267" s="632"/>
      <c r="K267" s="632"/>
      <c r="L267" s="632"/>
      <c r="M267" s="632"/>
      <c r="N267" s="632"/>
      <c r="O267" s="632"/>
      <c r="P267" s="632"/>
      <c r="Q267" s="632"/>
      <c r="R267" s="632"/>
      <c r="S267" s="632"/>
      <c r="T267" s="632"/>
      <c r="U267" s="632"/>
      <c r="V267" s="632"/>
      <c r="W267" s="632"/>
      <c r="X267" s="632"/>
      <c r="Y267" s="632"/>
      <c r="Z267" s="632"/>
    </row>
    <row r="268" spans="1:26" ht="12.75" customHeight="1" x14ac:dyDescent="0.3">
      <c r="A268" s="632"/>
      <c r="B268" s="632"/>
      <c r="C268" s="632"/>
      <c r="D268" s="632"/>
      <c r="E268" s="632"/>
      <c r="F268" s="632"/>
      <c r="G268" s="632"/>
      <c r="H268" s="632"/>
      <c r="I268" s="632"/>
      <c r="J268" s="632"/>
      <c r="K268" s="632"/>
      <c r="L268" s="632"/>
      <c r="M268" s="632"/>
      <c r="N268" s="632"/>
      <c r="O268" s="632"/>
      <c r="P268" s="632"/>
      <c r="Q268" s="632"/>
      <c r="R268" s="632"/>
      <c r="S268" s="632"/>
      <c r="T268" s="632"/>
      <c r="U268" s="632"/>
      <c r="V268" s="632"/>
      <c r="W268" s="632"/>
      <c r="X268" s="632"/>
      <c r="Y268" s="632"/>
      <c r="Z268" s="632"/>
    </row>
    <row r="269" spans="1:26" ht="12.75" customHeight="1" x14ac:dyDescent="0.3">
      <c r="A269" s="632"/>
      <c r="B269" s="632"/>
      <c r="C269" s="632"/>
      <c r="D269" s="632"/>
      <c r="E269" s="632"/>
      <c r="F269" s="632"/>
      <c r="G269" s="632"/>
      <c r="H269" s="632"/>
      <c r="I269" s="632"/>
      <c r="J269" s="632"/>
      <c r="K269" s="632"/>
      <c r="L269" s="632"/>
      <c r="M269" s="632"/>
      <c r="N269" s="632"/>
      <c r="O269" s="632"/>
      <c r="P269" s="632"/>
      <c r="Q269" s="632"/>
      <c r="R269" s="632"/>
      <c r="S269" s="632"/>
      <c r="T269" s="632"/>
      <c r="U269" s="632"/>
      <c r="V269" s="632"/>
      <c r="W269" s="632"/>
      <c r="X269" s="632"/>
      <c r="Y269" s="632"/>
      <c r="Z269" s="632"/>
    </row>
    <row r="270" spans="1:26" ht="12.75" customHeight="1" x14ac:dyDescent="0.3">
      <c r="A270" s="632"/>
      <c r="B270" s="632"/>
      <c r="C270" s="632"/>
      <c r="D270" s="632"/>
      <c r="E270" s="632"/>
      <c r="F270" s="632"/>
      <c r="G270" s="632"/>
      <c r="H270" s="632"/>
      <c r="I270" s="632"/>
      <c r="J270" s="632"/>
      <c r="K270" s="632"/>
      <c r="L270" s="632"/>
      <c r="M270" s="632"/>
      <c r="N270" s="632"/>
      <c r="O270" s="632"/>
      <c r="P270" s="632"/>
      <c r="Q270" s="632"/>
      <c r="R270" s="632"/>
      <c r="S270" s="632"/>
      <c r="T270" s="632"/>
      <c r="U270" s="632"/>
      <c r="V270" s="632"/>
      <c r="W270" s="632"/>
      <c r="X270" s="632"/>
      <c r="Y270" s="632"/>
      <c r="Z270" s="632"/>
    </row>
    <row r="271" spans="1:26" ht="12.75" customHeight="1" x14ac:dyDescent="0.3">
      <c r="A271" s="632"/>
      <c r="B271" s="632"/>
      <c r="C271" s="632"/>
      <c r="D271" s="632"/>
      <c r="E271" s="632"/>
      <c r="F271" s="632"/>
      <c r="G271" s="632"/>
      <c r="H271" s="632"/>
      <c r="I271" s="632"/>
      <c r="J271" s="632"/>
      <c r="K271" s="632"/>
      <c r="L271" s="632"/>
      <c r="M271" s="632"/>
      <c r="N271" s="632"/>
      <c r="O271" s="632"/>
      <c r="P271" s="632"/>
      <c r="Q271" s="632"/>
      <c r="R271" s="632"/>
      <c r="S271" s="632"/>
      <c r="T271" s="632"/>
      <c r="U271" s="632"/>
      <c r="V271" s="632"/>
      <c r="W271" s="632"/>
      <c r="X271" s="632"/>
      <c r="Y271" s="632"/>
      <c r="Z271" s="632"/>
    </row>
    <row r="272" spans="1:26" ht="12.75" customHeight="1" x14ac:dyDescent="0.3">
      <c r="A272" s="632"/>
      <c r="B272" s="632"/>
      <c r="C272" s="632"/>
      <c r="D272" s="632"/>
      <c r="E272" s="632"/>
      <c r="F272" s="632"/>
      <c r="G272" s="632"/>
      <c r="H272" s="632"/>
      <c r="I272" s="632"/>
      <c r="J272" s="632"/>
      <c r="K272" s="632"/>
      <c r="L272" s="632"/>
      <c r="M272" s="632"/>
      <c r="N272" s="632"/>
      <c r="O272" s="632"/>
      <c r="P272" s="632"/>
      <c r="Q272" s="632"/>
      <c r="R272" s="632"/>
      <c r="S272" s="632"/>
      <c r="T272" s="632"/>
      <c r="U272" s="632"/>
      <c r="V272" s="632"/>
      <c r="W272" s="632"/>
      <c r="X272" s="632"/>
      <c r="Y272" s="632"/>
      <c r="Z272" s="632"/>
    </row>
    <row r="273" spans="1:26" ht="12.75" customHeight="1" x14ac:dyDescent="0.3">
      <c r="A273" s="632"/>
      <c r="B273" s="632"/>
      <c r="C273" s="632"/>
      <c r="D273" s="632"/>
      <c r="E273" s="632"/>
      <c r="F273" s="632"/>
      <c r="G273" s="632"/>
      <c r="H273" s="632"/>
      <c r="I273" s="632"/>
      <c r="J273" s="632"/>
      <c r="K273" s="632"/>
      <c r="L273" s="632"/>
      <c r="M273" s="632"/>
      <c r="N273" s="632"/>
      <c r="O273" s="632"/>
      <c r="P273" s="632"/>
      <c r="Q273" s="632"/>
      <c r="R273" s="632"/>
      <c r="S273" s="632"/>
      <c r="T273" s="632"/>
      <c r="U273" s="632"/>
      <c r="V273" s="632"/>
      <c r="W273" s="632"/>
      <c r="X273" s="632"/>
      <c r="Y273" s="632"/>
      <c r="Z273" s="632"/>
    </row>
    <row r="274" spans="1:26" ht="12.75" customHeight="1" x14ac:dyDescent="0.3">
      <c r="A274" s="632"/>
      <c r="B274" s="632"/>
      <c r="C274" s="632"/>
      <c r="D274" s="632"/>
      <c r="E274" s="632"/>
      <c r="F274" s="632"/>
      <c r="G274" s="632"/>
      <c r="H274" s="632"/>
      <c r="I274" s="632"/>
      <c r="J274" s="632"/>
      <c r="K274" s="632"/>
      <c r="L274" s="632"/>
      <c r="M274" s="632"/>
      <c r="N274" s="632"/>
      <c r="O274" s="632"/>
      <c r="P274" s="632"/>
      <c r="Q274" s="632"/>
      <c r="R274" s="632"/>
      <c r="S274" s="632"/>
      <c r="T274" s="632"/>
      <c r="U274" s="632"/>
      <c r="V274" s="632"/>
      <c r="W274" s="632"/>
      <c r="X274" s="632"/>
      <c r="Y274" s="632"/>
      <c r="Z274" s="632"/>
    </row>
    <row r="275" spans="1:26" ht="12.75" customHeight="1" x14ac:dyDescent="0.3">
      <c r="A275" s="632"/>
      <c r="B275" s="632"/>
      <c r="C275" s="632"/>
      <c r="D275" s="632"/>
      <c r="E275" s="632"/>
      <c r="F275" s="632"/>
      <c r="G275" s="632"/>
      <c r="H275" s="632"/>
      <c r="I275" s="632"/>
      <c r="J275" s="632"/>
      <c r="K275" s="632"/>
      <c r="L275" s="632"/>
      <c r="M275" s="632"/>
      <c r="N275" s="632"/>
      <c r="O275" s="632"/>
      <c r="P275" s="632"/>
      <c r="Q275" s="632"/>
      <c r="R275" s="632"/>
      <c r="S275" s="632"/>
      <c r="T275" s="632"/>
      <c r="U275" s="632"/>
      <c r="V275" s="632"/>
      <c r="W275" s="632"/>
      <c r="X275" s="632"/>
      <c r="Y275" s="632"/>
      <c r="Z275" s="632"/>
    </row>
    <row r="276" spans="1:26" ht="12.75" customHeight="1" x14ac:dyDescent="0.3">
      <c r="A276" s="632"/>
      <c r="B276" s="632"/>
      <c r="C276" s="632"/>
      <c r="D276" s="632"/>
      <c r="E276" s="632"/>
      <c r="F276" s="632"/>
      <c r="G276" s="632"/>
      <c r="H276" s="632"/>
      <c r="I276" s="632"/>
      <c r="J276" s="632"/>
      <c r="K276" s="632"/>
      <c r="L276" s="632"/>
      <c r="M276" s="632"/>
      <c r="N276" s="632"/>
      <c r="O276" s="632"/>
      <c r="P276" s="632"/>
      <c r="Q276" s="632"/>
      <c r="R276" s="632"/>
      <c r="S276" s="632"/>
      <c r="T276" s="632"/>
      <c r="U276" s="632"/>
      <c r="V276" s="632"/>
      <c r="W276" s="632"/>
      <c r="X276" s="632"/>
      <c r="Y276" s="632"/>
      <c r="Z276" s="632"/>
    </row>
    <row r="277" spans="1:26" ht="12.75" customHeight="1" x14ac:dyDescent="0.3">
      <c r="A277" s="632"/>
      <c r="B277" s="632"/>
      <c r="C277" s="632"/>
      <c r="D277" s="632"/>
      <c r="E277" s="632"/>
      <c r="F277" s="632"/>
      <c r="G277" s="632"/>
      <c r="H277" s="632"/>
      <c r="I277" s="632"/>
      <c r="J277" s="632"/>
      <c r="K277" s="632"/>
      <c r="L277" s="632"/>
      <c r="M277" s="632"/>
      <c r="N277" s="632"/>
      <c r="O277" s="632"/>
      <c r="P277" s="632"/>
      <c r="Q277" s="632"/>
      <c r="R277" s="632"/>
      <c r="S277" s="632"/>
      <c r="T277" s="632"/>
      <c r="U277" s="632"/>
      <c r="V277" s="632"/>
      <c r="W277" s="632"/>
      <c r="X277" s="632"/>
      <c r="Y277" s="632"/>
      <c r="Z277" s="632"/>
    </row>
    <row r="278" spans="1:26" ht="12.75" customHeight="1" x14ac:dyDescent="0.3">
      <c r="A278" s="632"/>
      <c r="B278" s="632"/>
      <c r="C278" s="632"/>
      <c r="D278" s="632"/>
      <c r="E278" s="632"/>
      <c r="F278" s="632"/>
      <c r="G278" s="632"/>
      <c r="H278" s="632"/>
      <c r="I278" s="632"/>
      <c r="J278" s="632"/>
      <c r="K278" s="632"/>
      <c r="L278" s="632"/>
      <c r="M278" s="632"/>
      <c r="N278" s="632"/>
      <c r="O278" s="632"/>
      <c r="P278" s="632"/>
      <c r="Q278" s="632"/>
      <c r="R278" s="632"/>
      <c r="S278" s="632"/>
      <c r="T278" s="632"/>
      <c r="U278" s="632"/>
      <c r="V278" s="632"/>
      <c r="W278" s="632"/>
      <c r="X278" s="632"/>
      <c r="Y278" s="632"/>
      <c r="Z278" s="632"/>
    </row>
    <row r="279" spans="1:26" ht="12.75" customHeight="1" x14ac:dyDescent="0.3">
      <c r="A279" s="632"/>
      <c r="B279" s="632"/>
      <c r="C279" s="632"/>
      <c r="D279" s="632"/>
      <c r="E279" s="632"/>
      <c r="F279" s="632"/>
      <c r="G279" s="632"/>
      <c r="H279" s="632"/>
      <c r="I279" s="632"/>
      <c r="J279" s="632"/>
      <c r="K279" s="632"/>
      <c r="L279" s="632"/>
      <c r="M279" s="632"/>
      <c r="N279" s="632"/>
      <c r="O279" s="632"/>
      <c r="P279" s="632"/>
      <c r="Q279" s="632"/>
      <c r="R279" s="632"/>
      <c r="S279" s="632"/>
      <c r="T279" s="632"/>
      <c r="U279" s="632"/>
      <c r="V279" s="632"/>
      <c r="W279" s="632"/>
      <c r="X279" s="632"/>
      <c r="Y279" s="632"/>
      <c r="Z279" s="632"/>
    </row>
    <row r="280" spans="1:26" ht="12.75" customHeight="1" x14ac:dyDescent="0.3">
      <c r="A280" s="632"/>
      <c r="B280" s="632"/>
      <c r="C280" s="632"/>
      <c r="D280" s="632"/>
      <c r="E280" s="632"/>
      <c r="F280" s="632"/>
      <c r="G280" s="632"/>
      <c r="H280" s="632"/>
      <c r="I280" s="632"/>
      <c r="J280" s="632"/>
      <c r="K280" s="632"/>
      <c r="L280" s="632"/>
      <c r="M280" s="632"/>
      <c r="N280" s="632"/>
      <c r="O280" s="632"/>
      <c r="P280" s="632"/>
      <c r="Q280" s="632"/>
      <c r="R280" s="632"/>
      <c r="S280" s="632"/>
      <c r="T280" s="632"/>
      <c r="U280" s="632"/>
      <c r="V280" s="632"/>
      <c r="W280" s="632"/>
      <c r="X280" s="632"/>
      <c r="Y280" s="632"/>
      <c r="Z280" s="632"/>
    </row>
    <row r="281" spans="1:26" ht="12.75" customHeight="1" x14ac:dyDescent="0.3">
      <c r="A281" s="632"/>
      <c r="B281" s="632"/>
      <c r="C281" s="632"/>
      <c r="D281" s="632"/>
      <c r="E281" s="632"/>
      <c r="F281" s="632"/>
      <c r="G281" s="632"/>
      <c r="H281" s="632"/>
      <c r="I281" s="632"/>
      <c r="J281" s="632"/>
      <c r="K281" s="632"/>
      <c r="L281" s="632"/>
      <c r="M281" s="632"/>
      <c r="N281" s="632"/>
      <c r="O281" s="632"/>
      <c r="P281" s="632"/>
      <c r="Q281" s="632"/>
      <c r="R281" s="632"/>
      <c r="S281" s="632"/>
      <c r="T281" s="632"/>
      <c r="U281" s="632"/>
      <c r="V281" s="632"/>
      <c r="W281" s="632"/>
      <c r="X281" s="632"/>
      <c r="Y281" s="632"/>
      <c r="Z281" s="632"/>
    </row>
    <row r="282" spans="1:26" ht="12.75" customHeight="1" x14ac:dyDescent="0.3">
      <c r="A282" s="632"/>
      <c r="B282" s="632"/>
      <c r="C282" s="632"/>
      <c r="D282" s="632"/>
      <c r="E282" s="632"/>
      <c r="F282" s="632"/>
      <c r="G282" s="632"/>
      <c r="H282" s="632"/>
      <c r="I282" s="632"/>
      <c r="J282" s="632"/>
      <c r="K282" s="632"/>
      <c r="L282" s="632"/>
      <c r="M282" s="632"/>
      <c r="N282" s="632"/>
      <c r="O282" s="632"/>
      <c r="P282" s="632"/>
      <c r="Q282" s="632"/>
      <c r="R282" s="632"/>
      <c r="S282" s="632"/>
      <c r="T282" s="632"/>
      <c r="U282" s="632"/>
      <c r="V282" s="632"/>
      <c r="W282" s="632"/>
      <c r="X282" s="632"/>
      <c r="Y282" s="632"/>
      <c r="Z282" s="632"/>
    </row>
    <row r="283" spans="1:26" ht="12.75" customHeight="1" x14ac:dyDescent="0.3">
      <c r="A283" s="632"/>
      <c r="B283" s="632"/>
      <c r="C283" s="632"/>
      <c r="D283" s="632"/>
      <c r="E283" s="632"/>
      <c r="F283" s="632"/>
      <c r="G283" s="632"/>
      <c r="H283" s="632"/>
      <c r="I283" s="632"/>
      <c r="J283" s="632"/>
      <c r="K283" s="632"/>
      <c r="L283" s="632"/>
      <c r="M283" s="632"/>
      <c r="N283" s="632"/>
      <c r="O283" s="632"/>
      <c r="P283" s="632"/>
      <c r="Q283" s="632"/>
      <c r="R283" s="632"/>
      <c r="S283" s="632"/>
      <c r="T283" s="632"/>
      <c r="U283" s="632"/>
      <c r="V283" s="632"/>
      <c r="W283" s="632"/>
      <c r="X283" s="632"/>
      <c r="Y283" s="632"/>
      <c r="Z283" s="632"/>
    </row>
    <row r="284" spans="1:26" ht="12.75" customHeight="1" x14ac:dyDescent="0.3">
      <c r="A284" s="632"/>
      <c r="B284" s="632"/>
      <c r="C284" s="632"/>
      <c r="D284" s="632"/>
      <c r="E284" s="632"/>
      <c r="F284" s="632"/>
      <c r="G284" s="632"/>
      <c r="H284" s="632"/>
      <c r="I284" s="632"/>
      <c r="J284" s="632"/>
      <c r="K284" s="632"/>
      <c r="L284" s="632"/>
      <c r="M284" s="632"/>
      <c r="N284" s="632"/>
      <c r="O284" s="632"/>
      <c r="P284" s="632"/>
      <c r="Q284" s="632"/>
      <c r="R284" s="632"/>
      <c r="S284" s="632"/>
      <c r="T284" s="632"/>
      <c r="U284" s="632"/>
      <c r="V284" s="632"/>
      <c r="W284" s="632"/>
      <c r="X284" s="632"/>
      <c r="Y284" s="632"/>
      <c r="Z284" s="632"/>
    </row>
    <row r="285" spans="1:26" ht="12.75" customHeight="1" x14ac:dyDescent="0.3">
      <c r="A285" s="632"/>
      <c r="B285" s="632"/>
      <c r="C285" s="632"/>
      <c r="D285" s="632"/>
      <c r="E285" s="632"/>
      <c r="F285" s="632"/>
      <c r="G285" s="632"/>
      <c r="H285" s="632"/>
      <c r="I285" s="632"/>
      <c r="J285" s="632"/>
      <c r="K285" s="632"/>
      <c r="L285" s="632"/>
      <c r="M285" s="632"/>
      <c r="N285" s="632"/>
      <c r="O285" s="632"/>
      <c r="P285" s="632"/>
      <c r="Q285" s="632"/>
      <c r="R285" s="632"/>
      <c r="S285" s="632"/>
      <c r="T285" s="632"/>
      <c r="U285" s="632"/>
      <c r="V285" s="632"/>
      <c r="W285" s="632"/>
      <c r="X285" s="632"/>
      <c r="Y285" s="632"/>
      <c r="Z285" s="632"/>
    </row>
    <row r="286" spans="1:26" ht="12.75" customHeight="1" x14ac:dyDescent="0.3">
      <c r="A286" s="632"/>
      <c r="B286" s="632"/>
      <c r="C286" s="632"/>
      <c r="D286" s="632"/>
      <c r="E286" s="632"/>
      <c r="F286" s="632"/>
      <c r="G286" s="632"/>
      <c r="H286" s="632"/>
      <c r="I286" s="632"/>
      <c r="J286" s="632"/>
      <c r="K286" s="632"/>
      <c r="L286" s="632"/>
      <c r="M286" s="632"/>
      <c r="N286" s="632"/>
      <c r="O286" s="632"/>
      <c r="P286" s="632"/>
      <c r="Q286" s="632"/>
      <c r="R286" s="632"/>
      <c r="S286" s="632"/>
      <c r="T286" s="632"/>
      <c r="U286" s="632"/>
      <c r="V286" s="632"/>
      <c r="W286" s="632"/>
      <c r="X286" s="632"/>
      <c r="Y286" s="632"/>
      <c r="Z286" s="632"/>
    </row>
    <row r="287" spans="1:26" ht="12.75" customHeight="1" x14ac:dyDescent="0.3">
      <c r="A287" s="632"/>
      <c r="B287" s="632"/>
      <c r="C287" s="632"/>
      <c r="D287" s="632"/>
      <c r="E287" s="632"/>
      <c r="F287" s="632"/>
      <c r="G287" s="632"/>
      <c r="H287" s="632"/>
      <c r="I287" s="632"/>
      <c r="J287" s="632"/>
      <c r="K287" s="632"/>
      <c r="L287" s="632"/>
      <c r="M287" s="632"/>
      <c r="N287" s="632"/>
      <c r="O287" s="632"/>
      <c r="P287" s="632"/>
      <c r="Q287" s="632"/>
      <c r="R287" s="632"/>
      <c r="S287" s="632"/>
      <c r="T287" s="632"/>
      <c r="U287" s="632"/>
      <c r="V287" s="632"/>
      <c r="W287" s="632"/>
      <c r="X287" s="632"/>
      <c r="Y287" s="632"/>
      <c r="Z287" s="632"/>
    </row>
    <row r="288" spans="1:26" ht="12.75" customHeight="1" x14ac:dyDescent="0.3">
      <c r="A288" s="632"/>
      <c r="B288" s="632"/>
      <c r="C288" s="632"/>
      <c r="D288" s="632"/>
      <c r="E288" s="632"/>
      <c r="F288" s="632"/>
      <c r="G288" s="632"/>
      <c r="H288" s="632"/>
      <c r="I288" s="632"/>
      <c r="J288" s="632"/>
      <c r="K288" s="632"/>
      <c r="L288" s="632"/>
      <c r="M288" s="632"/>
      <c r="N288" s="632"/>
      <c r="O288" s="632"/>
      <c r="P288" s="632"/>
      <c r="Q288" s="632"/>
      <c r="R288" s="632"/>
      <c r="S288" s="632"/>
      <c r="T288" s="632"/>
      <c r="U288" s="632"/>
      <c r="V288" s="632"/>
      <c r="W288" s="632"/>
      <c r="X288" s="632"/>
      <c r="Y288" s="632"/>
      <c r="Z288" s="632"/>
    </row>
    <row r="289" spans="1:26" ht="12.75" customHeight="1" x14ac:dyDescent="0.3">
      <c r="A289" s="632"/>
      <c r="B289" s="632"/>
      <c r="C289" s="632"/>
      <c r="D289" s="632"/>
      <c r="E289" s="632"/>
      <c r="F289" s="632"/>
      <c r="G289" s="632"/>
      <c r="H289" s="632"/>
      <c r="I289" s="632"/>
      <c r="J289" s="632"/>
      <c r="K289" s="632"/>
      <c r="L289" s="632"/>
      <c r="M289" s="632"/>
      <c r="N289" s="632"/>
      <c r="O289" s="632"/>
      <c r="P289" s="632"/>
      <c r="Q289" s="632"/>
      <c r="R289" s="632"/>
      <c r="S289" s="632"/>
      <c r="T289" s="632"/>
      <c r="U289" s="632"/>
      <c r="V289" s="632"/>
      <c r="W289" s="632"/>
      <c r="X289" s="632"/>
      <c r="Y289" s="632"/>
      <c r="Z289" s="632"/>
    </row>
    <row r="290" spans="1:26" ht="12.75" customHeight="1" x14ac:dyDescent="0.3">
      <c r="A290" s="632"/>
      <c r="B290" s="632"/>
      <c r="C290" s="632"/>
      <c r="D290" s="632"/>
      <c r="E290" s="632"/>
      <c r="F290" s="632"/>
      <c r="G290" s="632"/>
      <c r="H290" s="632"/>
      <c r="I290" s="632"/>
      <c r="J290" s="632"/>
      <c r="K290" s="632"/>
      <c r="L290" s="632"/>
      <c r="M290" s="632"/>
      <c r="N290" s="632"/>
      <c r="O290" s="632"/>
      <c r="P290" s="632"/>
      <c r="Q290" s="632"/>
      <c r="R290" s="632"/>
      <c r="S290" s="632"/>
      <c r="T290" s="632"/>
      <c r="U290" s="632"/>
      <c r="V290" s="632"/>
      <c r="W290" s="632"/>
      <c r="X290" s="632"/>
      <c r="Y290" s="632"/>
      <c r="Z290" s="632"/>
    </row>
    <row r="291" spans="1:26" ht="12.75" customHeight="1" x14ac:dyDescent="0.3">
      <c r="A291" s="632"/>
      <c r="B291" s="632"/>
      <c r="C291" s="632"/>
      <c r="D291" s="632"/>
      <c r="E291" s="632"/>
      <c r="F291" s="632"/>
      <c r="G291" s="632"/>
      <c r="H291" s="632"/>
      <c r="I291" s="632"/>
      <c r="J291" s="632"/>
      <c r="K291" s="632"/>
      <c r="L291" s="632"/>
      <c r="M291" s="632"/>
      <c r="N291" s="632"/>
      <c r="O291" s="632"/>
      <c r="P291" s="632"/>
      <c r="Q291" s="632"/>
      <c r="R291" s="632"/>
      <c r="S291" s="632"/>
      <c r="T291" s="632"/>
      <c r="U291" s="632"/>
      <c r="V291" s="632"/>
      <c r="W291" s="632"/>
      <c r="X291" s="632"/>
      <c r="Y291" s="632"/>
      <c r="Z291" s="632"/>
    </row>
    <row r="292" spans="1:26" ht="12.75" customHeight="1" x14ac:dyDescent="0.3">
      <c r="A292" s="632"/>
      <c r="B292" s="632"/>
      <c r="C292" s="632"/>
      <c r="D292" s="632"/>
      <c r="E292" s="632"/>
      <c r="F292" s="632"/>
      <c r="G292" s="632"/>
      <c r="H292" s="632"/>
      <c r="I292" s="632"/>
      <c r="J292" s="632"/>
      <c r="K292" s="632"/>
      <c r="L292" s="632"/>
      <c r="M292" s="632"/>
      <c r="N292" s="632"/>
      <c r="O292" s="632"/>
      <c r="P292" s="632"/>
      <c r="Q292" s="632"/>
      <c r="R292" s="632"/>
      <c r="S292" s="632"/>
      <c r="T292" s="632"/>
      <c r="U292" s="632"/>
      <c r="V292" s="632"/>
      <c r="W292" s="632"/>
      <c r="X292" s="632"/>
      <c r="Y292" s="632"/>
      <c r="Z292" s="632"/>
    </row>
    <row r="293" spans="1:26" ht="12.75" customHeight="1" x14ac:dyDescent="0.3">
      <c r="A293" s="632"/>
      <c r="B293" s="632"/>
      <c r="C293" s="632"/>
      <c r="D293" s="632"/>
      <c r="E293" s="632"/>
      <c r="F293" s="632"/>
      <c r="G293" s="632"/>
      <c r="H293" s="632"/>
      <c r="I293" s="632"/>
      <c r="J293" s="632"/>
      <c r="K293" s="632"/>
      <c r="L293" s="632"/>
      <c r="M293" s="632"/>
      <c r="N293" s="632"/>
      <c r="O293" s="632"/>
      <c r="P293" s="632"/>
      <c r="Q293" s="632"/>
      <c r="R293" s="632"/>
      <c r="S293" s="632"/>
      <c r="T293" s="632"/>
      <c r="U293" s="632"/>
      <c r="V293" s="632"/>
      <c r="W293" s="632"/>
      <c r="X293" s="632"/>
      <c r="Y293" s="632"/>
      <c r="Z293" s="632"/>
    </row>
    <row r="294" spans="1:26" ht="12.75" customHeight="1" x14ac:dyDescent="0.3">
      <c r="A294" s="632"/>
      <c r="B294" s="632"/>
      <c r="C294" s="632"/>
      <c r="D294" s="632"/>
      <c r="E294" s="632"/>
      <c r="F294" s="632"/>
      <c r="G294" s="632"/>
      <c r="H294" s="632"/>
      <c r="I294" s="632"/>
      <c r="J294" s="632"/>
      <c r="K294" s="632"/>
      <c r="L294" s="632"/>
      <c r="M294" s="632"/>
      <c r="N294" s="632"/>
      <c r="O294" s="632"/>
      <c r="P294" s="632"/>
      <c r="Q294" s="632"/>
      <c r="R294" s="632"/>
      <c r="S294" s="632"/>
      <c r="T294" s="632"/>
      <c r="U294" s="632"/>
      <c r="V294" s="632"/>
      <c r="W294" s="632"/>
      <c r="X294" s="632"/>
      <c r="Y294" s="632"/>
      <c r="Z294" s="632"/>
    </row>
    <row r="295" spans="1:26" ht="12.75" customHeight="1" x14ac:dyDescent="0.3">
      <c r="A295" s="632"/>
      <c r="B295" s="632"/>
      <c r="C295" s="632"/>
      <c r="D295" s="632"/>
      <c r="E295" s="632"/>
      <c r="F295" s="632"/>
      <c r="G295" s="632"/>
      <c r="H295" s="632"/>
      <c r="I295" s="632"/>
      <c r="J295" s="632"/>
      <c r="K295" s="632"/>
      <c r="L295" s="632"/>
      <c r="M295" s="632"/>
      <c r="N295" s="632"/>
      <c r="O295" s="632"/>
      <c r="P295" s="632"/>
      <c r="Q295" s="632"/>
      <c r="R295" s="632"/>
      <c r="S295" s="632"/>
      <c r="T295" s="632"/>
      <c r="U295" s="632"/>
      <c r="V295" s="632"/>
      <c r="W295" s="632"/>
      <c r="X295" s="632"/>
      <c r="Y295" s="632"/>
      <c r="Z295" s="632"/>
    </row>
    <row r="296" spans="1:26" ht="12.75" customHeight="1" x14ac:dyDescent="0.3">
      <c r="A296" s="632"/>
      <c r="B296" s="632"/>
      <c r="C296" s="632"/>
      <c r="D296" s="632"/>
      <c r="E296" s="632"/>
      <c r="F296" s="632"/>
      <c r="G296" s="632"/>
      <c r="H296" s="632"/>
      <c r="I296" s="632"/>
      <c r="J296" s="632"/>
      <c r="K296" s="632"/>
      <c r="L296" s="632"/>
      <c r="M296" s="632"/>
      <c r="N296" s="632"/>
      <c r="O296" s="632"/>
      <c r="P296" s="632"/>
      <c r="Q296" s="632"/>
      <c r="R296" s="632"/>
      <c r="S296" s="632"/>
      <c r="T296" s="632"/>
      <c r="U296" s="632"/>
      <c r="V296" s="632"/>
      <c r="W296" s="632"/>
      <c r="X296" s="632"/>
      <c r="Y296" s="632"/>
      <c r="Z296" s="632"/>
    </row>
    <row r="297" spans="1:26" ht="12.75" customHeight="1" x14ac:dyDescent="0.3">
      <c r="A297" s="632"/>
      <c r="B297" s="632"/>
      <c r="C297" s="632"/>
      <c r="D297" s="632"/>
      <c r="E297" s="632"/>
      <c r="F297" s="632"/>
      <c r="G297" s="632"/>
      <c r="H297" s="632"/>
      <c r="I297" s="632"/>
      <c r="J297" s="632"/>
      <c r="K297" s="632"/>
      <c r="L297" s="632"/>
      <c r="M297" s="632"/>
      <c r="N297" s="632"/>
      <c r="O297" s="632"/>
      <c r="P297" s="632"/>
      <c r="Q297" s="632"/>
      <c r="R297" s="632"/>
      <c r="S297" s="632"/>
      <c r="T297" s="632"/>
      <c r="U297" s="632"/>
      <c r="V297" s="632"/>
      <c r="W297" s="632"/>
      <c r="X297" s="632"/>
      <c r="Y297" s="632"/>
      <c r="Z297" s="632"/>
    </row>
    <row r="298" spans="1:26" ht="12.75" customHeight="1" x14ac:dyDescent="0.3">
      <c r="A298" s="632"/>
      <c r="B298" s="632"/>
      <c r="C298" s="632"/>
      <c r="D298" s="632"/>
      <c r="E298" s="632"/>
      <c r="F298" s="632"/>
      <c r="G298" s="632"/>
      <c r="H298" s="632"/>
      <c r="I298" s="632"/>
      <c r="J298" s="632"/>
      <c r="K298" s="632"/>
      <c r="L298" s="632"/>
      <c r="M298" s="632"/>
      <c r="N298" s="632"/>
      <c r="O298" s="632"/>
      <c r="P298" s="632"/>
      <c r="Q298" s="632"/>
      <c r="R298" s="632"/>
      <c r="S298" s="632"/>
      <c r="T298" s="632"/>
      <c r="U298" s="632"/>
      <c r="V298" s="632"/>
      <c r="W298" s="632"/>
      <c r="X298" s="632"/>
      <c r="Y298" s="632"/>
      <c r="Z298" s="632"/>
    </row>
    <row r="299" spans="1:26" ht="12.75" customHeight="1" x14ac:dyDescent="0.3">
      <c r="A299" s="632"/>
      <c r="B299" s="632"/>
      <c r="C299" s="632"/>
      <c r="D299" s="632"/>
      <c r="E299" s="632"/>
      <c r="F299" s="632"/>
      <c r="G299" s="632"/>
      <c r="H299" s="632"/>
      <c r="I299" s="632"/>
      <c r="J299" s="632"/>
      <c r="K299" s="632"/>
      <c r="L299" s="632"/>
      <c r="M299" s="632"/>
      <c r="N299" s="632"/>
      <c r="O299" s="632"/>
      <c r="P299" s="632"/>
      <c r="Q299" s="632"/>
      <c r="R299" s="632"/>
      <c r="S299" s="632"/>
      <c r="T299" s="632"/>
      <c r="U299" s="632"/>
      <c r="V299" s="632"/>
      <c r="W299" s="632"/>
      <c r="X299" s="632"/>
      <c r="Y299" s="632"/>
      <c r="Z299" s="632"/>
    </row>
    <row r="300" spans="1:26" ht="12.75" customHeight="1" x14ac:dyDescent="0.3">
      <c r="A300" s="632"/>
      <c r="B300" s="632"/>
      <c r="C300" s="632"/>
      <c r="D300" s="632"/>
      <c r="E300" s="632"/>
      <c r="F300" s="632"/>
      <c r="G300" s="632"/>
      <c r="H300" s="632"/>
      <c r="I300" s="632"/>
      <c r="J300" s="632"/>
      <c r="K300" s="632"/>
      <c r="L300" s="632"/>
      <c r="M300" s="632"/>
      <c r="N300" s="632"/>
      <c r="O300" s="632"/>
      <c r="P300" s="632"/>
      <c r="Q300" s="632"/>
      <c r="R300" s="632"/>
      <c r="S300" s="632"/>
      <c r="T300" s="632"/>
      <c r="U300" s="632"/>
      <c r="V300" s="632"/>
      <c r="W300" s="632"/>
      <c r="X300" s="632"/>
      <c r="Y300" s="632"/>
      <c r="Z300" s="632"/>
    </row>
    <row r="301" spans="1:26" ht="12.75" customHeight="1" x14ac:dyDescent="0.3">
      <c r="A301" s="632"/>
      <c r="B301" s="632"/>
      <c r="C301" s="632"/>
      <c r="D301" s="632"/>
      <c r="E301" s="632"/>
      <c r="F301" s="632"/>
      <c r="G301" s="632"/>
      <c r="H301" s="632"/>
      <c r="I301" s="632"/>
      <c r="J301" s="632"/>
      <c r="K301" s="632"/>
      <c r="L301" s="632"/>
      <c r="M301" s="632"/>
      <c r="N301" s="632"/>
      <c r="O301" s="632"/>
      <c r="P301" s="632"/>
      <c r="Q301" s="632"/>
      <c r="R301" s="632"/>
      <c r="S301" s="632"/>
      <c r="T301" s="632"/>
      <c r="U301" s="632"/>
      <c r="V301" s="632"/>
      <c r="W301" s="632"/>
      <c r="X301" s="632"/>
      <c r="Y301" s="632"/>
      <c r="Z301" s="632"/>
    </row>
    <row r="302" spans="1:26" ht="12.75" customHeight="1" x14ac:dyDescent="0.3">
      <c r="A302" s="632"/>
      <c r="B302" s="632"/>
      <c r="C302" s="632"/>
      <c r="D302" s="632"/>
      <c r="E302" s="632"/>
      <c r="F302" s="632"/>
      <c r="G302" s="632"/>
      <c r="H302" s="632"/>
      <c r="I302" s="632"/>
      <c r="J302" s="632"/>
      <c r="K302" s="632"/>
      <c r="L302" s="632"/>
      <c r="M302" s="632"/>
      <c r="N302" s="632"/>
      <c r="O302" s="632"/>
      <c r="P302" s="632"/>
      <c r="Q302" s="632"/>
      <c r="R302" s="632"/>
      <c r="S302" s="632"/>
      <c r="T302" s="632"/>
      <c r="U302" s="632"/>
      <c r="V302" s="632"/>
      <c r="W302" s="632"/>
      <c r="X302" s="632"/>
      <c r="Y302" s="632"/>
      <c r="Z302" s="632"/>
    </row>
    <row r="303" spans="1:26" ht="12.75" customHeight="1" x14ac:dyDescent="0.3">
      <c r="A303" s="632"/>
      <c r="B303" s="632"/>
      <c r="C303" s="632"/>
      <c r="D303" s="632"/>
      <c r="E303" s="632"/>
      <c r="F303" s="632"/>
      <c r="G303" s="632"/>
      <c r="H303" s="632"/>
      <c r="I303" s="632"/>
      <c r="J303" s="632"/>
      <c r="K303" s="632"/>
      <c r="L303" s="632"/>
      <c r="M303" s="632"/>
      <c r="N303" s="632"/>
      <c r="O303" s="632"/>
      <c r="P303" s="632"/>
      <c r="Q303" s="632"/>
      <c r="R303" s="632"/>
      <c r="S303" s="632"/>
      <c r="T303" s="632"/>
      <c r="U303" s="632"/>
      <c r="V303" s="632"/>
      <c r="W303" s="632"/>
      <c r="X303" s="632"/>
      <c r="Y303" s="632"/>
      <c r="Z303" s="632"/>
    </row>
    <row r="304" spans="1:26" ht="12.75" customHeight="1" x14ac:dyDescent="0.3">
      <c r="A304" s="632"/>
      <c r="B304" s="632"/>
      <c r="C304" s="632"/>
      <c r="D304" s="632"/>
      <c r="E304" s="632"/>
      <c r="F304" s="632"/>
      <c r="G304" s="632"/>
      <c r="H304" s="632"/>
      <c r="I304" s="632"/>
      <c r="J304" s="632"/>
      <c r="K304" s="632"/>
      <c r="L304" s="632"/>
      <c r="M304" s="632"/>
      <c r="N304" s="632"/>
      <c r="O304" s="632"/>
      <c r="P304" s="632"/>
      <c r="Q304" s="632"/>
      <c r="R304" s="632"/>
      <c r="S304" s="632"/>
      <c r="T304" s="632"/>
      <c r="U304" s="632"/>
      <c r="V304" s="632"/>
      <c r="W304" s="632"/>
      <c r="X304" s="632"/>
      <c r="Y304" s="632"/>
      <c r="Z304" s="632"/>
    </row>
    <row r="305" spans="1:26" ht="12.75" customHeight="1" x14ac:dyDescent="0.3">
      <c r="A305" s="632"/>
      <c r="B305" s="632"/>
      <c r="C305" s="632"/>
      <c r="D305" s="632"/>
      <c r="E305" s="632"/>
      <c r="F305" s="632"/>
      <c r="G305" s="632"/>
      <c r="H305" s="632"/>
      <c r="I305" s="632"/>
      <c r="J305" s="632"/>
      <c r="K305" s="632"/>
      <c r="L305" s="632"/>
      <c r="M305" s="632"/>
      <c r="N305" s="632"/>
      <c r="O305" s="632"/>
      <c r="P305" s="632"/>
      <c r="Q305" s="632"/>
      <c r="R305" s="632"/>
      <c r="S305" s="632"/>
      <c r="T305" s="632"/>
      <c r="U305" s="632"/>
      <c r="V305" s="632"/>
      <c r="W305" s="632"/>
      <c r="X305" s="632"/>
      <c r="Y305" s="632"/>
      <c r="Z305" s="632"/>
    </row>
    <row r="306" spans="1:26" ht="12.75" customHeight="1" x14ac:dyDescent="0.3">
      <c r="A306" s="632"/>
      <c r="B306" s="632"/>
      <c r="C306" s="632"/>
      <c r="D306" s="632"/>
      <c r="E306" s="632"/>
      <c r="F306" s="632"/>
      <c r="G306" s="632"/>
      <c r="H306" s="632"/>
      <c r="I306" s="632"/>
      <c r="J306" s="632"/>
      <c r="K306" s="632"/>
      <c r="L306" s="632"/>
      <c r="M306" s="632"/>
      <c r="N306" s="632"/>
      <c r="O306" s="632"/>
      <c r="P306" s="632"/>
      <c r="Q306" s="632"/>
      <c r="R306" s="632"/>
      <c r="S306" s="632"/>
      <c r="T306" s="632"/>
      <c r="U306" s="632"/>
      <c r="V306" s="632"/>
      <c r="W306" s="632"/>
      <c r="X306" s="632"/>
      <c r="Y306" s="632"/>
      <c r="Z306" s="632"/>
    </row>
    <row r="307" spans="1:26" ht="12.75" customHeight="1" x14ac:dyDescent="0.3">
      <c r="A307" s="632"/>
      <c r="B307" s="632"/>
      <c r="C307" s="632"/>
      <c r="D307" s="632"/>
      <c r="E307" s="632"/>
      <c r="F307" s="632"/>
      <c r="G307" s="632"/>
      <c r="H307" s="632"/>
      <c r="I307" s="632"/>
      <c r="J307" s="632"/>
      <c r="K307" s="632"/>
      <c r="L307" s="632"/>
      <c r="M307" s="632"/>
      <c r="N307" s="632"/>
      <c r="O307" s="632"/>
      <c r="P307" s="632"/>
      <c r="Q307" s="632"/>
      <c r="R307" s="632"/>
      <c r="S307" s="632"/>
      <c r="T307" s="632"/>
      <c r="U307" s="632"/>
      <c r="V307" s="632"/>
      <c r="W307" s="632"/>
      <c r="X307" s="632"/>
      <c r="Y307" s="632"/>
      <c r="Z307" s="632"/>
    </row>
    <row r="308" spans="1:26" ht="12.75" customHeight="1" x14ac:dyDescent="0.3">
      <c r="A308" s="632"/>
      <c r="B308" s="632"/>
      <c r="C308" s="632"/>
      <c r="D308" s="632"/>
      <c r="E308" s="632"/>
      <c r="F308" s="632"/>
      <c r="G308" s="632"/>
      <c r="H308" s="632"/>
      <c r="I308" s="632"/>
      <c r="J308" s="632"/>
      <c r="K308" s="632"/>
      <c r="L308" s="632"/>
      <c r="M308" s="632"/>
      <c r="N308" s="632"/>
      <c r="O308" s="632"/>
      <c r="P308" s="632"/>
      <c r="Q308" s="632"/>
      <c r="R308" s="632"/>
      <c r="S308" s="632"/>
      <c r="T308" s="632"/>
      <c r="U308" s="632"/>
      <c r="V308" s="632"/>
      <c r="W308" s="632"/>
      <c r="X308" s="632"/>
      <c r="Y308" s="632"/>
      <c r="Z308" s="632"/>
    </row>
    <row r="309" spans="1:26" ht="12.75" customHeight="1" x14ac:dyDescent="0.3">
      <c r="A309" s="632"/>
      <c r="B309" s="632"/>
      <c r="C309" s="632"/>
      <c r="D309" s="632"/>
      <c r="E309" s="632"/>
      <c r="F309" s="632"/>
      <c r="G309" s="632"/>
      <c r="H309" s="632"/>
      <c r="I309" s="632"/>
      <c r="J309" s="632"/>
      <c r="K309" s="632"/>
      <c r="L309" s="632"/>
      <c r="M309" s="632"/>
      <c r="N309" s="632"/>
      <c r="O309" s="632"/>
      <c r="P309" s="632"/>
      <c r="Q309" s="632"/>
      <c r="R309" s="632"/>
      <c r="S309" s="632"/>
      <c r="T309" s="632"/>
      <c r="U309" s="632"/>
      <c r="V309" s="632"/>
      <c r="W309" s="632"/>
      <c r="X309" s="632"/>
      <c r="Y309" s="632"/>
      <c r="Z309" s="632"/>
    </row>
    <row r="310" spans="1:26" ht="12.75" customHeight="1" x14ac:dyDescent="0.3">
      <c r="A310" s="632"/>
      <c r="B310" s="632"/>
      <c r="C310" s="632"/>
      <c r="D310" s="632"/>
      <c r="E310" s="632"/>
      <c r="F310" s="632"/>
      <c r="G310" s="632"/>
      <c r="H310" s="632"/>
      <c r="I310" s="632"/>
      <c r="J310" s="632"/>
      <c r="K310" s="632"/>
      <c r="L310" s="632"/>
      <c r="M310" s="632"/>
      <c r="N310" s="632"/>
      <c r="O310" s="632"/>
      <c r="P310" s="632"/>
      <c r="Q310" s="632"/>
      <c r="R310" s="632"/>
      <c r="S310" s="632"/>
      <c r="T310" s="632"/>
      <c r="U310" s="632"/>
      <c r="V310" s="632"/>
      <c r="W310" s="632"/>
      <c r="X310" s="632"/>
      <c r="Y310" s="632"/>
      <c r="Z310" s="632"/>
    </row>
    <row r="311" spans="1:26" ht="12.75" customHeight="1" x14ac:dyDescent="0.3">
      <c r="A311" s="632"/>
      <c r="B311" s="632"/>
      <c r="C311" s="632"/>
      <c r="D311" s="632"/>
      <c r="E311" s="632"/>
      <c r="F311" s="632"/>
      <c r="G311" s="632"/>
      <c r="H311" s="632"/>
      <c r="I311" s="632"/>
      <c r="J311" s="632"/>
      <c r="K311" s="632"/>
      <c r="L311" s="632"/>
      <c r="M311" s="632"/>
      <c r="N311" s="632"/>
      <c r="O311" s="632"/>
      <c r="P311" s="632"/>
      <c r="Q311" s="632"/>
      <c r="R311" s="632"/>
      <c r="S311" s="632"/>
      <c r="T311" s="632"/>
      <c r="U311" s="632"/>
      <c r="V311" s="632"/>
      <c r="W311" s="632"/>
      <c r="X311" s="632"/>
      <c r="Y311" s="632"/>
      <c r="Z311" s="632"/>
    </row>
    <row r="312" spans="1:26" ht="12.75" customHeight="1" x14ac:dyDescent="0.3">
      <c r="A312" s="632"/>
      <c r="B312" s="632"/>
      <c r="C312" s="632"/>
      <c r="D312" s="632"/>
      <c r="E312" s="632"/>
      <c r="F312" s="632"/>
      <c r="G312" s="632"/>
      <c r="H312" s="632"/>
      <c r="I312" s="632"/>
      <c r="J312" s="632"/>
      <c r="K312" s="632"/>
      <c r="L312" s="632"/>
      <c r="M312" s="632"/>
      <c r="N312" s="632"/>
      <c r="O312" s="632"/>
      <c r="P312" s="632"/>
      <c r="Q312" s="632"/>
      <c r="R312" s="632"/>
      <c r="S312" s="632"/>
      <c r="T312" s="632"/>
      <c r="U312" s="632"/>
      <c r="V312" s="632"/>
      <c r="W312" s="632"/>
      <c r="X312" s="632"/>
      <c r="Y312" s="632"/>
      <c r="Z312" s="632"/>
    </row>
    <row r="313" spans="1:26" ht="12.75" customHeight="1" x14ac:dyDescent="0.3">
      <c r="A313" s="632"/>
      <c r="B313" s="632"/>
      <c r="C313" s="632"/>
      <c r="D313" s="632"/>
      <c r="E313" s="632"/>
      <c r="F313" s="632"/>
      <c r="G313" s="632"/>
      <c r="H313" s="632"/>
      <c r="I313" s="632"/>
      <c r="J313" s="632"/>
      <c r="K313" s="632"/>
      <c r="L313" s="632"/>
      <c r="M313" s="632"/>
      <c r="N313" s="632"/>
      <c r="O313" s="632"/>
      <c r="P313" s="632"/>
      <c r="Q313" s="632"/>
      <c r="R313" s="632"/>
      <c r="S313" s="632"/>
      <c r="T313" s="632"/>
      <c r="U313" s="632"/>
      <c r="V313" s="632"/>
      <c r="W313" s="632"/>
      <c r="X313" s="632"/>
      <c r="Y313" s="632"/>
      <c r="Z313" s="632"/>
    </row>
    <row r="314" spans="1:26" ht="12.75" customHeight="1" x14ac:dyDescent="0.3">
      <c r="A314" s="632"/>
      <c r="B314" s="632"/>
      <c r="C314" s="632"/>
      <c r="D314" s="632"/>
      <c r="E314" s="632"/>
      <c r="F314" s="632"/>
      <c r="G314" s="632"/>
      <c r="H314" s="632"/>
      <c r="I314" s="632"/>
      <c r="J314" s="632"/>
      <c r="K314" s="632"/>
      <c r="L314" s="632"/>
      <c r="M314" s="632"/>
      <c r="N314" s="632"/>
      <c r="O314" s="632"/>
      <c r="P314" s="632"/>
      <c r="Q314" s="632"/>
      <c r="R314" s="632"/>
      <c r="S314" s="632"/>
      <c r="T314" s="632"/>
      <c r="U314" s="632"/>
      <c r="V314" s="632"/>
      <c r="W314" s="632"/>
      <c r="X314" s="632"/>
      <c r="Y314" s="632"/>
      <c r="Z314" s="632"/>
    </row>
    <row r="315" spans="1:26" ht="12.75" customHeight="1" x14ac:dyDescent="0.3">
      <c r="A315" s="632"/>
      <c r="B315" s="632"/>
      <c r="C315" s="632"/>
      <c r="D315" s="632"/>
      <c r="E315" s="632"/>
      <c r="F315" s="632"/>
      <c r="G315" s="632"/>
      <c r="H315" s="632"/>
      <c r="I315" s="632"/>
      <c r="J315" s="632"/>
      <c r="K315" s="632"/>
      <c r="L315" s="632"/>
      <c r="M315" s="632"/>
      <c r="N315" s="632"/>
      <c r="O315" s="632"/>
      <c r="P315" s="632"/>
      <c r="Q315" s="632"/>
      <c r="R315" s="632"/>
      <c r="S315" s="632"/>
      <c r="T315" s="632"/>
      <c r="U315" s="632"/>
      <c r="V315" s="632"/>
      <c r="W315" s="632"/>
      <c r="X315" s="632"/>
      <c r="Y315" s="632"/>
      <c r="Z315" s="632"/>
    </row>
    <row r="316" spans="1:26" ht="12.75" customHeight="1" x14ac:dyDescent="0.3">
      <c r="A316" s="632"/>
      <c r="B316" s="632"/>
      <c r="C316" s="632"/>
      <c r="D316" s="632"/>
      <c r="E316" s="632"/>
      <c r="F316" s="632"/>
      <c r="G316" s="632"/>
      <c r="H316" s="632"/>
      <c r="I316" s="632"/>
      <c r="J316" s="632"/>
      <c r="K316" s="632"/>
      <c r="L316" s="632"/>
      <c r="M316" s="632"/>
      <c r="N316" s="632"/>
      <c r="O316" s="632"/>
      <c r="P316" s="632"/>
      <c r="Q316" s="632"/>
      <c r="R316" s="632"/>
      <c r="S316" s="632"/>
      <c r="T316" s="632"/>
      <c r="U316" s="632"/>
      <c r="V316" s="632"/>
      <c r="W316" s="632"/>
      <c r="X316" s="632"/>
      <c r="Y316" s="632"/>
      <c r="Z316" s="632"/>
    </row>
    <row r="317" spans="1:26" ht="12.75" customHeight="1" x14ac:dyDescent="0.3">
      <c r="A317" s="632"/>
      <c r="B317" s="632"/>
      <c r="C317" s="632"/>
      <c r="D317" s="632"/>
      <c r="E317" s="632"/>
      <c r="F317" s="632"/>
      <c r="G317" s="632"/>
      <c r="H317" s="632"/>
      <c r="I317" s="632"/>
      <c r="J317" s="632"/>
      <c r="K317" s="632"/>
      <c r="L317" s="632"/>
      <c r="M317" s="632"/>
      <c r="N317" s="632"/>
      <c r="O317" s="632"/>
      <c r="P317" s="632"/>
      <c r="Q317" s="632"/>
      <c r="R317" s="632"/>
      <c r="S317" s="632"/>
      <c r="T317" s="632"/>
      <c r="U317" s="632"/>
      <c r="V317" s="632"/>
      <c r="W317" s="632"/>
      <c r="X317" s="632"/>
      <c r="Y317" s="632"/>
      <c r="Z317" s="632"/>
    </row>
    <row r="318" spans="1:26" ht="12.75" customHeight="1" x14ac:dyDescent="0.3">
      <c r="A318" s="632"/>
      <c r="B318" s="632"/>
      <c r="C318" s="632"/>
      <c r="D318" s="632"/>
      <c r="E318" s="632"/>
      <c r="F318" s="632"/>
      <c r="G318" s="632"/>
      <c r="H318" s="632"/>
      <c r="I318" s="632"/>
      <c r="J318" s="632"/>
      <c r="K318" s="632"/>
      <c r="L318" s="632"/>
      <c r="M318" s="632"/>
      <c r="N318" s="632"/>
      <c r="O318" s="632"/>
      <c r="P318" s="632"/>
      <c r="Q318" s="632"/>
      <c r="R318" s="632"/>
      <c r="S318" s="632"/>
      <c r="T318" s="632"/>
      <c r="U318" s="632"/>
      <c r="V318" s="632"/>
      <c r="W318" s="632"/>
      <c r="X318" s="632"/>
      <c r="Y318" s="632"/>
      <c r="Z318" s="632"/>
    </row>
    <row r="319" spans="1:26" ht="12.75" customHeight="1" x14ac:dyDescent="0.3">
      <c r="A319" s="632"/>
      <c r="B319" s="632"/>
      <c r="C319" s="632"/>
      <c r="D319" s="632"/>
      <c r="E319" s="632"/>
      <c r="F319" s="632"/>
      <c r="G319" s="632"/>
      <c r="H319" s="632"/>
      <c r="I319" s="632"/>
      <c r="J319" s="632"/>
      <c r="K319" s="632"/>
      <c r="L319" s="632"/>
      <c r="M319" s="632"/>
      <c r="N319" s="632"/>
      <c r="O319" s="632"/>
      <c r="P319" s="632"/>
      <c r="Q319" s="632"/>
      <c r="R319" s="632"/>
      <c r="S319" s="632"/>
      <c r="T319" s="632"/>
      <c r="U319" s="632"/>
      <c r="V319" s="632"/>
      <c r="W319" s="632"/>
      <c r="X319" s="632"/>
      <c r="Y319" s="632"/>
      <c r="Z319" s="632"/>
    </row>
    <row r="320" spans="1:26" ht="12.75" customHeight="1" x14ac:dyDescent="0.3">
      <c r="A320" s="632"/>
      <c r="B320" s="632"/>
      <c r="C320" s="632"/>
      <c r="D320" s="632"/>
      <c r="E320" s="632"/>
      <c r="F320" s="632"/>
      <c r="G320" s="632"/>
      <c r="H320" s="632"/>
      <c r="I320" s="632"/>
      <c r="J320" s="632"/>
      <c r="K320" s="632"/>
      <c r="L320" s="632"/>
      <c r="M320" s="632"/>
      <c r="N320" s="632"/>
      <c r="O320" s="632"/>
      <c r="P320" s="632"/>
      <c r="Q320" s="632"/>
      <c r="R320" s="632"/>
      <c r="S320" s="632"/>
      <c r="T320" s="632"/>
      <c r="U320" s="632"/>
      <c r="V320" s="632"/>
      <c r="W320" s="632"/>
      <c r="X320" s="632"/>
      <c r="Y320" s="632"/>
      <c r="Z320" s="632"/>
    </row>
    <row r="321" spans="1:26" ht="12.75" customHeight="1" x14ac:dyDescent="0.3">
      <c r="A321" s="632"/>
      <c r="B321" s="632"/>
      <c r="C321" s="632"/>
      <c r="D321" s="632"/>
      <c r="E321" s="632"/>
      <c r="F321" s="632"/>
      <c r="G321" s="632"/>
      <c r="H321" s="632"/>
      <c r="I321" s="632"/>
      <c r="J321" s="632"/>
      <c r="K321" s="632"/>
      <c r="L321" s="632"/>
      <c r="M321" s="632"/>
      <c r="N321" s="632"/>
      <c r="O321" s="632"/>
      <c r="P321" s="632"/>
      <c r="Q321" s="632"/>
      <c r="R321" s="632"/>
      <c r="S321" s="632"/>
      <c r="T321" s="632"/>
      <c r="U321" s="632"/>
      <c r="V321" s="632"/>
      <c r="W321" s="632"/>
      <c r="X321" s="632"/>
      <c r="Y321" s="632"/>
      <c r="Z321" s="632"/>
    </row>
    <row r="322" spans="1:26" ht="12.75" customHeight="1" x14ac:dyDescent="0.3">
      <c r="A322" s="632"/>
      <c r="B322" s="632"/>
      <c r="C322" s="632"/>
      <c r="D322" s="632"/>
      <c r="E322" s="632"/>
      <c r="F322" s="632"/>
      <c r="G322" s="632"/>
      <c r="H322" s="632"/>
      <c r="I322" s="632"/>
      <c r="J322" s="632"/>
      <c r="K322" s="632"/>
      <c r="L322" s="632"/>
      <c r="M322" s="632"/>
      <c r="N322" s="632"/>
      <c r="O322" s="632"/>
      <c r="P322" s="632"/>
      <c r="Q322" s="632"/>
      <c r="R322" s="632"/>
      <c r="S322" s="632"/>
      <c r="T322" s="632"/>
      <c r="U322" s="632"/>
      <c r="V322" s="632"/>
      <c r="W322" s="632"/>
      <c r="X322" s="632"/>
      <c r="Y322" s="632"/>
      <c r="Z322" s="632"/>
    </row>
    <row r="323" spans="1:26" ht="12.75" customHeight="1" x14ac:dyDescent="0.3">
      <c r="A323" s="632"/>
      <c r="B323" s="632"/>
      <c r="C323" s="632"/>
      <c r="D323" s="632"/>
      <c r="E323" s="632"/>
      <c r="F323" s="632"/>
      <c r="G323" s="632"/>
      <c r="H323" s="632"/>
      <c r="I323" s="632"/>
      <c r="J323" s="632"/>
      <c r="K323" s="632"/>
      <c r="L323" s="632"/>
      <c r="M323" s="632"/>
      <c r="N323" s="632"/>
      <c r="O323" s="632"/>
      <c r="P323" s="632"/>
      <c r="Q323" s="632"/>
      <c r="R323" s="632"/>
      <c r="S323" s="632"/>
      <c r="T323" s="632"/>
      <c r="U323" s="632"/>
      <c r="V323" s="632"/>
      <c r="W323" s="632"/>
      <c r="X323" s="632"/>
      <c r="Y323" s="632"/>
      <c r="Z323" s="632"/>
    </row>
    <row r="324" spans="1:26" ht="12.75" customHeight="1" x14ac:dyDescent="0.3">
      <c r="A324" s="632"/>
      <c r="B324" s="632"/>
      <c r="C324" s="632"/>
      <c r="D324" s="632"/>
      <c r="E324" s="632"/>
      <c r="F324" s="632"/>
      <c r="G324" s="632"/>
      <c r="H324" s="632"/>
      <c r="I324" s="632"/>
      <c r="J324" s="632"/>
      <c r="K324" s="632"/>
      <c r="L324" s="632"/>
      <c r="M324" s="632"/>
      <c r="N324" s="632"/>
      <c r="O324" s="632"/>
      <c r="P324" s="632"/>
      <c r="Q324" s="632"/>
      <c r="R324" s="632"/>
      <c r="S324" s="632"/>
      <c r="T324" s="632"/>
      <c r="U324" s="632"/>
      <c r="V324" s="632"/>
      <c r="W324" s="632"/>
      <c r="X324" s="632"/>
      <c r="Y324" s="632"/>
      <c r="Z324" s="632"/>
    </row>
    <row r="325" spans="1:26" ht="12.75" customHeight="1" x14ac:dyDescent="0.3">
      <c r="A325" s="632"/>
      <c r="B325" s="632"/>
      <c r="C325" s="632"/>
      <c r="D325" s="632"/>
      <c r="E325" s="632"/>
      <c r="F325" s="632"/>
      <c r="G325" s="632"/>
      <c r="H325" s="632"/>
      <c r="I325" s="632"/>
      <c r="J325" s="632"/>
      <c r="K325" s="632"/>
      <c r="L325" s="632"/>
      <c r="M325" s="632"/>
      <c r="N325" s="632"/>
      <c r="O325" s="632"/>
      <c r="P325" s="632"/>
      <c r="Q325" s="632"/>
      <c r="R325" s="632"/>
      <c r="S325" s="632"/>
      <c r="T325" s="632"/>
      <c r="U325" s="632"/>
      <c r="V325" s="632"/>
      <c r="W325" s="632"/>
      <c r="X325" s="632"/>
      <c r="Y325" s="632"/>
      <c r="Z325" s="632"/>
    </row>
    <row r="326" spans="1:26" ht="12.75" customHeight="1" x14ac:dyDescent="0.3">
      <c r="A326" s="632"/>
      <c r="B326" s="632"/>
      <c r="C326" s="632"/>
      <c r="D326" s="632"/>
      <c r="E326" s="632"/>
      <c r="F326" s="632"/>
      <c r="G326" s="632"/>
      <c r="H326" s="632"/>
      <c r="I326" s="632"/>
      <c r="J326" s="632"/>
      <c r="K326" s="632"/>
      <c r="L326" s="632"/>
      <c r="M326" s="632"/>
      <c r="N326" s="632"/>
      <c r="O326" s="632"/>
      <c r="P326" s="632"/>
      <c r="Q326" s="632"/>
      <c r="R326" s="632"/>
      <c r="S326" s="632"/>
      <c r="T326" s="632"/>
      <c r="U326" s="632"/>
      <c r="V326" s="632"/>
      <c r="W326" s="632"/>
      <c r="X326" s="632"/>
      <c r="Y326" s="632"/>
      <c r="Z326" s="632"/>
    </row>
    <row r="327" spans="1:26" ht="12.75" customHeight="1" x14ac:dyDescent="0.3">
      <c r="A327" s="632"/>
      <c r="B327" s="632"/>
      <c r="C327" s="632"/>
      <c r="D327" s="632"/>
      <c r="E327" s="632"/>
      <c r="F327" s="632"/>
      <c r="G327" s="632"/>
      <c r="H327" s="632"/>
      <c r="I327" s="632"/>
      <c r="J327" s="632"/>
      <c r="K327" s="632"/>
      <c r="L327" s="632"/>
      <c r="M327" s="632"/>
      <c r="N327" s="632"/>
      <c r="O327" s="632"/>
      <c r="P327" s="632"/>
      <c r="Q327" s="632"/>
      <c r="R327" s="632"/>
      <c r="S327" s="632"/>
      <c r="T327" s="632"/>
      <c r="U327" s="632"/>
      <c r="V327" s="632"/>
      <c r="W327" s="632"/>
      <c r="X327" s="632"/>
      <c r="Y327" s="632"/>
      <c r="Z327" s="632"/>
    </row>
    <row r="328" spans="1:26" ht="12.75" customHeight="1" x14ac:dyDescent="0.3">
      <c r="A328" s="632"/>
      <c r="B328" s="632"/>
      <c r="C328" s="632"/>
      <c r="D328" s="632"/>
      <c r="E328" s="632"/>
      <c r="F328" s="632"/>
      <c r="G328" s="632"/>
      <c r="H328" s="632"/>
      <c r="I328" s="632"/>
      <c r="J328" s="632"/>
      <c r="K328" s="632"/>
      <c r="L328" s="632"/>
      <c r="M328" s="632"/>
      <c r="N328" s="632"/>
      <c r="O328" s="632"/>
      <c r="P328" s="632"/>
      <c r="Q328" s="632"/>
      <c r="R328" s="632"/>
      <c r="S328" s="632"/>
      <c r="T328" s="632"/>
      <c r="U328" s="632"/>
      <c r="V328" s="632"/>
      <c r="W328" s="632"/>
      <c r="X328" s="632"/>
      <c r="Y328" s="632"/>
      <c r="Z328" s="632"/>
    </row>
    <row r="329" spans="1:26" ht="12.75" customHeight="1" x14ac:dyDescent="0.3">
      <c r="A329" s="632"/>
      <c r="B329" s="632"/>
      <c r="C329" s="632"/>
      <c r="D329" s="632"/>
      <c r="E329" s="632"/>
      <c r="F329" s="632"/>
      <c r="G329" s="632"/>
      <c r="H329" s="632"/>
      <c r="I329" s="632"/>
      <c r="J329" s="632"/>
      <c r="K329" s="632"/>
      <c r="L329" s="632"/>
      <c r="M329" s="632"/>
      <c r="N329" s="632"/>
      <c r="O329" s="632"/>
      <c r="P329" s="632"/>
      <c r="Q329" s="632"/>
      <c r="R329" s="632"/>
      <c r="S329" s="632"/>
      <c r="T329" s="632"/>
      <c r="U329" s="632"/>
      <c r="V329" s="632"/>
      <c r="W329" s="632"/>
      <c r="X329" s="632"/>
      <c r="Y329" s="632"/>
      <c r="Z329" s="632"/>
    </row>
    <row r="330" spans="1:26" ht="12.75" customHeight="1" x14ac:dyDescent="0.3">
      <c r="A330" s="632"/>
      <c r="B330" s="632"/>
      <c r="C330" s="632"/>
      <c r="D330" s="632"/>
      <c r="E330" s="632"/>
      <c r="F330" s="632"/>
      <c r="G330" s="632"/>
      <c r="H330" s="632"/>
      <c r="I330" s="632"/>
      <c r="J330" s="632"/>
      <c r="K330" s="632"/>
      <c r="L330" s="632"/>
      <c r="M330" s="632"/>
      <c r="N330" s="632"/>
      <c r="O330" s="632"/>
      <c r="P330" s="632"/>
      <c r="Q330" s="632"/>
      <c r="R330" s="632"/>
      <c r="S330" s="632"/>
      <c r="T330" s="632"/>
      <c r="U330" s="632"/>
      <c r="V330" s="632"/>
      <c r="W330" s="632"/>
      <c r="X330" s="632"/>
      <c r="Y330" s="632"/>
      <c r="Z330" s="632"/>
    </row>
    <row r="331" spans="1:26" ht="12.75" customHeight="1" x14ac:dyDescent="0.3">
      <c r="A331" s="632"/>
      <c r="B331" s="632"/>
      <c r="C331" s="632"/>
      <c r="D331" s="632"/>
      <c r="E331" s="632"/>
      <c r="F331" s="632"/>
      <c r="G331" s="632"/>
      <c r="H331" s="632"/>
      <c r="I331" s="632"/>
      <c r="J331" s="632"/>
      <c r="K331" s="632"/>
      <c r="L331" s="632"/>
      <c r="M331" s="632"/>
      <c r="N331" s="632"/>
      <c r="O331" s="632"/>
      <c r="P331" s="632"/>
      <c r="Q331" s="632"/>
      <c r="R331" s="632"/>
      <c r="S331" s="632"/>
      <c r="T331" s="632"/>
      <c r="U331" s="632"/>
      <c r="V331" s="632"/>
      <c r="W331" s="632"/>
      <c r="X331" s="632"/>
      <c r="Y331" s="632"/>
      <c r="Z331" s="632"/>
    </row>
    <row r="332" spans="1:26" ht="12.75" customHeight="1" x14ac:dyDescent="0.3">
      <c r="A332" s="632"/>
      <c r="B332" s="632"/>
      <c r="C332" s="632"/>
      <c r="D332" s="632"/>
      <c r="E332" s="632"/>
      <c r="F332" s="632"/>
      <c r="G332" s="632"/>
      <c r="H332" s="632"/>
      <c r="I332" s="632"/>
      <c r="J332" s="632"/>
      <c r="K332" s="632"/>
      <c r="L332" s="632"/>
      <c r="M332" s="632"/>
      <c r="N332" s="632"/>
      <c r="O332" s="632"/>
      <c r="P332" s="632"/>
      <c r="Q332" s="632"/>
      <c r="R332" s="632"/>
      <c r="S332" s="632"/>
      <c r="T332" s="632"/>
      <c r="U332" s="632"/>
      <c r="V332" s="632"/>
      <c r="W332" s="632"/>
      <c r="X332" s="632"/>
      <c r="Y332" s="632"/>
      <c r="Z332" s="632"/>
    </row>
    <row r="333" spans="1:26" ht="12.75" customHeight="1" x14ac:dyDescent="0.3">
      <c r="A333" s="632"/>
      <c r="B333" s="632"/>
      <c r="C333" s="632"/>
      <c r="D333" s="632"/>
      <c r="E333" s="632"/>
      <c r="F333" s="632"/>
      <c r="G333" s="632"/>
      <c r="H333" s="632"/>
      <c r="I333" s="632"/>
      <c r="J333" s="632"/>
      <c r="K333" s="632"/>
      <c r="L333" s="632"/>
      <c r="M333" s="632"/>
      <c r="N333" s="632"/>
      <c r="O333" s="632"/>
      <c r="P333" s="632"/>
      <c r="Q333" s="632"/>
      <c r="R333" s="632"/>
      <c r="S333" s="632"/>
      <c r="T333" s="632"/>
      <c r="U333" s="632"/>
      <c r="V333" s="632"/>
      <c r="W333" s="632"/>
      <c r="X333" s="632"/>
      <c r="Y333" s="632"/>
      <c r="Z333" s="632"/>
    </row>
    <row r="334" spans="1:26" ht="12.75" customHeight="1" x14ac:dyDescent="0.3">
      <c r="A334" s="632"/>
      <c r="B334" s="632"/>
      <c r="C334" s="632"/>
      <c r="D334" s="632"/>
      <c r="E334" s="632"/>
      <c r="F334" s="632"/>
      <c r="G334" s="632"/>
      <c r="H334" s="632"/>
      <c r="I334" s="632"/>
      <c r="J334" s="632"/>
      <c r="K334" s="632"/>
      <c r="L334" s="632"/>
      <c r="M334" s="632"/>
      <c r="N334" s="632"/>
      <c r="O334" s="632"/>
      <c r="P334" s="632"/>
      <c r="Q334" s="632"/>
      <c r="R334" s="632"/>
      <c r="S334" s="632"/>
      <c r="T334" s="632"/>
      <c r="U334" s="632"/>
      <c r="V334" s="632"/>
      <c r="W334" s="632"/>
      <c r="X334" s="632"/>
      <c r="Y334" s="632"/>
      <c r="Z334" s="632"/>
    </row>
    <row r="335" spans="1:26" ht="12.75" customHeight="1" x14ac:dyDescent="0.3">
      <c r="A335" s="632"/>
      <c r="B335" s="632"/>
      <c r="C335" s="632"/>
      <c r="D335" s="632"/>
      <c r="E335" s="632"/>
      <c r="F335" s="632"/>
      <c r="G335" s="632"/>
      <c r="H335" s="632"/>
      <c r="I335" s="632"/>
      <c r="J335" s="632"/>
      <c r="K335" s="632"/>
      <c r="L335" s="632"/>
      <c r="M335" s="632"/>
      <c r="N335" s="632"/>
      <c r="O335" s="632"/>
      <c r="P335" s="632"/>
      <c r="Q335" s="632"/>
      <c r="R335" s="632"/>
      <c r="S335" s="632"/>
      <c r="T335" s="632"/>
      <c r="U335" s="632"/>
      <c r="V335" s="632"/>
      <c r="W335" s="632"/>
      <c r="X335" s="632"/>
      <c r="Y335" s="632"/>
      <c r="Z335" s="632"/>
    </row>
    <row r="336" spans="1:26" ht="12.75" customHeight="1" x14ac:dyDescent="0.3">
      <c r="A336" s="632"/>
      <c r="B336" s="632"/>
      <c r="C336" s="632"/>
      <c r="D336" s="632"/>
      <c r="E336" s="632"/>
      <c r="F336" s="632"/>
      <c r="G336" s="632"/>
      <c r="H336" s="632"/>
      <c r="I336" s="632"/>
      <c r="J336" s="632"/>
      <c r="K336" s="632"/>
      <c r="L336" s="632"/>
      <c r="M336" s="632"/>
      <c r="N336" s="632"/>
      <c r="O336" s="632"/>
      <c r="P336" s="632"/>
      <c r="Q336" s="632"/>
      <c r="R336" s="632"/>
      <c r="S336" s="632"/>
      <c r="T336" s="632"/>
      <c r="U336" s="632"/>
      <c r="V336" s="632"/>
      <c r="W336" s="632"/>
      <c r="X336" s="632"/>
      <c r="Y336" s="632"/>
      <c r="Z336" s="632"/>
    </row>
    <row r="337" spans="1:26" ht="12.75" customHeight="1" x14ac:dyDescent="0.3">
      <c r="A337" s="632"/>
      <c r="B337" s="632"/>
      <c r="C337" s="632"/>
      <c r="D337" s="632"/>
      <c r="E337" s="632"/>
      <c r="F337" s="632"/>
      <c r="G337" s="632"/>
      <c r="H337" s="632"/>
      <c r="I337" s="632"/>
      <c r="J337" s="632"/>
      <c r="K337" s="632"/>
      <c r="L337" s="632"/>
      <c r="M337" s="632"/>
      <c r="N337" s="632"/>
      <c r="O337" s="632"/>
      <c r="P337" s="632"/>
      <c r="Q337" s="632"/>
      <c r="R337" s="632"/>
      <c r="S337" s="632"/>
      <c r="T337" s="632"/>
      <c r="U337" s="632"/>
      <c r="V337" s="632"/>
      <c r="W337" s="632"/>
      <c r="X337" s="632"/>
      <c r="Y337" s="632"/>
      <c r="Z337" s="632"/>
    </row>
    <row r="338" spans="1:26" ht="12.75" customHeight="1" x14ac:dyDescent="0.3">
      <c r="A338" s="632"/>
      <c r="B338" s="632"/>
      <c r="C338" s="632"/>
      <c r="D338" s="632"/>
      <c r="E338" s="632"/>
      <c r="F338" s="632"/>
      <c r="G338" s="632"/>
      <c r="H338" s="632"/>
      <c r="I338" s="632"/>
      <c r="J338" s="632"/>
      <c r="K338" s="632"/>
      <c r="L338" s="632"/>
      <c r="M338" s="632"/>
      <c r="N338" s="632"/>
      <c r="O338" s="632"/>
      <c r="P338" s="632"/>
      <c r="Q338" s="632"/>
      <c r="R338" s="632"/>
      <c r="S338" s="632"/>
      <c r="T338" s="632"/>
      <c r="U338" s="632"/>
      <c r="V338" s="632"/>
      <c r="W338" s="632"/>
      <c r="X338" s="632"/>
      <c r="Y338" s="632"/>
      <c r="Z338" s="632"/>
    </row>
    <row r="339" spans="1:26" ht="12.75" customHeight="1" x14ac:dyDescent="0.3">
      <c r="A339" s="632"/>
      <c r="B339" s="632"/>
      <c r="C339" s="632"/>
      <c r="D339" s="632"/>
      <c r="E339" s="632"/>
      <c r="F339" s="632"/>
      <c r="G339" s="632"/>
      <c r="H339" s="632"/>
      <c r="I339" s="632"/>
      <c r="J339" s="632"/>
      <c r="K339" s="632"/>
      <c r="L339" s="632"/>
      <c r="M339" s="632"/>
      <c r="N339" s="632"/>
      <c r="O339" s="632"/>
      <c r="P339" s="632"/>
      <c r="Q339" s="632"/>
      <c r="R339" s="632"/>
      <c r="S339" s="632"/>
      <c r="T339" s="632"/>
      <c r="U339" s="632"/>
      <c r="V339" s="632"/>
      <c r="W339" s="632"/>
      <c r="X339" s="632"/>
      <c r="Y339" s="632"/>
      <c r="Z339" s="632"/>
    </row>
    <row r="340" spans="1:26" ht="12.75" customHeight="1" x14ac:dyDescent="0.3">
      <c r="A340" s="632"/>
      <c r="B340" s="632"/>
      <c r="C340" s="632"/>
      <c r="D340" s="632"/>
      <c r="E340" s="632"/>
      <c r="F340" s="632"/>
      <c r="G340" s="632"/>
      <c r="H340" s="632"/>
      <c r="I340" s="632"/>
      <c r="J340" s="632"/>
      <c r="K340" s="632"/>
      <c r="L340" s="632"/>
      <c r="M340" s="632"/>
      <c r="N340" s="632"/>
      <c r="O340" s="632"/>
      <c r="P340" s="632"/>
      <c r="Q340" s="632"/>
      <c r="R340" s="632"/>
      <c r="S340" s="632"/>
      <c r="T340" s="632"/>
      <c r="U340" s="632"/>
      <c r="V340" s="632"/>
      <c r="W340" s="632"/>
      <c r="X340" s="632"/>
      <c r="Y340" s="632"/>
      <c r="Z340" s="632"/>
    </row>
    <row r="341" spans="1:26" ht="12.75" customHeight="1" x14ac:dyDescent="0.3">
      <c r="A341" s="632"/>
      <c r="B341" s="632"/>
      <c r="C341" s="632"/>
      <c r="D341" s="632"/>
      <c r="E341" s="632"/>
      <c r="F341" s="632"/>
      <c r="G341" s="632"/>
      <c r="H341" s="632"/>
      <c r="I341" s="632"/>
      <c r="J341" s="632"/>
      <c r="K341" s="632"/>
      <c r="L341" s="632"/>
      <c r="M341" s="632"/>
      <c r="N341" s="632"/>
      <c r="O341" s="632"/>
      <c r="P341" s="632"/>
      <c r="Q341" s="632"/>
      <c r="R341" s="632"/>
      <c r="S341" s="632"/>
      <c r="T341" s="632"/>
      <c r="U341" s="632"/>
      <c r="V341" s="632"/>
      <c r="W341" s="632"/>
      <c r="X341" s="632"/>
      <c r="Y341" s="632"/>
      <c r="Z341" s="632"/>
    </row>
    <row r="342" spans="1:26" ht="12.75" customHeight="1" x14ac:dyDescent="0.3">
      <c r="A342" s="632"/>
      <c r="B342" s="632"/>
      <c r="C342" s="632"/>
      <c r="D342" s="632"/>
      <c r="E342" s="632"/>
      <c r="F342" s="632"/>
      <c r="G342" s="632"/>
      <c r="H342" s="632"/>
      <c r="I342" s="632"/>
      <c r="J342" s="632"/>
      <c r="K342" s="632"/>
      <c r="L342" s="632"/>
      <c r="M342" s="632"/>
      <c r="N342" s="632"/>
      <c r="O342" s="632"/>
      <c r="P342" s="632"/>
      <c r="Q342" s="632"/>
      <c r="R342" s="632"/>
      <c r="S342" s="632"/>
      <c r="T342" s="632"/>
      <c r="U342" s="632"/>
      <c r="V342" s="632"/>
      <c r="W342" s="632"/>
      <c r="X342" s="632"/>
      <c r="Y342" s="632"/>
      <c r="Z342" s="632"/>
    </row>
    <row r="343" spans="1:26" ht="12.75" customHeight="1" x14ac:dyDescent="0.3">
      <c r="A343" s="632"/>
      <c r="B343" s="632"/>
      <c r="C343" s="632"/>
      <c r="D343" s="632"/>
      <c r="E343" s="632"/>
      <c r="F343" s="632"/>
      <c r="G343" s="632"/>
      <c r="H343" s="632"/>
      <c r="I343" s="632"/>
      <c r="J343" s="632"/>
      <c r="K343" s="632"/>
      <c r="L343" s="632"/>
      <c r="M343" s="632"/>
      <c r="N343" s="632"/>
      <c r="O343" s="632"/>
      <c r="P343" s="632"/>
      <c r="Q343" s="632"/>
      <c r="R343" s="632"/>
      <c r="S343" s="632"/>
      <c r="T343" s="632"/>
      <c r="U343" s="632"/>
      <c r="V343" s="632"/>
      <c r="W343" s="632"/>
      <c r="X343" s="632"/>
      <c r="Y343" s="632"/>
      <c r="Z343" s="632"/>
    </row>
    <row r="344" spans="1:26" ht="12.75" customHeight="1" x14ac:dyDescent="0.3">
      <c r="A344" s="632"/>
      <c r="B344" s="632"/>
      <c r="C344" s="632"/>
      <c r="D344" s="632"/>
      <c r="E344" s="632"/>
      <c r="F344" s="632"/>
      <c r="G344" s="632"/>
      <c r="H344" s="632"/>
      <c r="I344" s="632"/>
      <c r="J344" s="632"/>
      <c r="K344" s="632"/>
      <c r="L344" s="632"/>
      <c r="M344" s="632"/>
      <c r="N344" s="632"/>
      <c r="O344" s="632"/>
      <c r="P344" s="632"/>
      <c r="Q344" s="632"/>
      <c r="R344" s="632"/>
      <c r="S344" s="632"/>
      <c r="T344" s="632"/>
      <c r="U344" s="632"/>
      <c r="V344" s="632"/>
      <c r="W344" s="632"/>
      <c r="X344" s="632"/>
      <c r="Y344" s="632"/>
      <c r="Z344" s="632"/>
    </row>
    <row r="345" spans="1:26" ht="12.75" customHeight="1" x14ac:dyDescent="0.3">
      <c r="A345" s="632"/>
      <c r="B345" s="632"/>
      <c r="C345" s="632"/>
      <c r="D345" s="632"/>
      <c r="E345" s="632"/>
      <c r="F345" s="632"/>
      <c r="G345" s="632"/>
      <c r="H345" s="632"/>
      <c r="I345" s="632"/>
      <c r="J345" s="632"/>
      <c r="K345" s="632"/>
      <c r="L345" s="632"/>
      <c r="M345" s="632"/>
      <c r="N345" s="632"/>
      <c r="O345" s="632"/>
      <c r="P345" s="632"/>
      <c r="Q345" s="632"/>
      <c r="R345" s="632"/>
      <c r="S345" s="632"/>
      <c r="T345" s="632"/>
      <c r="U345" s="632"/>
      <c r="V345" s="632"/>
      <c r="W345" s="632"/>
      <c r="X345" s="632"/>
      <c r="Y345" s="632"/>
      <c r="Z345" s="632"/>
    </row>
    <row r="346" spans="1:26" ht="12.75" customHeight="1" x14ac:dyDescent="0.3">
      <c r="A346" s="632"/>
      <c r="B346" s="632"/>
      <c r="C346" s="632"/>
      <c r="D346" s="632"/>
      <c r="E346" s="632"/>
      <c r="F346" s="632"/>
      <c r="G346" s="632"/>
      <c r="H346" s="632"/>
      <c r="I346" s="632"/>
      <c r="J346" s="632"/>
      <c r="K346" s="632"/>
      <c r="L346" s="632"/>
      <c r="M346" s="632"/>
      <c r="N346" s="632"/>
      <c r="O346" s="632"/>
      <c r="P346" s="632"/>
      <c r="Q346" s="632"/>
      <c r="R346" s="632"/>
      <c r="S346" s="632"/>
      <c r="T346" s="632"/>
      <c r="U346" s="632"/>
      <c r="V346" s="632"/>
      <c r="W346" s="632"/>
      <c r="X346" s="632"/>
      <c r="Y346" s="632"/>
      <c r="Z346" s="632"/>
    </row>
    <row r="347" spans="1:26" ht="12.75" customHeight="1" x14ac:dyDescent="0.3">
      <c r="A347" s="632"/>
      <c r="B347" s="632"/>
      <c r="C347" s="632"/>
      <c r="D347" s="632"/>
      <c r="E347" s="632"/>
      <c r="F347" s="632"/>
      <c r="G347" s="632"/>
      <c r="H347" s="632"/>
      <c r="I347" s="632"/>
      <c r="J347" s="632"/>
      <c r="K347" s="632"/>
      <c r="L347" s="632"/>
      <c r="M347" s="632"/>
      <c r="N347" s="632"/>
      <c r="O347" s="632"/>
      <c r="P347" s="632"/>
      <c r="Q347" s="632"/>
      <c r="R347" s="632"/>
      <c r="S347" s="632"/>
      <c r="T347" s="632"/>
      <c r="U347" s="632"/>
      <c r="V347" s="632"/>
      <c r="W347" s="632"/>
      <c r="X347" s="632"/>
      <c r="Y347" s="632"/>
      <c r="Z347" s="632"/>
    </row>
    <row r="348" spans="1:26" ht="12.75" customHeight="1" x14ac:dyDescent="0.3">
      <c r="A348" s="632"/>
      <c r="B348" s="632"/>
      <c r="C348" s="632"/>
      <c r="D348" s="632"/>
      <c r="E348" s="632"/>
      <c r="F348" s="632"/>
      <c r="G348" s="632"/>
      <c r="H348" s="632"/>
      <c r="I348" s="632"/>
      <c r="J348" s="632"/>
      <c r="K348" s="632"/>
      <c r="L348" s="632"/>
      <c r="M348" s="632"/>
      <c r="N348" s="632"/>
      <c r="O348" s="632"/>
      <c r="P348" s="632"/>
      <c r="Q348" s="632"/>
      <c r="R348" s="632"/>
      <c r="S348" s="632"/>
      <c r="T348" s="632"/>
      <c r="U348" s="632"/>
      <c r="V348" s="632"/>
      <c r="W348" s="632"/>
      <c r="X348" s="632"/>
      <c r="Y348" s="632"/>
      <c r="Z348" s="632"/>
    </row>
    <row r="349" spans="1:26" ht="12.75" customHeight="1" x14ac:dyDescent="0.3">
      <c r="A349" s="632"/>
      <c r="B349" s="632"/>
      <c r="C349" s="632"/>
      <c r="D349" s="632"/>
      <c r="E349" s="632"/>
      <c r="F349" s="632"/>
      <c r="G349" s="632"/>
      <c r="H349" s="632"/>
      <c r="I349" s="632"/>
      <c r="J349" s="632"/>
      <c r="K349" s="632"/>
      <c r="L349" s="632"/>
      <c r="M349" s="632"/>
      <c r="N349" s="632"/>
      <c r="O349" s="632"/>
      <c r="P349" s="632"/>
      <c r="Q349" s="632"/>
      <c r="R349" s="632"/>
      <c r="S349" s="632"/>
      <c r="T349" s="632"/>
      <c r="U349" s="632"/>
      <c r="V349" s="632"/>
      <c r="W349" s="632"/>
      <c r="X349" s="632"/>
      <c r="Y349" s="632"/>
      <c r="Z349" s="632"/>
    </row>
    <row r="350" spans="1:26" ht="12.75" customHeight="1" x14ac:dyDescent="0.3">
      <c r="A350" s="632"/>
      <c r="B350" s="632"/>
      <c r="C350" s="632"/>
      <c r="D350" s="632"/>
      <c r="E350" s="632"/>
      <c r="F350" s="632"/>
      <c r="G350" s="632"/>
      <c r="H350" s="632"/>
      <c r="I350" s="632"/>
      <c r="J350" s="632"/>
      <c r="K350" s="632"/>
      <c r="L350" s="632"/>
      <c r="M350" s="632"/>
      <c r="N350" s="632"/>
      <c r="O350" s="632"/>
      <c r="P350" s="632"/>
      <c r="Q350" s="632"/>
      <c r="R350" s="632"/>
      <c r="S350" s="632"/>
      <c r="T350" s="632"/>
      <c r="U350" s="632"/>
      <c r="V350" s="632"/>
      <c r="W350" s="632"/>
      <c r="X350" s="632"/>
      <c r="Y350" s="632"/>
      <c r="Z350" s="632"/>
    </row>
    <row r="351" spans="1:26" ht="12.75" customHeight="1" x14ac:dyDescent="0.3">
      <c r="A351" s="632"/>
      <c r="B351" s="632"/>
      <c r="C351" s="632"/>
      <c r="D351" s="632"/>
      <c r="E351" s="632"/>
      <c r="F351" s="632"/>
      <c r="G351" s="632"/>
      <c r="H351" s="632"/>
      <c r="I351" s="632"/>
      <c r="J351" s="632"/>
      <c r="K351" s="632"/>
      <c r="L351" s="632"/>
      <c r="M351" s="632"/>
      <c r="N351" s="632"/>
      <c r="O351" s="632"/>
      <c r="P351" s="632"/>
      <c r="Q351" s="632"/>
      <c r="R351" s="632"/>
      <c r="S351" s="632"/>
      <c r="T351" s="632"/>
      <c r="U351" s="632"/>
      <c r="V351" s="632"/>
      <c r="W351" s="632"/>
      <c r="X351" s="632"/>
      <c r="Y351" s="632"/>
      <c r="Z351" s="632"/>
    </row>
    <row r="352" spans="1:26" ht="12.75" customHeight="1" x14ac:dyDescent="0.3">
      <c r="A352" s="632"/>
      <c r="B352" s="632"/>
      <c r="C352" s="632"/>
      <c r="D352" s="632"/>
      <c r="E352" s="632"/>
      <c r="F352" s="632"/>
      <c r="G352" s="632"/>
      <c r="H352" s="632"/>
      <c r="I352" s="632"/>
      <c r="J352" s="632"/>
      <c r="K352" s="632"/>
      <c r="L352" s="632"/>
      <c r="M352" s="632"/>
      <c r="N352" s="632"/>
      <c r="O352" s="632"/>
      <c r="P352" s="632"/>
      <c r="Q352" s="632"/>
      <c r="R352" s="632"/>
      <c r="S352" s="632"/>
      <c r="T352" s="632"/>
      <c r="U352" s="632"/>
      <c r="V352" s="632"/>
      <c r="W352" s="632"/>
      <c r="X352" s="632"/>
      <c r="Y352" s="632"/>
      <c r="Z352" s="632"/>
    </row>
    <row r="353" spans="1:26" ht="12.75" customHeight="1" x14ac:dyDescent="0.3">
      <c r="A353" s="632"/>
      <c r="B353" s="632"/>
      <c r="C353" s="632"/>
      <c r="D353" s="632"/>
      <c r="E353" s="632"/>
      <c r="F353" s="632"/>
      <c r="G353" s="632"/>
      <c r="H353" s="632"/>
      <c r="I353" s="632"/>
      <c r="J353" s="632"/>
      <c r="K353" s="632"/>
      <c r="L353" s="632"/>
      <c r="M353" s="632"/>
      <c r="N353" s="632"/>
      <c r="O353" s="632"/>
      <c r="P353" s="632"/>
      <c r="Q353" s="632"/>
      <c r="R353" s="632"/>
      <c r="S353" s="632"/>
      <c r="T353" s="632"/>
      <c r="U353" s="632"/>
      <c r="V353" s="632"/>
      <c r="W353" s="632"/>
      <c r="X353" s="632"/>
      <c r="Y353" s="632"/>
      <c r="Z353" s="632"/>
    </row>
    <row r="354" spans="1:26" ht="12.75" customHeight="1" x14ac:dyDescent="0.3">
      <c r="A354" s="632"/>
      <c r="B354" s="632"/>
      <c r="C354" s="632"/>
      <c r="D354" s="632"/>
      <c r="E354" s="632"/>
      <c r="F354" s="632"/>
      <c r="G354" s="632"/>
      <c r="H354" s="632"/>
      <c r="I354" s="632"/>
      <c r="J354" s="632"/>
      <c r="K354" s="632"/>
      <c r="L354" s="632"/>
      <c r="M354" s="632"/>
      <c r="N354" s="632"/>
      <c r="O354" s="632"/>
      <c r="P354" s="632"/>
      <c r="Q354" s="632"/>
      <c r="R354" s="632"/>
      <c r="S354" s="632"/>
      <c r="T354" s="632"/>
      <c r="U354" s="632"/>
      <c r="V354" s="632"/>
      <c r="W354" s="632"/>
      <c r="X354" s="632"/>
      <c r="Y354" s="632"/>
      <c r="Z354" s="632"/>
    </row>
    <row r="355" spans="1:26" ht="12.75" customHeight="1" x14ac:dyDescent="0.3">
      <c r="A355" s="632"/>
      <c r="B355" s="632"/>
      <c r="C355" s="632"/>
      <c r="D355" s="632"/>
      <c r="E355" s="632"/>
      <c r="F355" s="632"/>
      <c r="G355" s="632"/>
      <c r="H355" s="632"/>
      <c r="I355" s="632"/>
      <c r="J355" s="632"/>
      <c r="K355" s="632"/>
      <c r="L355" s="632"/>
      <c r="M355" s="632"/>
      <c r="N355" s="632"/>
      <c r="O355" s="632"/>
      <c r="P355" s="632"/>
      <c r="Q355" s="632"/>
      <c r="R355" s="632"/>
      <c r="S355" s="632"/>
      <c r="T355" s="632"/>
      <c r="U355" s="632"/>
      <c r="V355" s="632"/>
      <c r="W355" s="632"/>
      <c r="X355" s="632"/>
      <c r="Y355" s="632"/>
      <c r="Z355" s="632"/>
    </row>
    <row r="356" spans="1:26" ht="12.75" customHeight="1" x14ac:dyDescent="0.3">
      <c r="A356" s="632"/>
      <c r="B356" s="632"/>
      <c r="C356" s="632"/>
      <c r="D356" s="632"/>
      <c r="E356" s="632"/>
      <c r="F356" s="632"/>
      <c r="G356" s="632"/>
      <c r="H356" s="632"/>
      <c r="I356" s="632"/>
      <c r="J356" s="632"/>
      <c r="K356" s="632"/>
      <c r="L356" s="632"/>
      <c r="M356" s="632"/>
      <c r="N356" s="632"/>
      <c r="O356" s="632"/>
      <c r="P356" s="632"/>
      <c r="Q356" s="632"/>
      <c r="R356" s="632"/>
      <c r="S356" s="632"/>
      <c r="T356" s="632"/>
      <c r="U356" s="632"/>
      <c r="V356" s="632"/>
      <c r="W356" s="632"/>
      <c r="X356" s="632"/>
      <c r="Y356" s="632"/>
      <c r="Z356" s="632"/>
    </row>
    <row r="357" spans="1:26" ht="12.75" customHeight="1" x14ac:dyDescent="0.3">
      <c r="A357" s="632"/>
      <c r="B357" s="632"/>
      <c r="C357" s="632"/>
      <c r="D357" s="632"/>
      <c r="E357" s="632"/>
      <c r="F357" s="632"/>
      <c r="G357" s="632"/>
      <c r="H357" s="632"/>
      <c r="I357" s="632"/>
      <c r="J357" s="632"/>
      <c r="K357" s="632"/>
      <c r="L357" s="632"/>
      <c r="M357" s="632"/>
      <c r="N357" s="632"/>
      <c r="O357" s="632"/>
      <c r="P357" s="632"/>
      <c r="Q357" s="632"/>
      <c r="R357" s="632"/>
      <c r="S357" s="632"/>
      <c r="T357" s="632"/>
      <c r="U357" s="632"/>
      <c r="V357" s="632"/>
      <c r="W357" s="632"/>
      <c r="X357" s="632"/>
      <c r="Y357" s="632"/>
      <c r="Z357" s="632"/>
    </row>
    <row r="358" spans="1:26" ht="12.75" customHeight="1" x14ac:dyDescent="0.3">
      <c r="A358" s="632"/>
      <c r="B358" s="632"/>
      <c r="C358" s="632"/>
      <c r="D358" s="632"/>
      <c r="E358" s="632"/>
      <c r="F358" s="632"/>
      <c r="G358" s="632"/>
      <c r="H358" s="632"/>
      <c r="I358" s="632"/>
      <c r="J358" s="632"/>
      <c r="K358" s="632"/>
      <c r="L358" s="632"/>
      <c r="M358" s="632"/>
      <c r="N358" s="632"/>
      <c r="O358" s="632"/>
      <c r="P358" s="632"/>
      <c r="Q358" s="632"/>
      <c r="R358" s="632"/>
      <c r="S358" s="632"/>
      <c r="T358" s="632"/>
      <c r="U358" s="632"/>
      <c r="V358" s="632"/>
      <c r="W358" s="632"/>
      <c r="X358" s="632"/>
      <c r="Y358" s="632"/>
      <c r="Z358" s="632"/>
    </row>
    <row r="359" spans="1:26" ht="12.75" customHeight="1" x14ac:dyDescent="0.3">
      <c r="A359" s="632"/>
      <c r="B359" s="632"/>
      <c r="C359" s="632"/>
      <c r="D359" s="632"/>
      <c r="E359" s="632"/>
      <c r="F359" s="632"/>
      <c r="G359" s="632"/>
      <c r="H359" s="632"/>
      <c r="I359" s="632"/>
      <c r="J359" s="632"/>
      <c r="K359" s="632"/>
      <c r="L359" s="632"/>
      <c r="M359" s="632"/>
      <c r="N359" s="632"/>
      <c r="O359" s="632"/>
      <c r="P359" s="632"/>
      <c r="Q359" s="632"/>
      <c r="R359" s="632"/>
      <c r="S359" s="632"/>
      <c r="T359" s="632"/>
      <c r="U359" s="632"/>
      <c r="V359" s="632"/>
      <c r="W359" s="632"/>
      <c r="X359" s="632"/>
      <c r="Y359" s="632"/>
      <c r="Z359" s="632"/>
    </row>
    <row r="360" spans="1:26" ht="12.75" customHeight="1" x14ac:dyDescent="0.3">
      <c r="A360" s="632"/>
      <c r="B360" s="632"/>
      <c r="C360" s="632"/>
      <c r="D360" s="632"/>
      <c r="E360" s="632"/>
      <c r="F360" s="632"/>
      <c r="G360" s="632"/>
      <c r="H360" s="632"/>
      <c r="I360" s="632"/>
      <c r="J360" s="632"/>
      <c r="K360" s="632"/>
      <c r="L360" s="632"/>
      <c r="M360" s="632"/>
      <c r="N360" s="632"/>
      <c r="O360" s="632"/>
      <c r="P360" s="632"/>
      <c r="Q360" s="632"/>
      <c r="R360" s="632"/>
      <c r="S360" s="632"/>
      <c r="T360" s="632"/>
      <c r="U360" s="632"/>
      <c r="V360" s="632"/>
      <c r="W360" s="632"/>
      <c r="X360" s="632"/>
      <c r="Y360" s="632"/>
      <c r="Z360" s="632"/>
    </row>
    <row r="361" spans="1:26" ht="12.75" customHeight="1" x14ac:dyDescent="0.3">
      <c r="A361" s="632"/>
      <c r="B361" s="632"/>
      <c r="C361" s="632"/>
      <c r="D361" s="632"/>
      <c r="E361" s="632"/>
      <c r="F361" s="632"/>
      <c r="G361" s="632"/>
      <c r="H361" s="632"/>
      <c r="I361" s="632"/>
      <c r="J361" s="632"/>
      <c r="K361" s="632"/>
      <c r="L361" s="632"/>
      <c r="M361" s="632"/>
      <c r="N361" s="632"/>
      <c r="O361" s="632"/>
      <c r="P361" s="632"/>
      <c r="Q361" s="632"/>
      <c r="R361" s="632"/>
      <c r="S361" s="632"/>
      <c r="T361" s="632"/>
      <c r="U361" s="632"/>
      <c r="V361" s="632"/>
      <c r="W361" s="632"/>
      <c r="X361" s="632"/>
      <c r="Y361" s="632"/>
      <c r="Z361" s="632"/>
    </row>
    <row r="362" spans="1:26" ht="12.75" customHeight="1" x14ac:dyDescent="0.3">
      <c r="A362" s="632"/>
      <c r="B362" s="632"/>
      <c r="C362" s="632"/>
      <c r="D362" s="632"/>
      <c r="E362" s="632"/>
      <c r="F362" s="632"/>
      <c r="G362" s="632"/>
      <c r="H362" s="632"/>
      <c r="I362" s="632"/>
      <c r="J362" s="632"/>
      <c r="K362" s="632"/>
      <c r="L362" s="632"/>
      <c r="M362" s="632"/>
      <c r="N362" s="632"/>
      <c r="O362" s="632"/>
      <c r="P362" s="632"/>
      <c r="Q362" s="632"/>
      <c r="R362" s="632"/>
      <c r="S362" s="632"/>
      <c r="T362" s="632"/>
      <c r="U362" s="632"/>
      <c r="V362" s="632"/>
      <c r="W362" s="632"/>
      <c r="X362" s="632"/>
      <c r="Y362" s="632"/>
      <c r="Z362" s="632"/>
    </row>
    <row r="363" spans="1:26" ht="12.75" customHeight="1" x14ac:dyDescent="0.3">
      <c r="A363" s="632"/>
      <c r="B363" s="632"/>
      <c r="C363" s="632"/>
      <c r="D363" s="632"/>
      <c r="E363" s="632"/>
      <c r="F363" s="632"/>
      <c r="G363" s="632"/>
      <c r="H363" s="632"/>
      <c r="I363" s="632"/>
      <c r="J363" s="632"/>
      <c r="K363" s="632"/>
      <c r="L363" s="632"/>
      <c r="M363" s="632"/>
      <c r="N363" s="632"/>
      <c r="O363" s="632"/>
      <c r="P363" s="632"/>
      <c r="Q363" s="632"/>
      <c r="R363" s="632"/>
      <c r="S363" s="632"/>
      <c r="T363" s="632"/>
      <c r="U363" s="632"/>
      <c r="V363" s="632"/>
      <c r="W363" s="632"/>
      <c r="X363" s="632"/>
      <c r="Y363" s="632"/>
      <c r="Z363" s="632"/>
    </row>
    <row r="364" spans="1:26" ht="12.75" customHeight="1" x14ac:dyDescent="0.3">
      <c r="A364" s="632"/>
      <c r="B364" s="632"/>
      <c r="C364" s="632"/>
      <c r="D364" s="632"/>
      <c r="E364" s="632"/>
      <c r="F364" s="632"/>
      <c r="G364" s="632"/>
      <c r="H364" s="632"/>
      <c r="I364" s="632"/>
      <c r="J364" s="632"/>
      <c r="K364" s="632"/>
      <c r="L364" s="632"/>
      <c r="M364" s="632"/>
      <c r="N364" s="632"/>
      <c r="O364" s="632"/>
      <c r="P364" s="632"/>
      <c r="Q364" s="632"/>
      <c r="R364" s="632"/>
      <c r="S364" s="632"/>
      <c r="T364" s="632"/>
      <c r="U364" s="632"/>
      <c r="V364" s="632"/>
      <c r="W364" s="632"/>
      <c r="X364" s="632"/>
      <c r="Y364" s="632"/>
      <c r="Z364" s="632"/>
    </row>
    <row r="365" spans="1:26" ht="12.75" customHeight="1" x14ac:dyDescent="0.3">
      <c r="A365" s="632"/>
      <c r="B365" s="632"/>
      <c r="C365" s="632"/>
      <c r="D365" s="632"/>
      <c r="E365" s="632"/>
      <c r="F365" s="632"/>
      <c r="G365" s="632"/>
      <c r="H365" s="632"/>
      <c r="I365" s="632"/>
      <c r="J365" s="632"/>
      <c r="K365" s="632"/>
      <c r="L365" s="632"/>
      <c r="M365" s="632"/>
      <c r="N365" s="632"/>
      <c r="O365" s="632"/>
      <c r="P365" s="632"/>
      <c r="Q365" s="632"/>
      <c r="R365" s="632"/>
      <c r="S365" s="632"/>
      <c r="T365" s="632"/>
      <c r="U365" s="632"/>
      <c r="V365" s="632"/>
      <c r="W365" s="632"/>
      <c r="X365" s="632"/>
      <c r="Y365" s="632"/>
      <c r="Z365" s="632"/>
    </row>
    <row r="366" spans="1:26" ht="12.75" customHeight="1" x14ac:dyDescent="0.3">
      <c r="A366" s="632"/>
      <c r="B366" s="632"/>
      <c r="C366" s="632"/>
      <c r="D366" s="632"/>
      <c r="E366" s="632"/>
      <c r="F366" s="632"/>
      <c r="G366" s="632"/>
      <c r="H366" s="632"/>
      <c r="I366" s="632"/>
      <c r="J366" s="632"/>
      <c r="K366" s="632"/>
      <c r="L366" s="632"/>
      <c r="M366" s="632"/>
      <c r="N366" s="632"/>
      <c r="O366" s="632"/>
      <c r="P366" s="632"/>
      <c r="Q366" s="632"/>
      <c r="R366" s="632"/>
      <c r="S366" s="632"/>
      <c r="T366" s="632"/>
      <c r="U366" s="632"/>
      <c r="V366" s="632"/>
      <c r="W366" s="632"/>
      <c r="X366" s="632"/>
      <c r="Y366" s="632"/>
      <c r="Z366" s="632"/>
    </row>
    <row r="367" spans="1:26" ht="12.75" customHeight="1" x14ac:dyDescent="0.3">
      <c r="A367" s="632"/>
      <c r="B367" s="632"/>
      <c r="C367" s="632"/>
      <c r="D367" s="632"/>
      <c r="E367" s="632"/>
      <c r="F367" s="632"/>
      <c r="G367" s="632"/>
      <c r="H367" s="632"/>
      <c r="I367" s="632"/>
      <c r="J367" s="632"/>
      <c r="K367" s="632"/>
      <c r="L367" s="632"/>
      <c r="M367" s="632"/>
      <c r="N367" s="632"/>
      <c r="O367" s="632"/>
      <c r="P367" s="632"/>
      <c r="Q367" s="632"/>
      <c r="R367" s="632"/>
      <c r="S367" s="632"/>
      <c r="T367" s="632"/>
      <c r="U367" s="632"/>
      <c r="V367" s="632"/>
      <c r="W367" s="632"/>
      <c r="X367" s="632"/>
      <c r="Y367" s="632"/>
      <c r="Z367" s="632"/>
    </row>
    <row r="368" spans="1:26" ht="12.75" customHeight="1" x14ac:dyDescent="0.3">
      <c r="A368" s="632"/>
      <c r="B368" s="632"/>
      <c r="C368" s="632"/>
      <c r="D368" s="632"/>
      <c r="E368" s="632"/>
      <c r="F368" s="632"/>
      <c r="G368" s="632"/>
      <c r="H368" s="632"/>
      <c r="I368" s="632"/>
      <c r="J368" s="632"/>
      <c r="K368" s="632"/>
      <c r="L368" s="632"/>
      <c r="M368" s="632"/>
      <c r="N368" s="632"/>
      <c r="O368" s="632"/>
      <c r="P368" s="632"/>
      <c r="Q368" s="632"/>
      <c r="R368" s="632"/>
      <c r="S368" s="632"/>
      <c r="T368" s="632"/>
      <c r="U368" s="632"/>
      <c r="V368" s="632"/>
      <c r="W368" s="632"/>
      <c r="X368" s="632"/>
      <c r="Y368" s="632"/>
      <c r="Z368" s="632"/>
    </row>
    <row r="369" spans="1:26" ht="12.75" customHeight="1" x14ac:dyDescent="0.3">
      <c r="A369" s="632"/>
      <c r="B369" s="632"/>
      <c r="C369" s="632"/>
      <c r="D369" s="632"/>
      <c r="E369" s="632"/>
      <c r="F369" s="632"/>
      <c r="G369" s="632"/>
      <c r="H369" s="632"/>
      <c r="I369" s="632"/>
      <c r="J369" s="632"/>
      <c r="K369" s="632"/>
      <c r="L369" s="632"/>
      <c r="M369" s="632"/>
      <c r="N369" s="632"/>
      <c r="O369" s="632"/>
      <c r="P369" s="632"/>
      <c r="Q369" s="632"/>
      <c r="R369" s="632"/>
      <c r="S369" s="632"/>
      <c r="T369" s="632"/>
      <c r="U369" s="632"/>
      <c r="V369" s="632"/>
      <c r="W369" s="632"/>
      <c r="X369" s="632"/>
      <c r="Y369" s="632"/>
      <c r="Z369" s="632"/>
    </row>
    <row r="370" spans="1:26" ht="12.75" customHeight="1" x14ac:dyDescent="0.3">
      <c r="A370" s="632"/>
      <c r="B370" s="632"/>
      <c r="C370" s="632"/>
      <c r="D370" s="632"/>
      <c r="E370" s="632"/>
      <c r="F370" s="632"/>
      <c r="G370" s="632"/>
      <c r="H370" s="632"/>
      <c r="I370" s="632"/>
      <c r="J370" s="632"/>
      <c r="K370" s="632"/>
      <c r="L370" s="632"/>
      <c r="M370" s="632"/>
      <c r="N370" s="632"/>
      <c r="O370" s="632"/>
      <c r="P370" s="632"/>
      <c r="Q370" s="632"/>
      <c r="R370" s="632"/>
      <c r="S370" s="632"/>
      <c r="T370" s="632"/>
      <c r="U370" s="632"/>
      <c r="V370" s="632"/>
      <c r="W370" s="632"/>
      <c r="X370" s="632"/>
      <c r="Y370" s="632"/>
      <c r="Z370" s="632"/>
    </row>
    <row r="371" spans="1:26" ht="12.75" customHeight="1" x14ac:dyDescent="0.3">
      <c r="A371" s="632"/>
      <c r="B371" s="632"/>
      <c r="C371" s="632"/>
      <c r="D371" s="632"/>
      <c r="E371" s="632"/>
      <c r="F371" s="632"/>
      <c r="G371" s="632"/>
      <c r="H371" s="632"/>
      <c r="I371" s="632"/>
      <c r="J371" s="632"/>
      <c r="K371" s="632"/>
      <c r="L371" s="632"/>
      <c r="M371" s="632"/>
      <c r="N371" s="632"/>
      <c r="O371" s="632"/>
      <c r="P371" s="632"/>
      <c r="Q371" s="632"/>
      <c r="R371" s="632"/>
      <c r="S371" s="632"/>
      <c r="T371" s="632"/>
      <c r="U371" s="632"/>
      <c r="V371" s="632"/>
      <c r="W371" s="632"/>
      <c r="X371" s="632"/>
      <c r="Y371" s="632"/>
      <c r="Z371" s="632"/>
    </row>
    <row r="372" spans="1:26" ht="12.75" customHeight="1" x14ac:dyDescent="0.3">
      <c r="A372" s="632"/>
      <c r="B372" s="632"/>
      <c r="C372" s="632"/>
      <c r="D372" s="632"/>
      <c r="E372" s="632"/>
      <c r="F372" s="632"/>
      <c r="G372" s="632"/>
      <c r="H372" s="632"/>
      <c r="I372" s="632"/>
      <c r="J372" s="632"/>
      <c r="K372" s="632"/>
      <c r="L372" s="632"/>
      <c r="M372" s="632"/>
      <c r="N372" s="632"/>
      <c r="O372" s="632"/>
      <c r="P372" s="632"/>
      <c r="Q372" s="632"/>
      <c r="R372" s="632"/>
      <c r="S372" s="632"/>
      <c r="T372" s="632"/>
      <c r="U372" s="632"/>
      <c r="V372" s="632"/>
      <c r="W372" s="632"/>
      <c r="X372" s="632"/>
      <c r="Y372" s="632"/>
      <c r="Z372" s="632"/>
    </row>
    <row r="373" spans="1:26" ht="12.75" customHeight="1" x14ac:dyDescent="0.3">
      <c r="A373" s="632"/>
      <c r="B373" s="632"/>
      <c r="C373" s="632"/>
      <c r="D373" s="632"/>
      <c r="E373" s="632"/>
      <c r="F373" s="632"/>
      <c r="G373" s="632"/>
      <c r="H373" s="632"/>
      <c r="I373" s="632"/>
      <c r="J373" s="632"/>
      <c r="K373" s="632"/>
      <c r="L373" s="632"/>
      <c r="M373" s="632"/>
      <c r="N373" s="632"/>
      <c r="O373" s="632"/>
      <c r="P373" s="632"/>
      <c r="Q373" s="632"/>
      <c r="R373" s="632"/>
      <c r="S373" s="632"/>
      <c r="T373" s="632"/>
      <c r="U373" s="632"/>
      <c r="V373" s="632"/>
      <c r="W373" s="632"/>
      <c r="X373" s="632"/>
      <c r="Y373" s="632"/>
      <c r="Z373" s="632"/>
    </row>
    <row r="374" spans="1:26" ht="12.75" customHeight="1" x14ac:dyDescent="0.3">
      <c r="A374" s="632"/>
      <c r="B374" s="632"/>
      <c r="C374" s="632"/>
      <c r="D374" s="632"/>
      <c r="E374" s="632"/>
      <c r="F374" s="632"/>
      <c r="G374" s="632"/>
      <c r="H374" s="632"/>
      <c r="I374" s="632"/>
      <c r="J374" s="632"/>
      <c r="K374" s="632"/>
      <c r="L374" s="632"/>
      <c r="M374" s="632"/>
      <c r="N374" s="632"/>
      <c r="O374" s="632"/>
      <c r="P374" s="632"/>
      <c r="Q374" s="632"/>
      <c r="R374" s="632"/>
      <c r="S374" s="632"/>
      <c r="T374" s="632"/>
      <c r="U374" s="632"/>
      <c r="V374" s="632"/>
      <c r="W374" s="632"/>
      <c r="X374" s="632"/>
      <c r="Y374" s="632"/>
      <c r="Z374" s="632"/>
    </row>
    <row r="375" spans="1:26" ht="12.75" customHeight="1" x14ac:dyDescent="0.3">
      <c r="A375" s="632"/>
      <c r="B375" s="632"/>
      <c r="C375" s="632"/>
      <c r="D375" s="632"/>
      <c r="E375" s="632"/>
      <c r="F375" s="632"/>
      <c r="G375" s="632"/>
      <c r="H375" s="632"/>
      <c r="I375" s="632"/>
      <c r="J375" s="632"/>
      <c r="K375" s="632"/>
      <c r="L375" s="632"/>
      <c r="M375" s="632"/>
      <c r="N375" s="632"/>
      <c r="O375" s="632"/>
      <c r="P375" s="632"/>
      <c r="Q375" s="632"/>
      <c r="R375" s="632"/>
      <c r="S375" s="632"/>
      <c r="T375" s="632"/>
      <c r="U375" s="632"/>
      <c r="V375" s="632"/>
      <c r="W375" s="632"/>
      <c r="X375" s="632"/>
      <c r="Y375" s="632"/>
      <c r="Z375" s="632"/>
    </row>
    <row r="376" spans="1:26" ht="12.75" customHeight="1" x14ac:dyDescent="0.3">
      <c r="A376" s="632"/>
      <c r="B376" s="632"/>
      <c r="C376" s="632"/>
      <c r="D376" s="632"/>
      <c r="E376" s="632"/>
      <c r="F376" s="632"/>
      <c r="G376" s="632"/>
      <c r="H376" s="632"/>
      <c r="I376" s="632"/>
      <c r="J376" s="632"/>
      <c r="K376" s="632"/>
      <c r="L376" s="632"/>
      <c r="M376" s="632"/>
      <c r="N376" s="632"/>
      <c r="O376" s="632"/>
      <c r="P376" s="632"/>
      <c r="Q376" s="632"/>
      <c r="R376" s="632"/>
      <c r="S376" s="632"/>
      <c r="T376" s="632"/>
      <c r="U376" s="632"/>
      <c r="V376" s="632"/>
      <c r="W376" s="632"/>
      <c r="X376" s="632"/>
      <c r="Y376" s="632"/>
      <c r="Z376" s="632"/>
    </row>
    <row r="377" spans="1:26" ht="12.75" customHeight="1" x14ac:dyDescent="0.3">
      <c r="A377" s="632"/>
      <c r="B377" s="632"/>
      <c r="C377" s="632"/>
      <c r="D377" s="632"/>
      <c r="E377" s="632"/>
      <c r="F377" s="632"/>
      <c r="G377" s="632"/>
      <c r="H377" s="632"/>
      <c r="I377" s="632"/>
      <c r="J377" s="632"/>
      <c r="K377" s="632"/>
      <c r="L377" s="632"/>
      <c r="M377" s="632"/>
      <c r="N377" s="632"/>
      <c r="O377" s="632"/>
      <c r="P377" s="632"/>
      <c r="Q377" s="632"/>
      <c r="R377" s="632"/>
      <c r="S377" s="632"/>
      <c r="T377" s="632"/>
      <c r="U377" s="632"/>
      <c r="V377" s="632"/>
      <c r="W377" s="632"/>
      <c r="X377" s="632"/>
      <c r="Y377" s="632"/>
      <c r="Z377" s="632"/>
    </row>
    <row r="378" spans="1:26" ht="12.75" customHeight="1" x14ac:dyDescent="0.3">
      <c r="A378" s="632"/>
      <c r="B378" s="632"/>
      <c r="C378" s="632"/>
      <c r="D378" s="632"/>
      <c r="E378" s="632"/>
      <c r="F378" s="632"/>
      <c r="G378" s="632"/>
      <c r="H378" s="632"/>
      <c r="I378" s="632"/>
      <c r="J378" s="632"/>
      <c r="K378" s="632"/>
      <c r="L378" s="632"/>
      <c r="M378" s="632"/>
      <c r="N378" s="632"/>
      <c r="O378" s="632"/>
      <c r="P378" s="632"/>
      <c r="Q378" s="632"/>
      <c r="R378" s="632"/>
      <c r="S378" s="632"/>
      <c r="T378" s="632"/>
      <c r="U378" s="632"/>
      <c r="V378" s="632"/>
      <c r="W378" s="632"/>
      <c r="X378" s="632"/>
      <c r="Y378" s="632"/>
      <c r="Z378" s="632"/>
    </row>
    <row r="379" spans="1:26" ht="12.75" customHeight="1" x14ac:dyDescent="0.3">
      <c r="A379" s="632"/>
      <c r="B379" s="632"/>
      <c r="C379" s="632"/>
      <c r="D379" s="632"/>
      <c r="E379" s="632"/>
      <c r="F379" s="632"/>
      <c r="G379" s="632"/>
      <c r="H379" s="632"/>
      <c r="I379" s="632"/>
      <c r="J379" s="632"/>
      <c r="K379" s="632"/>
      <c r="L379" s="632"/>
      <c r="M379" s="632"/>
      <c r="N379" s="632"/>
      <c r="O379" s="632"/>
      <c r="P379" s="632"/>
      <c r="Q379" s="632"/>
      <c r="R379" s="632"/>
      <c r="S379" s="632"/>
      <c r="T379" s="632"/>
      <c r="U379" s="632"/>
      <c r="V379" s="632"/>
      <c r="W379" s="632"/>
      <c r="X379" s="632"/>
      <c r="Y379" s="632"/>
      <c r="Z379" s="632"/>
    </row>
    <row r="380" spans="1:26" ht="12.75" customHeight="1" x14ac:dyDescent="0.3">
      <c r="A380" s="632"/>
      <c r="B380" s="632"/>
      <c r="C380" s="632"/>
      <c r="D380" s="632"/>
      <c r="E380" s="632"/>
      <c r="F380" s="632"/>
      <c r="G380" s="632"/>
      <c r="H380" s="632"/>
      <c r="I380" s="632"/>
      <c r="J380" s="632"/>
      <c r="K380" s="632"/>
      <c r="L380" s="632"/>
      <c r="M380" s="632"/>
      <c r="N380" s="632"/>
      <c r="O380" s="632"/>
      <c r="P380" s="632"/>
      <c r="Q380" s="632"/>
      <c r="R380" s="632"/>
      <c r="S380" s="632"/>
      <c r="T380" s="632"/>
      <c r="U380" s="632"/>
      <c r="V380" s="632"/>
      <c r="W380" s="632"/>
      <c r="X380" s="632"/>
      <c r="Y380" s="632"/>
      <c r="Z380" s="632"/>
    </row>
    <row r="381" spans="1:26" ht="12.75" customHeight="1" x14ac:dyDescent="0.3">
      <c r="A381" s="632"/>
      <c r="B381" s="632"/>
      <c r="C381" s="632"/>
      <c r="D381" s="632"/>
      <c r="E381" s="632"/>
      <c r="F381" s="632"/>
      <c r="G381" s="632"/>
      <c r="H381" s="632"/>
      <c r="I381" s="632"/>
      <c r="J381" s="632"/>
      <c r="K381" s="632"/>
      <c r="L381" s="632"/>
      <c r="M381" s="632"/>
      <c r="N381" s="632"/>
      <c r="O381" s="632"/>
      <c r="P381" s="632"/>
      <c r="Q381" s="632"/>
      <c r="R381" s="632"/>
      <c r="S381" s="632"/>
      <c r="T381" s="632"/>
      <c r="U381" s="632"/>
      <c r="V381" s="632"/>
      <c r="W381" s="632"/>
      <c r="X381" s="632"/>
      <c r="Y381" s="632"/>
      <c r="Z381" s="632"/>
    </row>
    <row r="382" spans="1:26" ht="12.75" customHeight="1" x14ac:dyDescent="0.3">
      <c r="A382" s="632"/>
      <c r="B382" s="632"/>
      <c r="C382" s="632"/>
      <c r="D382" s="632"/>
      <c r="E382" s="632"/>
      <c r="F382" s="632"/>
      <c r="G382" s="632"/>
      <c r="H382" s="632"/>
      <c r="I382" s="632"/>
      <c r="J382" s="632"/>
      <c r="K382" s="632"/>
      <c r="L382" s="632"/>
      <c r="M382" s="632"/>
      <c r="N382" s="632"/>
      <c r="O382" s="632"/>
      <c r="P382" s="632"/>
      <c r="Q382" s="632"/>
      <c r="R382" s="632"/>
      <c r="S382" s="632"/>
      <c r="T382" s="632"/>
      <c r="U382" s="632"/>
      <c r="V382" s="632"/>
      <c r="W382" s="632"/>
      <c r="X382" s="632"/>
      <c r="Y382" s="632"/>
      <c r="Z382" s="632"/>
    </row>
    <row r="383" spans="1:26" ht="12.75" customHeight="1" x14ac:dyDescent="0.3">
      <c r="A383" s="632"/>
      <c r="B383" s="632"/>
      <c r="C383" s="632"/>
      <c r="D383" s="632"/>
      <c r="E383" s="632"/>
      <c r="F383" s="632"/>
      <c r="G383" s="632"/>
      <c r="H383" s="632"/>
      <c r="I383" s="632"/>
      <c r="J383" s="632"/>
      <c r="K383" s="632"/>
      <c r="L383" s="632"/>
      <c r="M383" s="632"/>
      <c r="N383" s="632"/>
      <c r="O383" s="632"/>
      <c r="P383" s="632"/>
      <c r="Q383" s="632"/>
      <c r="R383" s="632"/>
      <c r="S383" s="632"/>
      <c r="T383" s="632"/>
      <c r="U383" s="632"/>
      <c r="V383" s="632"/>
      <c r="W383" s="632"/>
      <c r="X383" s="632"/>
      <c r="Y383" s="632"/>
      <c r="Z383" s="632"/>
    </row>
    <row r="384" spans="1:26" ht="12.75" customHeight="1" x14ac:dyDescent="0.3">
      <c r="A384" s="632"/>
      <c r="B384" s="632"/>
      <c r="C384" s="632"/>
      <c r="D384" s="632"/>
      <c r="E384" s="632"/>
      <c r="F384" s="632"/>
      <c r="G384" s="632"/>
      <c r="H384" s="632"/>
      <c r="I384" s="632"/>
      <c r="J384" s="632"/>
      <c r="K384" s="632"/>
      <c r="L384" s="632"/>
      <c r="M384" s="632"/>
      <c r="N384" s="632"/>
      <c r="O384" s="632"/>
      <c r="P384" s="632"/>
      <c r="Q384" s="632"/>
      <c r="R384" s="632"/>
      <c r="S384" s="632"/>
      <c r="T384" s="632"/>
      <c r="U384" s="632"/>
      <c r="V384" s="632"/>
      <c r="W384" s="632"/>
      <c r="X384" s="632"/>
      <c r="Y384" s="632"/>
      <c r="Z384" s="632"/>
    </row>
    <row r="385" spans="1:26" ht="12.75" customHeight="1" x14ac:dyDescent="0.3">
      <c r="A385" s="632"/>
      <c r="B385" s="632"/>
      <c r="C385" s="632"/>
      <c r="D385" s="632"/>
      <c r="E385" s="632"/>
      <c r="F385" s="632"/>
      <c r="G385" s="632"/>
      <c r="H385" s="632"/>
      <c r="I385" s="632"/>
      <c r="J385" s="632"/>
      <c r="K385" s="632"/>
      <c r="L385" s="632"/>
      <c r="M385" s="632"/>
      <c r="N385" s="632"/>
      <c r="O385" s="632"/>
      <c r="P385" s="632"/>
      <c r="Q385" s="632"/>
      <c r="R385" s="632"/>
      <c r="S385" s="632"/>
      <c r="T385" s="632"/>
      <c r="U385" s="632"/>
      <c r="V385" s="632"/>
      <c r="W385" s="632"/>
      <c r="X385" s="632"/>
      <c r="Y385" s="632"/>
      <c r="Z385" s="632"/>
    </row>
    <row r="386" spans="1:26" ht="12.75" customHeight="1" x14ac:dyDescent="0.3">
      <c r="A386" s="632"/>
      <c r="B386" s="632"/>
      <c r="C386" s="632"/>
      <c r="D386" s="632"/>
      <c r="E386" s="632"/>
      <c r="F386" s="632"/>
      <c r="G386" s="632"/>
      <c r="H386" s="632"/>
      <c r="I386" s="632"/>
      <c r="J386" s="632"/>
      <c r="K386" s="632"/>
      <c r="L386" s="632"/>
      <c r="M386" s="632"/>
      <c r="N386" s="632"/>
      <c r="O386" s="632"/>
      <c r="P386" s="632"/>
      <c r="Q386" s="632"/>
      <c r="R386" s="632"/>
      <c r="S386" s="632"/>
      <c r="T386" s="632"/>
      <c r="U386" s="632"/>
      <c r="V386" s="632"/>
      <c r="W386" s="632"/>
      <c r="X386" s="632"/>
      <c r="Y386" s="632"/>
      <c r="Z386" s="632"/>
    </row>
    <row r="387" spans="1:26" ht="12.75" customHeight="1" x14ac:dyDescent="0.3">
      <c r="A387" s="632"/>
      <c r="B387" s="632"/>
      <c r="C387" s="632"/>
      <c r="D387" s="632"/>
      <c r="E387" s="632"/>
      <c r="F387" s="632"/>
      <c r="G387" s="632"/>
      <c r="H387" s="632"/>
      <c r="I387" s="632"/>
      <c r="J387" s="632"/>
      <c r="K387" s="632"/>
      <c r="L387" s="632"/>
      <c r="M387" s="632"/>
      <c r="N387" s="632"/>
      <c r="O387" s="632"/>
      <c r="P387" s="632"/>
      <c r="Q387" s="632"/>
      <c r="R387" s="632"/>
      <c r="S387" s="632"/>
      <c r="T387" s="632"/>
      <c r="U387" s="632"/>
      <c r="V387" s="632"/>
      <c r="W387" s="632"/>
      <c r="X387" s="632"/>
      <c r="Y387" s="632"/>
      <c r="Z387" s="632"/>
    </row>
    <row r="388" spans="1:26" ht="12.75" customHeight="1" x14ac:dyDescent="0.3">
      <c r="A388" s="632"/>
      <c r="B388" s="632"/>
      <c r="C388" s="632"/>
      <c r="D388" s="632"/>
      <c r="E388" s="632"/>
      <c r="F388" s="632"/>
      <c r="G388" s="632"/>
      <c r="H388" s="632"/>
      <c r="I388" s="632"/>
      <c r="J388" s="632"/>
      <c r="K388" s="632"/>
      <c r="L388" s="632"/>
      <c r="M388" s="632"/>
      <c r="N388" s="632"/>
      <c r="O388" s="632"/>
      <c r="P388" s="632"/>
      <c r="Q388" s="632"/>
      <c r="R388" s="632"/>
      <c r="S388" s="632"/>
      <c r="T388" s="632"/>
      <c r="U388" s="632"/>
      <c r="V388" s="632"/>
      <c r="W388" s="632"/>
      <c r="X388" s="632"/>
      <c r="Y388" s="632"/>
      <c r="Z388" s="632"/>
    </row>
    <row r="389" spans="1:26" ht="12.75" customHeight="1" x14ac:dyDescent="0.3">
      <c r="A389" s="632"/>
      <c r="B389" s="632"/>
      <c r="C389" s="632"/>
      <c r="D389" s="632"/>
      <c r="E389" s="632"/>
      <c r="F389" s="632"/>
      <c r="G389" s="632"/>
      <c r="H389" s="632"/>
      <c r="I389" s="632"/>
      <c r="J389" s="632"/>
      <c r="K389" s="632"/>
      <c r="L389" s="632"/>
      <c r="M389" s="632"/>
      <c r="N389" s="632"/>
      <c r="O389" s="632"/>
      <c r="P389" s="632"/>
      <c r="Q389" s="632"/>
      <c r="R389" s="632"/>
      <c r="S389" s="632"/>
      <c r="T389" s="632"/>
      <c r="U389" s="632"/>
      <c r="V389" s="632"/>
      <c r="W389" s="632"/>
      <c r="X389" s="632"/>
      <c r="Y389" s="632"/>
      <c r="Z389" s="632"/>
    </row>
    <row r="390" spans="1:26" ht="12.75" customHeight="1" x14ac:dyDescent="0.3">
      <c r="A390" s="632"/>
      <c r="B390" s="632"/>
      <c r="C390" s="632"/>
      <c r="D390" s="632"/>
      <c r="E390" s="632"/>
      <c r="F390" s="632"/>
      <c r="G390" s="632"/>
      <c r="H390" s="632"/>
      <c r="I390" s="632"/>
      <c r="J390" s="632"/>
      <c r="K390" s="632"/>
      <c r="L390" s="632"/>
      <c r="M390" s="632"/>
      <c r="N390" s="632"/>
      <c r="O390" s="632"/>
      <c r="P390" s="632"/>
      <c r="Q390" s="632"/>
      <c r="R390" s="632"/>
      <c r="S390" s="632"/>
      <c r="T390" s="632"/>
      <c r="U390" s="632"/>
      <c r="V390" s="632"/>
      <c r="W390" s="632"/>
      <c r="X390" s="632"/>
      <c r="Y390" s="632"/>
      <c r="Z390" s="632"/>
    </row>
    <row r="391" spans="1:26" ht="12.75" customHeight="1" x14ac:dyDescent="0.3">
      <c r="A391" s="632"/>
      <c r="B391" s="632"/>
      <c r="C391" s="632"/>
      <c r="D391" s="632"/>
      <c r="E391" s="632"/>
      <c r="F391" s="632"/>
      <c r="G391" s="632"/>
      <c r="H391" s="632"/>
      <c r="I391" s="632"/>
      <c r="J391" s="632"/>
      <c r="K391" s="632"/>
      <c r="L391" s="632"/>
      <c r="M391" s="632"/>
      <c r="N391" s="632"/>
      <c r="O391" s="632"/>
      <c r="P391" s="632"/>
      <c r="Q391" s="632"/>
      <c r="R391" s="632"/>
      <c r="S391" s="632"/>
      <c r="T391" s="632"/>
      <c r="U391" s="632"/>
      <c r="V391" s="632"/>
      <c r="W391" s="632"/>
      <c r="X391" s="632"/>
      <c r="Y391" s="632"/>
      <c r="Z391" s="632"/>
    </row>
    <row r="392" spans="1:26" ht="12.75" customHeight="1" x14ac:dyDescent="0.3">
      <c r="A392" s="632"/>
      <c r="B392" s="632"/>
      <c r="C392" s="632"/>
      <c r="D392" s="632"/>
      <c r="E392" s="632"/>
      <c r="F392" s="632"/>
      <c r="G392" s="632"/>
      <c r="H392" s="632"/>
      <c r="I392" s="632"/>
      <c r="J392" s="632"/>
      <c r="K392" s="632"/>
      <c r="L392" s="632"/>
      <c r="M392" s="632"/>
      <c r="N392" s="632"/>
      <c r="O392" s="632"/>
      <c r="P392" s="632"/>
      <c r="Q392" s="632"/>
      <c r="R392" s="632"/>
      <c r="S392" s="632"/>
      <c r="T392" s="632"/>
      <c r="U392" s="632"/>
      <c r="V392" s="632"/>
      <c r="W392" s="632"/>
      <c r="X392" s="632"/>
      <c r="Y392" s="632"/>
      <c r="Z392" s="632"/>
    </row>
    <row r="393" spans="1:26" ht="12.75" customHeight="1" x14ac:dyDescent="0.3">
      <c r="A393" s="632"/>
      <c r="B393" s="632"/>
      <c r="C393" s="632"/>
      <c r="D393" s="632"/>
      <c r="E393" s="632"/>
      <c r="F393" s="632"/>
      <c r="G393" s="632"/>
      <c r="H393" s="632"/>
      <c r="I393" s="632"/>
      <c r="J393" s="632"/>
      <c r="K393" s="632"/>
      <c r="L393" s="632"/>
      <c r="M393" s="632"/>
      <c r="N393" s="632"/>
      <c r="O393" s="632"/>
      <c r="P393" s="632"/>
      <c r="Q393" s="632"/>
      <c r="R393" s="632"/>
      <c r="S393" s="632"/>
      <c r="T393" s="632"/>
      <c r="U393" s="632"/>
      <c r="V393" s="632"/>
      <c r="W393" s="632"/>
      <c r="X393" s="632"/>
      <c r="Y393" s="632"/>
      <c r="Z393" s="632"/>
    </row>
    <row r="394" spans="1:26" ht="12.75" customHeight="1" x14ac:dyDescent="0.3">
      <c r="A394" s="632"/>
      <c r="B394" s="632"/>
      <c r="C394" s="632"/>
      <c r="D394" s="632"/>
      <c r="E394" s="632"/>
      <c r="F394" s="632"/>
      <c r="G394" s="632"/>
      <c r="H394" s="632"/>
      <c r="I394" s="632"/>
      <c r="J394" s="632"/>
      <c r="K394" s="632"/>
      <c r="L394" s="632"/>
      <c r="M394" s="632"/>
      <c r="N394" s="632"/>
      <c r="O394" s="632"/>
      <c r="P394" s="632"/>
      <c r="Q394" s="632"/>
      <c r="R394" s="632"/>
      <c r="S394" s="632"/>
      <c r="T394" s="632"/>
      <c r="U394" s="632"/>
      <c r="V394" s="632"/>
      <c r="W394" s="632"/>
      <c r="X394" s="632"/>
      <c r="Y394" s="632"/>
      <c r="Z394" s="632"/>
    </row>
    <row r="395" spans="1:26" ht="12.75" customHeight="1" x14ac:dyDescent="0.3">
      <c r="A395" s="632"/>
      <c r="B395" s="632"/>
      <c r="C395" s="632"/>
      <c r="D395" s="632"/>
      <c r="E395" s="632"/>
      <c r="F395" s="632"/>
      <c r="G395" s="632"/>
      <c r="H395" s="632"/>
      <c r="I395" s="632"/>
      <c r="J395" s="632"/>
      <c r="K395" s="632"/>
      <c r="L395" s="632"/>
      <c r="M395" s="632"/>
      <c r="N395" s="632"/>
      <c r="O395" s="632"/>
      <c r="P395" s="632"/>
      <c r="Q395" s="632"/>
      <c r="R395" s="632"/>
      <c r="S395" s="632"/>
      <c r="T395" s="632"/>
      <c r="U395" s="632"/>
      <c r="V395" s="632"/>
      <c r="W395" s="632"/>
      <c r="X395" s="632"/>
      <c r="Y395" s="632"/>
      <c r="Z395" s="632"/>
    </row>
    <row r="396" spans="1:26" ht="12.75" customHeight="1" x14ac:dyDescent="0.3">
      <c r="A396" s="632"/>
      <c r="B396" s="632"/>
      <c r="C396" s="632"/>
      <c r="D396" s="632"/>
      <c r="E396" s="632"/>
      <c r="F396" s="632"/>
      <c r="G396" s="632"/>
      <c r="H396" s="632"/>
      <c r="I396" s="632"/>
      <c r="J396" s="632"/>
      <c r="K396" s="632"/>
      <c r="L396" s="632"/>
      <c r="M396" s="632"/>
      <c r="N396" s="632"/>
      <c r="O396" s="632"/>
      <c r="P396" s="632"/>
      <c r="Q396" s="632"/>
      <c r="R396" s="632"/>
      <c r="S396" s="632"/>
      <c r="T396" s="632"/>
      <c r="U396" s="632"/>
      <c r="V396" s="632"/>
      <c r="W396" s="632"/>
      <c r="X396" s="632"/>
      <c r="Y396" s="632"/>
      <c r="Z396" s="632"/>
    </row>
    <row r="397" spans="1:26" ht="12.75" customHeight="1" x14ac:dyDescent="0.3">
      <c r="A397" s="632"/>
      <c r="B397" s="632"/>
      <c r="C397" s="632"/>
      <c r="D397" s="632"/>
      <c r="E397" s="632"/>
      <c r="F397" s="632"/>
      <c r="G397" s="632"/>
      <c r="H397" s="632"/>
      <c r="I397" s="632"/>
      <c r="J397" s="632"/>
      <c r="K397" s="632"/>
      <c r="L397" s="632"/>
      <c r="M397" s="632"/>
      <c r="N397" s="632"/>
      <c r="O397" s="632"/>
      <c r="P397" s="632"/>
      <c r="Q397" s="632"/>
      <c r="R397" s="632"/>
      <c r="S397" s="632"/>
      <c r="T397" s="632"/>
      <c r="U397" s="632"/>
      <c r="V397" s="632"/>
      <c r="W397" s="632"/>
      <c r="X397" s="632"/>
      <c r="Y397" s="632"/>
      <c r="Z397" s="632"/>
    </row>
    <row r="398" spans="1:26" ht="12.75" customHeight="1" x14ac:dyDescent="0.3">
      <c r="A398" s="632"/>
      <c r="B398" s="632"/>
      <c r="C398" s="632"/>
      <c r="D398" s="632"/>
      <c r="E398" s="632"/>
      <c r="F398" s="632"/>
      <c r="G398" s="632"/>
      <c r="H398" s="632"/>
      <c r="I398" s="632"/>
      <c r="J398" s="632"/>
      <c r="K398" s="632"/>
      <c r="L398" s="632"/>
      <c r="M398" s="632"/>
      <c r="N398" s="632"/>
      <c r="O398" s="632"/>
      <c r="P398" s="632"/>
      <c r="Q398" s="632"/>
      <c r="R398" s="632"/>
      <c r="S398" s="632"/>
      <c r="T398" s="632"/>
      <c r="U398" s="632"/>
      <c r="V398" s="632"/>
      <c r="W398" s="632"/>
      <c r="X398" s="632"/>
      <c r="Y398" s="632"/>
      <c r="Z398" s="632"/>
    </row>
    <row r="399" spans="1:26" ht="12.75" customHeight="1" x14ac:dyDescent="0.3">
      <c r="A399" s="632"/>
      <c r="B399" s="632"/>
      <c r="C399" s="632"/>
      <c r="D399" s="632"/>
      <c r="E399" s="632"/>
      <c r="F399" s="632"/>
      <c r="G399" s="632"/>
      <c r="H399" s="632"/>
      <c r="I399" s="632"/>
      <c r="J399" s="632"/>
      <c r="K399" s="632"/>
      <c r="L399" s="632"/>
      <c r="M399" s="632"/>
      <c r="N399" s="632"/>
      <c r="O399" s="632"/>
      <c r="P399" s="632"/>
      <c r="Q399" s="632"/>
      <c r="R399" s="632"/>
      <c r="S399" s="632"/>
      <c r="T399" s="632"/>
      <c r="U399" s="632"/>
      <c r="V399" s="632"/>
      <c r="W399" s="632"/>
      <c r="X399" s="632"/>
      <c r="Y399" s="632"/>
      <c r="Z399" s="632"/>
    </row>
    <row r="400" spans="1:26" ht="12.75" customHeight="1" x14ac:dyDescent="0.3">
      <c r="A400" s="632"/>
      <c r="B400" s="632"/>
      <c r="C400" s="632"/>
      <c r="D400" s="632"/>
      <c r="E400" s="632"/>
      <c r="F400" s="632"/>
      <c r="G400" s="632"/>
      <c r="H400" s="632"/>
      <c r="I400" s="632"/>
      <c r="J400" s="632"/>
      <c r="K400" s="632"/>
      <c r="L400" s="632"/>
      <c r="M400" s="632"/>
      <c r="N400" s="632"/>
      <c r="O400" s="632"/>
      <c r="P400" s="632"/>
      <c r="Q400" s="632"/>
      <c r="R400" s="632"/>
      <c r="S400" s="632"/>
      <c r="T400" s="632"/>
      <c r="U400" s="632"/>
      <c r="V400" s="632"/>
      <c r="W400" s="632"/>
      <c r="X400" s="632"/>
      <c r="Y400" s="632"/>
      <c r="Z400" s="632"/>
    </row>
    <row r="401" spans="1:26" ht="12.75" customHeight="1" x14ac:dyDescent="0.3">
      <c r="A401" s="632"/>
      <c r="B401" s="632"/>
      <c r="C401" s="632"/>
      <c r="D401" s="632"/>
      <c r="E401" s="632"/>
      <c r="F401" s="632"/>
      <c r="G401" s="632"/>
      <c r="H401" s="632"/>
      <c r="I401" s="632"/>
      <c r="J401" s="632"/>
      <c r="K401" s="632"/>
      <c r="L401" s="632"/>
      <c r="M401" s="632"/>
      <c r="N401" s="632"/>
      <c r="O401" s="632"/>
      <c r="P401" s="632"/>
      <c r="Q401" s="632"/>
      <c r="R401" s="632"/>
      <c r="S401" s="632"/>
      <c r="T401" s="632"/>
      <c r="U401" s="632"/>
      <c r="V401" s="632"/>
      <c r="W401" s="632"/>
      <c r="X401" s="632"/>
      <c r="Y401" s="632"/>
      <c r="Z401" s="632"/>
    </row>
    <row r="402" spans="1:26" ht="12.75" customHeight="1" x14ac:dyDescent="0.3">
      <c r="A402" s="632"/>
      <c r="B402" s="632"/>
      <c r="C402" s="632"/>
      <c r="D402" s="632"/>
      <c r="E402" s="632"/>
      <c r="F402" s="632"/>
      <c r="G402" s="632"/>
      <c r="H402" s="632"/>
      <c r="I402" s="632"/>
      <c r="J402" s="632"/>
      <c r="K402" s="632"/>
      <c r="L402" s="632"/>
      <c r="M402" s="632"/>
      <c r="N402" s="632"/>
      <c r="O402" s="632"/>
      <c r="P402" s="632"/>
      <c r="Q402" s="632"/>
      <c r="R402" s="632"/>
      <c r="S402" s="632"/>
      <c r="T402" s="632"/>
      <c r="U402" s="632"/>
      <c r="V402" s="632"/>
      <c r="W402" s="632"/>
      <c r="X402" s="632"/>
      <c r="Y402" s="632"/>
      <c r="Z402" s="632"/>
    </row>
    <row r="403" spans="1:26" ht="12.75" customHeight="1" x14ac:dyDescent="0.3">
      <c r="A403" s="632"/>
      <c r="B403" s="632"/>
      <c r="C403" s="632"/>
      <c r="D403" s="632"/>
      <c r="E403" s="632"/>
      <c r="F403" s="632"/>
      <c r="G403" s="632"/>
      <c r="H403" s="632"/>
      <c r="I403" s="632"/>
      <c r="J403" s="632"/>
      <c r="K403" s="632"/>
      <c r="L403" s="632"/>
      <c r="M403" s="632"/>
      <c r="N403" s="632"/>
      <c r="O403" s="632"/>
      <c r="P403" s="632"/>
      <c r="Q403" s="632"/>
      <c r="R403" s="632"/>
      <c r="S403" s="632"/>
      <c r="T403" s="632"/>
      <c r="U403" s="632"/>
      <c r="V403" s="632"/>
      <c r="W403" s="632"/>
      <c r="X403" s="632"/>
      <c r="Y403" s="632"/>
      <c r="Z403" s="632"/>
    </row>
    <row r="404" spans="1:26" ht="12.75" customHeight="1" x14ac:dyDescent="0.3">
      <c r="A404" s="632"/>
      <c r="B404" s="632"/>
      <c r="C404" s="632"/>
      <c r="D404" s="632"/>
      <c r="E404" s="632"/>
      <c r="F404" s="632"/>
      <c r="G404" s="632"/>
      <c r="H404" s="632"/>
      <c r="I404" s="632"/>
      <c r="J404" s="632"/>
      <c r="K404" s="632"/>
      <c r="L404" s="632"/>
      <c r="M404" s="632"/>
      <c r="N404" s="632"/>
      <c r="O404" s="632"/>
      <c r="P404" s="632"/>
      <c r="Q404" s="632"/>
      <c r="R404" s="632"/>
      <c r="S404" s="632"/>
      <c r="T404" s="632"/>
      <c r="U404" s="632"/>
      <c r="V404" s="632"/>
      <c r="W404" s="632"/>
      <c r="X404" s="632"/>
      <c r="Y404" s="632"/>
      <c r="Z404" s="632"/>
    </row>
    <row r="405" spans="1:26" ht="12.75" customHeight="1" x14ac:dyDescent="0.3">
      <c r="A405" s="632"/>
      <c r="B405" s="632"/>
      <c r="C405" s="632"/>
      <c r="D405" s="632"/>
      <c r="E405" s="632"/>
      <c r="F405" s="632"/>
      <c r="G405" s="632"/>
      <c r="H405" s="632"/>
      <c r="I405" s="632"/>
      <c r="J405" s="632"/>
      <c r="K405" s="632"/>
      <c r="L405" s="632"/>
      <c r="M405" s="632"/>
      <c r="N405" s="632"/>
      <c r="O405" s="632"/>
      <c r="P405" s="632"/>
      <c r="Q405" s="632"/>
      <c r="R405" s="632"/>
      <c r="S405" s="632"/>
      <c r="T405" s="632"/>
      <c r="U405" s="632"/>
      <c r="V405" s="632"/>
      <c r="W405" s="632"/>
      <c r="X405" s="632"/>
      <c r="Y405" s="632"/>
      <c r="Z405" s="632"/>
    </row>
    <row r="406" spans="1:26" ht="12.75" customHeight="1" x14ac:dyDescent="0.3">
      <c r="A406" s="632"/>
      <c r="B406" s="632"/>
      <c r="C406" s="632"/>
      <c r="D406" s="632"/>
      <c r="E406" s="632"/>
      <c r="F406" s="632"/>
      <c r="G406" s="632"/>
      <c r="H406" s="632"/>
      <c r="I406" s="632"/>
      <c r="J406" s="632"/>
      <c r="K406" s="632"/>
      <c r="L406" s="632"/>
      <c r="M406" s="632"/>
      <c r="N406" s="632"/>
      <c r="O406" s="632"/>
      <c r="P406" s="632"/>
      <c r="Q406" s="632"/>
      <c r="R406" s="632"/>
      <c r="S406" s="632"/>
      <c r="T406" s="632"/>
      <c r="U406" s="632"/>
      <c r="V406" s="632"/>
      <c r="W406" s="632"/>
      <c r="X406" s="632"/>
      <c r="Y406" s="632"/>
      <c r="Z406" s="632"/>
    </row>
    <row r="407" spans="1:26" ht="12.75" customHeight="1" x14ac:dyDescent="0.3">
      <c r="A407" s="632"/>
      <c r="B407" s="632"/>
      <c r="C407" s="632"/>
      <c r="D407" s="632"/>
      <c r="E407" s="632"/>
      <c r="F407" s="632"/>
      <c r="G407" s="632"/>
      <c r="H407" s="632"/>
      <c r="I407" s="632"/>
      <c r="J407" s="632"/>
      <c r="K407" s="632"/>
      <c r="L407" s="632"/>
      <c r="M407" s="632"/>
      <c r="N407" s="632"/>
      <c r="O407" s="632"/>
      <c r="P407" s="632"/>
      <c r="Q407" s="632"/>
      <c r="R407" s="632"/>
      <c r="S407" s="632"/>
      <c r="T407" s="632"/>
      <c r="U407" s="632"/>
      <c r="V407" s="632"/>
      <c r="W407" s="632"/>
      <c r="X407" s="632"/>
      <c r="Y407" s="632"/>
      <c r="Z407" s="632"/>
    </row>
    <row r="408" spans="1:26" ht="12.75" customHeight="1" x14ac:dyDescent="0.3">
      <c r="A408" s="632"/>
      <c r="B408" s="632"/>
      <c r="C408" s="632"/>
      <c r="D408" s="632"/>
      <c r="E408" s="632"/>
      <c r="F408" s="632"/>
      <c r="G408" s="632"/>
      <c r="H408" s="632"/>
      <c r="I408" s="632"/>
      <c r="J408" s="632"/>
      <c r="K408" s="632"/>
      <c r="L408" s="632"/>
      <c r="M408" s="632"/>
      <c r="N408" s="632"/>
      <c r="O408" s="632"/>
      <c r="P408" s="632"/>
      <c r="Q408" s="632"/>
      <c r="R408" s="632"/>
      <c r="S408" s="632"/>
      <c r="T408" s="632"/>
      <c r="U408" s="632"/>
      <c r="V408" s="632"/>
      <c r="W408" s="632"/>
      <c r="X408" s="632"/>
      <c r="Y408" s="632"/>
      <c r="Z408" s="632"/>
    </row>
    <row r="409" spans="1:26" ht="12.75" customHeight="1" x14ac:dyDescent="0.3">
      <c r="A409" s="632"/>
      <c r="B409" s="632"/>
      <c r="C409" s="632"/>
      <c r="D409" s="632"/>
      <c r="E409" s="632"/>
      <c r="F409" s="632"/>
      <c r="G409" s="632"/>
      <c r="H409" s="632"/>
      <c r="I409" s="632"/>
      <c r="J409" s="632"/>
      <c r="K409" s="632"/>
      <c r="L409" s="632"/>
      <c r="M409" s="632"/>
      <c r="N409" s="632"/>
      <c r="O409" s="632"/>
      <c r="P409" s="632"/>
      <c r="Q409" s="632"/>
      <c r="R409" s="632"/>
      <c r="S409" s="632"/>
      <c r="T409" s="632"/>
      <c r="U409" s="632"/>
      <c r="V409" s="632"/>
      <c r="W409" s="632"/>
      <c r="X409" s="632"/>
      <c r="Y409" s="632"/>
      <c r="Z409" s="632"/>
    </row>
    <row r="410" spans="1:26" ht="12.75" customHeight="1" x14ac:dyDescent="0.3">
      <c r="A410" s="632"/>
      <c r="B410" s="632"/>
      <c r="C410" s="632"/>
      <c r="D410" s="632"/>
      <c r="E410" s="632"/>
      <c r="F410" s="632"/>
      <c r="G410" s="632"/>
      <c r="H410" s="632"/>
      <c r="I410" s="632"/>
      <c r="J410" s="632"/>
      <c r="K410" s="632"/>
      <c r="L410" s="632"/>
      <c r="M410" s="632"/>
      <c r="N410" s="632"/>
      <c r="O410" s="632"/>
      <c r="P410" s="632"/>
      <c r="Q410" s="632"/>
      <c r="R410" s="632"/>
      <c r="S410" s="632"/>
      <c r="T410" s="632"/>
      <c r="U410" s="632"/>
      <c r="V410" s="632"/>
      <c r="W410" s="632"/>
      <c r="X410" s="632"/>
      <c r="Y410" s="632"/>
      <c r="Z410" s="632"/>
    </row>
    <row r="411" spans="1:26" ht="12.75" customHeight="1" x14ac:dyDescent="0.3">
      <c r="A411" s="632"/>
      <c r="B411" s="632"/>
      <c r="C411" s="632"/>
      <c r="D411" s="632"/>
      <c r="E411" s="632"/>
      <c r="F411" s="632"/>
      <c r="G411" s="632"/>
      <c r="H411" s="632"/>
      <c r="I411" s="632"/>
      <c r="J411" s="632"/>
      <c r="K411" s="632"/>
      <c r="L411" s="632"/>
      <c r="M411" s="632"/>
      <c r="N411" s="632"/>
      <c r="O411" s="632"/>
      <c r="P411" s="632"/>
      <c r="Q411" s="632"/>
      <c r="R411" s="632"/>
      <c r="S411" s="632"/>
      <c r="T411" s="632"/>
      <c r="U411" s="632"/>
      <c r="V411" s="632"/>
      <c r="W411" s="632"/>
      <c r="X411" s="632"/>
      <c r="Y411" s="632"/>
      <c r="Z411" s="632"/>
    </row>
    <row r="412" spans="1:26" ht="12.75" customHeight="1" x14ac:dyDescent="0.3">
      <c r="A412" s="632"/>
      <c r="B412" s="632"/>
      <c r="C412" s="632"/>
      <c r="D412" s="632"/>
      <c r="E412" s="632"/>
      <c r="F412" s="632"/>
      <c r="G412" s="632"/>
      <c r="H412" s="632"/>
      <c r="I412" s="632"/>
      <c r="J412" s="632"/>
      <c r="K412" s="632"/>
      <c r="L412" s="632"/>
      <c r="M412" s="632"/>
      <c r="N412" s="632"/>
      <c r="O412" s="632"/>
      <c r="P412" s="632"/>
      <c r="Q412" s="632"/>
      <c r="R412" s="632"/>
      <c r="S412" s="632"/>
      <c r="T412" s="632"/>
      <c r="U412" s="632"/>
      <c r="V412" s="632"/>
      <c r="W412" s="632"/>
      <c r="X412" s="632"/>
      <c r="Y412" s="632"/>
      <c r="Z412" s="632"/>
    </row>
    <row r="413" spans="1:26" ht="12.75" customHeight="1" x14ac:dyDescent="0.3">
      <c r="A413" s="632"/>
      <c r="B413" s="632"/>
      <c r="C413" s="632"/>
      <c r="D413" s="632"/>
      <c r="E413" s="632"/>
      <c r="F413" s="632"/>
      <c r="G413" s="632"/>
      <c r="H413" s="632"/>
      <c r="I413" s="632"/>
      <c r="J413" s="632"/>
      <c r="K413" s="632"/>
      <c r="L413" s="632"/>
      <c r="M413" s="632"/>
      <c r="N413" s="632"/>
      <c r="O413" s="632"/>
      <c r="P413" s="632"/>
      <c r="Q413" s="632"/>
      <c r="R413" s="632"/>
      <c r="S413" s="632"/>
      <c r="T413" s="632"/>
      <c r="U413" s="632"/>
      <c r="V413" s="632"/>
      <c r="W413" s="632"/>
      <c r="X413" s="632"/>
      <c r="Y413" s="632"/>
      <c r="Z413" s="632"/>
    </row>
    <row r="414" spans="1:26" ht="12.75" customHeight="1" x14ac:dyDescent="0.3">
      <c r="A414" s="632"/>
      <c r="B414" s="632"/>
      <c r="C414" s="632"/>
      <c r="D414" s="632"/>
      <c r="E414" s="632"/>
      <c r="F414" s="632"/>
      <c r="G414" s="632"/>
      <c r="H414" s="632"/>
      <c r="I414" s="632"/>
      <c r="J414" s="632"/>
      <c r="K414" s="632"/>
      <c r="L414" s="632"/>
      <c r="M414" s="632"/>
      <c r="N414" s="632"/>
      <c r="O414" s="632"/>
      <c r="P414" s="632"/>
      <c r="Q414" s="632"/>
      <c r="R414" s="632"/>
      <c r="S414" s="632"/>
      <c r="T414" s="632"/>
      <c r="U414" s="632"/>
      <c r="V414" s="632"/>
      <c r="W414" s="632"/>
      <c r="X414" s="632"/>
      <c r="Y414" s="632"/>
      <c r="Z414" s="632"/>
    </row>
    <row r="415" spans="1:26" ht="12.75" customHeight="1" x14ac:dyDescent="0.3">
      <c r="A415" s="632"/>
      <c r="B415" s="632"/>
      <c r="C415" s="632"/>
      <c r="D415" s="632"/>
      <c r="E415" s="632"/>
      <c r="F415" s="632"/>
      <c r="G415" s="632"/>
      <c r="H415" s="632"/>
      <c r="I415" s="632"/>
      <c r="J415" s="632"/>
      <c r="K415" s="632"/>
      <c r="L415" s="632"/>
      <c r="M415" s="632"/>
      <c r="N415" s="632"/>
      <c r="O415" s="632"/>
      <c r="P415" s="632"/>
      <c r="Q415" s="632"/>
      <c r="R415" s="632"/>
      <c r="S415" s="632"/>
      <c r="T415" s="632"/>
      <c r="U415" s="632"/>
      <c r="V415" s="632"/>
      <c r="W415" s="632"/>
      <c r="X415" s="632"/>
      <c r="Y415" s="632"/>
      <c r="Z415" s="632"/>
    </row>
    <row r="416" spans="1:26" ht="12.75" customHeight="1" x14ac:dyDescent="0.3">
      <c r="A416" s="632"/>
      <c r="B416" s="632"/>
      <c r="C416" s="632"/>
      <c r="D416" s="632"/>
      <c r="E416" s="632"/>
      <c r="F416" s="632"/>
      <c r="G416" s="632"/>
      <c r="H416" s="632"/>
      <c r="I416" s="632"/>
      <c r="J416" s="632"/>
      <c r="K416" s="632"/>
      <c r="L416" s="632"/>
      <c r="M416" s="632"/>
      <c r="N416" s="632"/>
      <c r="O416" s="632"/>
      <c r="P416" s="632"/>
      <c r="Q416" s="632"/>
      <c r="R416" s="632"/>
      <c r="S416" s="632"/>
      <c r="T416" s="632"/>
      <c r="U416" s="632"/>
      <c r="V416" s="632"/>
      <c r="W416" s="632"/>
      <c r="X416" s="632"/>
      <c r="Y416" s="632"/>
      <c r="Z416" s="632"/>
    </row>
    <row r="417" spans="1:26" ht="12.75" customHeight="1" x14ac:dyDescent="0.3">
      <c r="A417" s="632"/>
      <c r="B417" s="632"/>
      <c r="C417" s="632"/>
      <c r="D417" s="632"/>
      <c r="E417" s="632"/>
      <c r="F417" s="632"/>
      <c r="G417" s="632"/>
      <c r="H417" s="632"/>
      <c r="I417" s="632"/>
      <c r="J417" s="632"/>
      <c r="K417" s="632"/>
      <c r="L417" s="632"/>
      <c r="M417" s="632"/>
      <c r="N417" s="632"/>
      <c r="O417" s="632"/>
      <c r="P417" s="632"/>
      <c r="Q417" s="632"/>
      <c r="R417" s="632"/>
      <c r="S417" s="632"/>
      <c r="T417" s="632"/>
      <c r="U417" s="632"/>
      <c r="V417" s="632"/>
      <c r="W417" s="632"/>
      <c r="X417" s="632"/>
      <c r="Y417" s="632"/>
      <c r="Z417" s="632"/>
    </row>
    <row r="418" spans="1:26" ht="12.75" customHeight="1" x14ac:dyDescent="0.3">
      <c r="A418" s="632"/>
      <c r="B418" s="632"/>
      <c r="C418" s="632"/>
      <c r="D418" s="632"/>
      <c r="E418" s="632"/>
      <c r="F418" s="632"/>
      <c r="G418" s="632"/>
      <c r="H418" s="632"/>
      <c r="I418" s="632"/>
      <c r="J418" s="632"/>
      <c r="K418" s="632"/>
      <c r="L418" s="632"/>
      <c r="M418" s="632"/>
      <c r="N418" s="632"/>
      <c r="O418" s="632"/>
      <c r="P418" s="632"/>
      <c r="Q418" s="632"/>
      <c r="R418" s="632"/>
      <c r="S418" s="632"/>
      <c r="T418" s="632"/>
      <c r="U418" s="632"/>
      <c r="V418" s="632"/>
      <c r="W418" s="632"/>
      <c r="X418" s="632"/>
      <c r="Y418" s="632"/>
      <c r="Z418" s="632"/>
    </row>
    <row r="419" spans="1:26" ht="12.75" customHeight="1" x14ac:dyDescent="0.3">
      <c r="A419" s="632"/>
      <c r="B419" s="632"/>
      <c r="C419" s="632"/>
      <c r="D419" s="632"/>
      <c r="E419" s="632"/>
      <c r="F419" s="632"/>
      <c r="G419" s="632"/>
      <c r="H419" s="632"/>
      <c r="I419" s="632"/>
      <c r="J419" s="632"/>
      <c r="K419" s="632"/>
      <c r="L419" s="632"/>
      <c r="M419" s="632"/>
      <c r="N419" s="632"/>
      <c r="O419" s="632"/>
      <c r="P419" s="632"/>
      <c r="Q419" s="632"/>
      <c r="R419" s="632"/>
      <c r="S419" s="632"/>
      <c r="T419" s="632"/>
      <c r="U419" s="632"/>
      <c r="V419" s="632"/>
      <c r="W419" s="632"/>
      <c r="X419" s="632"/>
      <c r="Y419" s="632"/>
      <c r="Z419" s="632"/>
    </row>
    <row r="420" spans="1:26" ht="12.75" customHeight="1" x14ac:dyDescent="0.3">
      <c r="A420" s="632"/>
      <c r="B420" s="632"/>
      <c r="C420" s="632"/>
      <c r="D420" s="632"/>
      <c r="E420" s="632"/>
      <c r="F420" s="632"/>
      <c r="G420" s="632"/>
      <c r="H420" s="632"/>
      <c r="I420" s="632"/>
      <c r="J420" s="632"/>
      <c r="K420" s="632"/>
      <c r="L420" s="632"/>
      <c r="M420" s="632"/>
      <c r="N420" s="632"/>
      <c r="O420" s="632"/>
      <c r="P420" s="632"/>
      <c r="Q420" s="632"/>
      <c r="R420" s="632"/>
      <c r="S420" s="632"/>
      <c r="T420" s="632"/>
      <c r="U420" s="632"/>
      <c r="V420" s="632"/>
      <c r="W420" s="632"/>
      <c r="X420" s="632"/>
      <c r="Y420" s="632"/>
      <c r="Z420" s="632"/>
    </row>
    <row r="421" spans="1:26" ht="12.75" customHeight="1" x14ac:dyDescent="0.3">
      <c r="A421" s="632"/>
      <c r="B421" s="632"/>
      <c r="C421" s="632"/>
      <c r="D421" s="632"/>
      <c r="E421" s="632"/>
      <c r="F421" s="632"/>
      <c r="G421" s="632"/>
      <c r="H421" s="632"/>
      <c r="I421" s="632"/>
      <c r="J421" s="632"/>
      <c r="K421" s="632"/>
      <c r="L421" s="632"/>
      <c r="M421" s="632"/>
      <c r="N421" s="632"/>
      <c r="O421" s="632"/>
      <c r="P421" s="632"/>
      <c r="Q421" s="632"/>
      <c r="R421" s="632"/>
      <c r="S421" s="632"/>
      <c r="T421" s="632"/>
      <c r="U421" s="632"/>
      <c r="V421" s="632"/>
      <c r="W421" s="632"/>
      <c r="X421" s="632"/>
      <c r="Y421" s="632"/>
      <c r="Z421" s="632"/>
    </row>
    <row r="422" spans="1:26" ht="12.75" customHeight="1" x14ac:dyDescent="0.3">
      <c r="A422" s="632"/>
      <c r="B422" s="632"/>
      <c r="C422" s="632"/>
      <c r="D422" s="632"/>
      <c r="E422" s="632"/>
      <c r="F422" s="632"/>
      <c r="G422" s="632"/>
      <c r="H422" s="632"/>
      <c r="I422" s="632"/>
      <c r="J422" s="632"/>
      <c r="K422" s="632"/>
      <c r="L422" s="632"/>
      <c r="M422" s="632"/>
      <c r="N422" s="632"/>
      <c r="O422" s="632"/>
      <c r="P422" s="632"/>
      <c r="Q422" s="632"/>
      <c r="R422" s="632"/>
      <c r="S422" s="632"/>
      <c r="T422" s="632"/>
      <c r="U422" s="632"/>
      <c r="V422" s="632"/>
      <c r="W422" s="632"/>
      <c r="X422" s="632"/>
      <c r="Y422" s="632"/>
      <c r="Z422" s="632"/>
    </row>
    <row r="423" spans="1:26" ht="12.75" customHeight="1" x14ac:dyDescent="0.3">
      <c r="A423" s="632"/>
      <c r="B423" s="632"/>
      <c r="C423" s="632"/>
      <c r="D423" s="632"/>
      <c r="E423" s="632"/>
      <c r="F423" s="632"/>
      <c r="G423" s="632"/>
      <c r="H423" s="632"/>
      <c r="I423" s="632"/>
      <c r="J423" s="632"/>
      <c r="K423" s="632"/>
      <c r="L423" s="632"/>
      <c r="M423" s="632"/>
      <c r="N423" s="632"/>
      <c r="O423" s="632"/>
      <c r="P423" s="632"/>
      <c r="Q423" s="632"/>
      <c r="R423" s="632"/>
      <c r="S423" s="632"/>
      <c r="T423" s="632"/>
      <c r="U423" s="632"/>
      <c r="V423" s="632"/>
      <c r="W423" s="632"/>
      <c r="X423" s="632"/>
      <c r="Y423" s="632"/>
      <c r="Z423" s="632"/>
    </row>
    <row r="424" spans="1:26" ht="12.75" customHeight="1" x14ac:dyDescent="0.3">
      <c r="A424" s="632"/>
      <c r="B424" s="632"/>
      <c r="C424" s="632"/>
      <c r="D424" s="632"/>
      <c r="E424" s="632"/>
      <c r="F424" s="632"/>
      <c r="G424" s="632"/>
      <c r="H424" s="632"/>
      <c r="I424" s="632"/>
      <c r="J424" s="632"/>
      <c r="K424" s="632"/>
      <c r="L424" s="632"/>
      <c r="M424" s="632"/>
      <c r="N424" s="632"/>
      <c r="O424" s="632"/>
      <c r="P424" s="632"/>
      <c r="Q424" s="632"/>
      <c r="R424" s="632"/>
      <c r="S424" s="632"/>
      <c r="T424" s="632"/>
      <c r="U424" s="632"/>
      <c r="V424" s="632"/>
      <c r="W424" s="632"/>
      <c r="X424" s="632"/>
      <c r="Y424" s="632"/>
      <c r="Z424" s="632"/>
    </row>
    <row r="425" spans="1:26" ht="12.75" customHeight="1" x14ac:dyDescent="0.3">
      <c r="A425" s="632"/>
      <c r="B425" s="632"/>
      <c r="C425" s="632"/>
      <c r="D425" s="632"/>
      <c r="E425" s="632"/>
      <c r="F425" s="632"/>
      <c r="G425" s="632"/>
      <c r="H425" s="632"/>
      <c r="I425" s="632"/>
      <c r="J425" s="632"/>
      <c r="K425" s="632"/>
      <c r="L425" s="632"/>
      <c r="M425" s="632"/>
      <c r="N425" s="632"/>
      <c r="O425" s="632"/>
      <c r="P425" s="632"/>
      <c r="Q425" s="632"/>
      <c r="R425" s="632"/>
      <c r="S425" s="632"/>
      <c r="T425" s="632"/>
      <c r="U425" s="632"/>
      <c r="V425" s="632"/>
      <c r="W425" s="632"/>
      <c r="X425" s="632"/>
      <c r="Y425" s="632"/>
      <c r="Z425" s="632"/>
    </row>
    <row r="426" spans="1:26" ht="12.75" customHeight="1" x14ac:dyDescent="0.3">
      <c r="A426" s="632"/>
      <c r="B426" s="632"/>
      <c r="C426" s="632"/>
      <c r="D426" s="632"/>
      <c r="E426" s="632"/>
      <c r="F426" s="632"/>
      <c r="G426" s="632"/>
      <c r="H426" s="632"/>
      <c r="I426" s="632"/>
      <c r="J426" s="632"/>
      <c r="K426" s="632"/>
      <c r="L426" s="632"/>
      <c r="M426" s="632"/>
      <c r="N426" s="632"/>
      <c r="O426" s="632"/>
      <c r="P426" s="632"/>
      <c r="Q426" s="632"/>
      <c r="R426" s="632"/>
      <c r="S426" s="632"/>
      <c r="T426" s="632"/>
      <c r="U426" s="632"/>
      <c r="V426" s="632"/>
      <c r="W426" s="632"/>
      <c r="X426" s="632"/>
      <c r="Y426" s="632"/>
      <c r="Z426" s="632"/>
    </row>
    <row r="427" spans="1:26" ht="12.75" customHeight="1" x14ac:dyDescent="0.3">
      <c r="A427" s="632"/>
      <c r="B427" s="632"/>
      <c r="C427" s="632"/>
      <c r="D427" s="632"/>
      <c r="E427" s="632"/>
      <c r="F427" s="632"/>
      <c r="G427" s="632"/>
      <c r="H427" s="632"/>
      <c r="I427" s="632"/>
      <c r="J427" s="632"/>
      <c r="K427" s="632"/>
      <c r="L427" s="632"/>
      <c r="M427" s="632"/>
      <c r="N427" s="632"/>
      <c r="O427" s="632"/>
      <c r="P427" s="632"/>
      <c r="Q427" s="632"/>
      <c r="R427" s="632"/>
      <c r="S427" s="632"/>
      <c r="T427" s="632"/>
      <c r="U427" s="632"/>
      <c r="V427" s="632"/>
      <c r="W427" s="632"/>
      <c r="X427" s="632"/>
      <c r="Y427" s="632"/>
      <c r="Z427" s="632"/>
    </row>
    <row r="428" spans="1:26" ht="12.75" customHeight="1" x14ac:dyDescent="0.3">
      <c r="A428" s="632"/>
      <c r="B428" s="632"/>
      <c r="C428" s="632"/>
      <c r="D428" s="632"/>
      <c r="E428" s="632"/>
      <c r="F428" s="632"/>
      <c r="G428" s="632"/>
      <c r="H428" s="632"/>
      <c r="I428" s="632"/>
      <c r="J428" s="632"/>
      <c r="K428" s="632"/>
      <c r="L428" s="632"/>
      <c r="M428" s="632"/>
      <c r="N428" s="632"/>
      <c r="O428" s="632"/>
      <c r="P428" s="632"/>
      <c r="Q428" s="632"/>
      <c r="R428" s="632"/>
      <c r="S428" s="632"/>
      <c r="T428" s="632"/>
      <c r="U428" s="632"/>
      <c r="V428" s="632"/>
      <c r="W428" s="632"/>
      <c r="X428" s="632"/>
      <c r="Y428" s="632"/>
      <c r="Z428" s="632"/>
    </row>
    <row r="429" spans="1:26" ht="12.75" customHeight="1" x14ac:dyDescent="0.3">
      <c r="A429" s="632"/>
      <c r="B429" s="632"/>
      <c r="C429" s="632"/>
      <c r="D429" s="632"/>
      <c r="E429" s="632"/>
      <c r="F429" s="632"/>
      <c r="G429" s="632"/>
      <c r="H429" s="632"/>
      <c r="I429" s="632"/>
      <c r="J429" s="632"/>
      <c r="K429" s="632"/>
      <c r="L429" s="632"/>
      <c r="M429" s="632"/>
      <c r="N429" s="632"/>
      <c r="O429" s="632"/>
      <c r="P429" s="632"/>
      <c r="Q429" s="632"/>
      <c r="R429" s="632"/>
      <c r="S429" s="632"/>
      <c r="T429" s="632"/>
      <c r="U429" s="632"/>
      <c r="V429" s="632"/>
      <c r="W429" s="632"/>
      <c r="X429" s="632"/>
      <c r="Y429" s="632"/>
      <c r="Z429" s="632"/>
    </row>
    <row r="430" spans="1:26" ht="12.75" customHeight="1" x14ac:dyDescent="0.3">
      <c r="A430" s="632"/>
      <c r="B430" s="632"/>
      <c r="C430" s="632"/>
      <c r="D430" s="632"/>
      <c r="E430" s="632"/>
      <c r="F430" s="632"/>
      <c r="G430" s="632"/>
      <c r="H430" s="632"/>
      <c r="I430" s="632"/>
      <c r="J430" s="632"/>
      <c r="K430" s="632"/>
      <c r="L430" s="632"/>
      <c r="M430" s="632"/>
      <c r="N430" s="632"/>
      <c r="O430" s="632"/>
      <c r="P430" s="632"/>
      <c r="Q430" s="632"/>
      <c r="R430" s="632"/>
      <c r="S430" s="632"/>
      <c r="T430" s="632"/>
      <c r="U430" s="632"/>
      <c r="V430" s="632"/>
      <c r="W430" s="632"/>
      <c r="X430" s="632"/>
      <c r="Y430" s="632"/>
      <c r="Z430" s="632"/>
    </row>
    <row r="431" spans="1:26" ht="12.75" customHeight="1" x14ac:dyDescent="0.3">
      <c r="A431" s="632"/>
      <c r="B431" s="632"/>
      <c r="C431" s="632"/>
      <c r="D431" s="632"/>
      <c r="E431" s="632"/>
      <c r="F431" s="632"/>
      <c r="G431" s="632"/>
      <c r="H431" s="632"/>
      <c r="I431" s="632"/>
      <c r="J431" s="632"/>
      <c r="K431" s="632"/>
      <c r="L431" s="632"/>
      <c r="M431" s="632"/>
      <c r="N431" s="632"/>
      <c r="O431" s="632"/>
      <c r="P431" s="632"/>
      <c r="Q431" s="632"/>
      <c r="R431" s="632"/>
      <c r="S431" s="632"/>
      <c r="T431" s="632"/>
      <c r="U431" s="632"/>
      <c r="V431" s="632"/>
      <c r="W431" s="632"/>
      <c r="X431" s="632"/>
      <c r="Y431" s="632"/>
      <c r="Z431" s="632"/>
    </row>
    <row r="432" spans="1:26" ht="12.75" customHeight="1" x14ac:dyDescent="0.3">
      <c r="A432" s="632"/>
      <c r="B432" s="632"/>
      <c r="C432" s="632"/>
      <c r="D432" s="632"/>
      <c r="E432" s="632"/>
      <c r="F432" s="632"/>
      <c r="G432" s="632"/>
      <c r="H432" s="632"/>
      <c r="I432" s="632"/>
      <c r="J432" s="632"/>
      <c r="K432" s="632"/>
      <c r="L432" s="632"/>
      <c r="M432" s="632"/>
      <c r="N432" s="632"/>
      <c r="O432" s="632"/>
      <c r="P432" s="632"/>
      <c r="Q432" s="632"/>
      <c r="R432" s="632"/>
      <c r="S432" s="632"/>
      <c r="T432" s="632"/>
      <c r="U432" s="632"/>
      <c r="V432" s="632"/>
      <c r="W432" s="632"/>
      <c r="X432" s="632"/>
      <c r="Y432" s="632"/>
      <c r="Z432" s="632"/>
    </row>
    <row r="433" spans="1:26" ht="12.75" customHeight="1" x14ac:dyDescent="0.3">
      <c r="A433" s="632"/>
      <c r="B433" s="632"/>
      <c r="C433" s="632"/>
      <c r="D433" s="632"/>
      <c r="E433" s="632"/>
      <c r="F433" s="632"/>
      <c r="G433" s="632"/>
      <c r="H433" s="632"/>
      <c r="I433" s="632"/>
      <c r="J433" s="632"/>
      <c r="K433" s="632"/>
      <c r="L433" s="632"/>
      <c r="M433" s="632"/>
      <c r="N433" s="632"/>
      <c r="O433" s="632"/>
      <c r="P433" s="632"/>
      <c r="Q433" s="632"/>
      <c r="R433" s="632"/>
      <c r="S433" s="632"/>
      <c r="T433" s="632"/>
      <c r="U433" s="632"/>
      <c r="V433" s="632"/>
      <c r="W433" s="632"/>
      <c r="X433" s="632"/>
      <c r="Y433" s="632"/>
      <c r="Z433" s="632"/>
    </row>
    <row r="434" spans="1:26" ht="12.75" customHeight="1" x14ac:dyDescent="0.3">
      <c r="A434" s="632"/>
      <c r="B434" s="632"/>
      <c r="C434" s="632"/>
      <c r="D434" s="632"/>
      <c r="E434" s="632"/>
      <c r="F434" s="632"/>
      <c r="G434" s="632"/>
      <c r="H434" s="632"/>
      <c r="I434" s="632"/>
      <c r="J434" s="632"/>
      <c r="K434" s="632"/>
      <c r="L434" s="632"/>
      <c r="M434" s="632"/>
      <c r="N434" s="632"/>
      <c r="O434" s="632"/>
      <c r="P434" s="632"/>
      <c r="Q434" s="632"/>
      <c r="R434" s="632"/>
      <c r="S434" s="632"/>
      <c r="T434" s="632"/>
      <c r="U434" s="632"/>
      <c r="V434" s="632"/>
      <c r="W434" s="632"/>
      <c r="X434" s="632"/>
      <c r="Y434" s="632"/>
      <c r="Z434" s="632"/>
    </row>
    <row r="435" spans="1:26" ht="12.75" customHeight="1" x14ac:dyDescent="0.3">
      <c r="A435" s="632"/>
      <c r="B435" s="632"/>
      <c r="C435" s="632"/>
      <c r="D435" s="632"/>
      <c r="E435" s="632"/>
      <c r="F435" s="632"/>
      <c r="G435" s="632"/>
      <c r="H435" s="632"/>
      <c r="I435" s="632"/>
      <c r="J435" s="632"/>
      <c r="K435" s="632"/>
      <c r="L435" s="632"/>
      <c r="M435" s="632"/>
      <c r="N435" s="632"/>
      <c r="O435" s="632"/>
      <c r="P435" s="632"/>
      <c r="Q435" s="632"/>
      <c r="R435" s="632"/>
      <c r="S435" s="632"/>
      <c r="T435" s="632"/>
      <c r="U435" s="632"/>
      <c r="V435" s="632"/>
      <c r="W435" s="632"/>
      <c r="X435" s="632"/>
      <c r="Y435" s="632"/>
      <c r="Z435" s="632"/>
    </row>
    <row r="436" spans="1:26" ht="12.75" customHeight="1" x14ac:dyDescent="0.3">
      <c r="A436" s="632"/>
      <c r="B436" s="632"/>
      <c r="C436" s="632"/>
      <c r="D436" s="632"/>
      <c r="E436" s="632"/>
      <c r="F436" s="632"/>
      <c r="G436" s="632"/>
      <c r="H436" s="632"/>
      <c r="I436" s="632"/>
      <c r="J436" s="632"/>
      <c r="K436" s="632"/>
      <c r="L436" s="632"/>
      <c r="M436" s="632"/>
      <c r="N436" s="632"/>
      <c r="O436" s="632"/>
      <c r="P436" s="632"/>
      <c r="Q436" s="632"/>
      <c r="R436" s="632"/>
      <c r="S436" s="632"/>
      <c r="T436" s="632"/>
      <c r="U436" s="632"/>
      <c r="V436" s="632"/>
      <c r="W436" s="632"/>
      <c r="X436" s="632"/>
      <c r="Y436" s="632"/>
      <c r="Z436" s="632"/>
    </row>
    <row r="437" spans="1:26" ht="12.75" customHeight="1" x14ac:dyDescent="0.3">
      <c r="A437" s="632"/>
      <c r="B437" s="632"/>
      <c r="C437" s="632"/>
      <c r="D437" s="632"/>
      <c r="E437" s="632"/>
      <c r="F437" s="632"/>
      <c r="G437" s="632"/>
      <c r="H437" s="632"/>
      <c r="I437" s="632"/>
      <c r="J437" s="632"/>
      <c r="K437" s="632"/>
      <c r="L437" s="632"/>
      <c r="M437" s="632"/>
      <c r="N437" s="632"/>
      <c r="O437" s="632"/>
      <c r="P437" s="632"/>
      <c r="Q437" s="632"/>
      <c r="R437" s="632"/>
      <c r="S437" s="632"/>
      <c r="T437" s="632"/>
      <c r="U437" s="632"/>
      <c r="V437" s="632"/>
      <c r="W437" s="632"/>
      <c r="X437" s="632"/>
      <c r="Y437" s="632"/>
      <c r="Z437" s="632"/>
    </row>
    <row r="438" spans="1:26" ht="12.75" customHeight="1" x14ac:dyDescent="0.3">
      <c r="A438" s="632"/>
      <c r="B438" s="632"/>
      <c r="C438" s="632"/>
      <c r="D438" s="632"/>
      <c r="E438" s="632"/>
      <c r="F438" s="632"/>
      <c r="G438" s="632"/>
      <c r="H438" s="632"/>
      <c r="I438" s="632"/>
      <c r="J438" s="632"/>
      <c r="K438" s="632"/>
      <c r="L438" s="632"/>
      <c r="M438" s="632"/>
      <c r="N438" s="632"/>
      <c r="O438" s="632"/>
      <c r="P438" s="632"/>
      <c r="Q438" s="632"/>
      <c r="R438" s="632"/>
      <c r="S438" s="632"/>
      <c r="T438" s="632"/>
      <c r="U438" s="632"/>
      <c r="V438" s="632"/>
      <c r="W438" s="632"/>
      <c r="X438" s="632"/>
      <c r="Y438" s="632"/>
      <c r="Z438" s="632"/>
    </row>
    <row r="439" spans="1:26" ht="12.75" customHeight="1" x14ac:dyDescent="0.3">
      <c r="A439" s="632"/>
      <c r="B439" s="632"/>
      <c r="C439" s="632"/>
      <c r="D439" s="632"/>
      <c r="E439" s="632"/>
      <c r="F439" s="632"/>
      <c r="G439" s="632"/>
      <c r="H439" s="632"/>
      <c r="I439" s="632"/>
      <c r="J439" s="632"/>
      <c r="K439" s="632"/>
      <c r="L439" s="632"/>
      <c r="M439" s="632"/>
      <c r="N439" s="632"/>
      <c r="O439" s="632"/>
      <c r="P439" s="632"/>
      <c r="Q439" s="632"/>
      <c r="R439" s="632"/>
      <c r="S439" s="632"/>
      <c r="T439" s="632"/>
      <c r="U439" s="632"/>
      <c r="V439" s="632"/>
      <c r="W439" s="632"/>
      <c r="X439" s="632"/>
      <c r="Y439" s="632"/>
      <c r="Z439" s="632"/>
    </row>
    <row r="440" spans="1:26" ht="12.75" customHeight="1" x14ac:dyDescent="0.3">
      <c r="A440" s="632"/>
      <c r="B440" s="632"/>
      <c r="C440" s="632"/>
      <c r="D440" s="632"/>
      <c r="E440" s="632"/>
      <c r="F440" s="632"/>
      <c r="G440" s="632"/>
      <c r="H440" s="632"/>
      <c r="I440" s="632"/>
      <c r="J440" s="632"/>
      <c r="K440" s="632"/>
      <c r="L440" s="632"/>
      <c r="M440" s="632"/>
      <c r="N440" s="632"/>
      <c r="O440" s="632"/>
      <c r="P440" s="632"/>
      <c r="Q440" s="632"/>
      <c r="R440" s="632"/>
      <c r="S440" s="632"/>
      <c r="T440" s="632"/>
      <c r="U440" s="632"/>
      <c r="V440" s="632"/>
      <c r="W440" s="632"/>
      <c r="X440" s="632"/>
      <c r="Y440" s="632"/>
      <c r="Z440" s="632"/>
    </row>
    <row r="441" spans="1:26" ht="12.75" customHeight="1" x14ac:dyDescent="0.3">
      <c r="A441" s="632"/>
      <c r="B441" s="632"/>
      <c r="C441" s="632"/>
      <c r="D441" s="632"/>
      <c r="E441" s="632"/>
      <c r="F441" s="632"/>
      <c r="G441" s="632"/>
      <c r="H441" s="632"/>
      <c r="I441" s="632"/>
      <c r="J441" s="632"/>
      <c r="K441" s="632"/>
      <c r="L441" s="632"/>
      <c r="M441" s="632"/>
      <c r="N441" s="632"/>
      <c r="O441" s="632"/>
      <c r="P441" s="632"/>
      <c r="Q441" s="632"/>
      <c r="R441" s="632"/>
      <c r="S441" s="632"/>
      <c r="T441" s="632"/>
      <c r="U441" s="632"/>
      <c r="V441" s="632"/>
      <c r="W441" s="632"/>
      <c r="X441" s="632"/>
      <c r="Y441" s="632"/>
      <c r="Z441" s="632"/>
    </row>
    <row r="442" spans="1:26" ht="12.75" customHeight="1" x14ac:dyDescent="0.3">
      <c r="A442" s="632"/>
      <c r="B442" s="632"/>
      <c r="C442" s="632"/>
      <c r="D442" s="632"/>
      <c r="E442" s="632"/>
      <c r="F442" s="632"/>
      <c r="G442" s="632"/>
      <c r="H442" s="632"/>
      <c r="I442" s="632"/>
      <c r="J442" s="632"/>
      <c r="K442" s="632"/>
      <c r="L442" s="632"/>
      <c r="M442" s="632"/>
      <c r="N442" s="632"/>
      <c r="O442" s="632"/>
      <c r="P442" s="632"/>
      <c r="Q442" s="632"/>
      <c r="R442" s="632"/>
      <c r="S442" s="632"/>
      <c r="T442" s="632"/>
      <c r="U442" s="632"/>
      <c r="V442" s="632"/>
      <c r="W442" s="632"/>
      <c r="X442" s="632"/>
      <c r="Y442" s="632"/>
      <c r="Z442" s="632"/>
    </row>
    <row r="443" spans="1:26" ht="12.75" customHeight="1" x14ac:dyDescent="0.3">
      <c r="A443" s="632"/>
      <c r="B443" s="632"/>
      <c r="C443" s="632"/>
      <c r="D443" s="632"/>
      <c r="E443" s="632"/>
      <c r="F443" s="632"/>
      <c r="G443" s="632"/>
      <c r="H443" s="632"/>
      <c r="I443" s="632"/>
      <c r="J443" s="632"/>
      <c r="K443" s="632"/>
      <c r="L443" s="632"/>
      <c r="M443" s="632"/>
      <c r="N443" s="632"/>
      <c r="O443" s="632"/>
      <c r="P443" s="632"/>
      <c r="Q443" s="632"/>
      <c r="R443" s="632"/>
      <c r="S443" s="632"/>
      <c r="T443" s="632"/>
      <c r="U443" s="632"/>
      <c r="V443" s="632"/>
      <c r="W443" s="632"/>
      <c r="X443" s="632"/>
      <c r="Y443" s="632"/>
      <c r="Z443" s="632"/>
    </row>
    <row r="444" spans="1:26" ht="12.75" customHeight="1" x14ac:dyDescent="0.3">
      <c r="A444" s="632"/>
      <c r="B444" s="632"/>
      <c r="C444" s="632"/>
      <c r="D444" s="632"/>
      <c r="E444" s="632"/>
      <c r="F444" s="632"/>
      <c r="G444" s="632"/>
      <c r="H444" s="632"/>
      <c r="I444" s="632"/>
      <c r="J444" s="632"/>
      <c r="K444" s="632"/>
      <c r="L444" s="632"/>
      <c r="M444" s="632"/>
      <c r="N444" s="632"/>
      <c r="O444" s="632"/>
      <c r="P444" s="632"/>
      <c r="Q444" s="632"/>
      <c r="R444" s="632"/>
      <c r="S444" s="632"/>
      <c r="T444" s="632"/>
      <c r="U444" s="632"/>
      <c r="V444" s="632"/>
      <c r="W444" s="632"/>
      <c r="X444" s="632"/>
      <c r="Y444" s="632"/>
      <c r="Z444" s="632"/>
    </row>
    <row r="445" spans="1:26" ht="12.75" customHeight="1" x14ac:dyDescent="0.3">
      <c r="A445" s="632"/>
      <c r="B445" s="632"/>
      <c r="C445" s="632"/>
      <c r="D445" s="632"/>
      <c r="E445" s="632"/>
      <c r="F445" s="632"/>
      <c r="G445" s="632"/>
      <c r="H445" s="632"/>
      <c r="I445" s="632"/>
      <c r="J445" s="632"/>
      <c r="K445" s="632"/>
      <c r="L445" s="632"/>
      <c r="M445" s="632"/>
      <c r="N445" s="632"/>
      <c r="O445" s="632"/>
      <c r="P445" s="632"/>
      <c r="Q445" s="632"/>
      <c r="R445" s="632"/>
      <c r="S445" s="632"/>
      <c r="T445" s="632"/>
      <c r="U445" s="632"/>
      <c r="V445" s="632"/>
      <c r="W445" s="632"/>
      <c r="X445" s="632"/>
      <c r="Y445" s="632"/>
      <c r="Z445" s="632"/>
    </row>
    <row r="446" spans="1:26" ht="12.75" customHeight="1" x14ac:dyDescent="0.3">
      <c r="A446" s="632"/>
      <c r="B446" s="632"/>
      <c r="C446" s="632"/>
      <c r="D446" s="632"/>
      <c r="E446" s="632"/>
      <c r="F446" s="632"/>
      <c r="G446" s="632"/>
      <c r="H446" s="632"/>
      <c r="I446" s="632"/>
      <c r="J446" s="632"/>
      <c r="K446" s="632"/>
      <c r="L446" s="632"/>
      <c r="M446" s="632"/>
      <c r="N446" s="632"/>
      <c r="O446" s="632"/>
      <c r="P446" s="632"/>
      <c r="Q446" s="632"/>
      <c r="R446" s="632"/>
      <c r="S446" s="632"/>
      <c r="T446" s="632"/>
      <c r="U446" s="632"/>
      <c r="V446" s="632"/>
      <c r="W446" s="632"/>
      <c r="X446" s="632"/>
      <c r="Y446" s="632"/>
      <c r="Z446" s="632"/>
    </row>
    <row r="447" spans="1:26" ht="12.75" customHeight="1" x14ac:dyDescent="0.3">
      <c r="A447" s="632"/>
      <c r="B447" s="632"/>
      <c r="C447" s="632"/>
      <c r="D447" s="632"/>
      <c r="E447" s="632"/>
      <c r="F447" s="632"/>
      <c r="G447" s="632"/>
      <c r="H447" s="632"/>
      <c r="I447" s="632"/>
      <c r="J447" s="632"/>
      <c r="K447" s="632"/>
      <c r="L447" s="632"/>
      <c r="M447" s="632"/>
      <c r="N447" s="632"/>
      <c r="O447" s="632"/>
      <c r="P447" s="632"/>
      <c r="Q447" s="632"/>
      <c r="R447" s="632"/>
      <c r="S447" s="632"/>
      <c r="T447" s="632"/>
      <c r="U447" s="632"/>
      <c r="V447" s="632"/>
      <c r="W447" s="632"/>
      <c r="X447" s="632"/>
      <c r="Y447" s="632"/>
      <c r="Z447" s="632"/>
    </row>
    <row r="448" spans="1:26" ht="12.75" customHeight="1" x14ac:dyDescent="0.3">
      <c r="A448" s="632"/>
      <c r="B448" s="632"/>
      <c r="C448" s="632"/>
      <c r="D448" s="632"/>
      <c r="E448" s="632"/>
      <c r="F448" s="632"/>
      <c r="G448" s="632"/>
      <c r="H448" s="632"/>
      <c r="I448" s="632"/>
      <c r="J448" s="632"/>
      <c r="K448" s="632"/>
      <c r="L448" s="632"/>
      <c r="M448" s="632"/>
      <c r="N448" s="632"/>
      <c r="O448" s="632"/>
      <c r="P448" s="632"/>
      <c r="Q448" s="632"/>
      <c r="R448" s="632"/>
      <c r="S448" s="632"/>
      <c r="T448" s="632"/>
      <c r="U448" s="632"/>
      <c r="V448" s="632"/>
      <c r="W448" s="632"/>
      <c r="X448" s="632"/>
      <c r="Y448" s="632"/>
      <c r="Z448" s="632"/>
    </row>
    <row r="449" spans="1:26" ht="12.75" customHeight="1" x14ac:dyDescent="0.3">
      <c r="A449" s="632"/>
      <c r="B449" s="632"/>
      <c r="C449" s="632"/>
      <c r="D449" s="632"/>
      <c r="E449" s="632"/>
      <c r="F449" s="632"/>
      <c r="G449" s="632"/>
      <c r="H449" s="632"/>
      <c r="I449" s="632"/>
      <c r="J449" s="632"/>
      <c r="K449" s="632"/>
      <c r="L449" s="632"/>
      <c r="M449" s="632"/>
      <c r="N449" s="632"/>
      <c r="O449" s="632"/>
      <c r="P449" s="632"/>
      <c r="Q449" s="632"/>
      <c r="R449" s="632"/>
      <c r="S449" s="632"/>
      <c r="T449" s="632"/>
      <c r="U449" s="632"/>
      <c r="V449" s="632"/>
      <c r="W449" s="632"/>
      <c r="X449" s="632"/>
      <c r="Y449" s="632"/>
      <c r="Z449" s="632"/>
    </row>
    <row r="450" spans="1:26" ht="12.75" customHeight="1" x14ac:dyDescent="0.3">
      <c r="A450" s="632"/>
      <c r="B450" s="632"/>
      <c r="C450" s="632"/>
      <c r="D450" s="632"/>
      <c r="E450" s="632"/>
      <c r="F450" s="632"/>
      <c r="G450" s="632"/>
      <c r="H450" s="632"/>
      <c r="I450" s="632"/>
      <c r="J450" s="632"/>
      <c r="K450" s="632"/>
      <c r="L450" s="632"/>
      <c r="M450" s="632"/>
      <c r="N450" s="632"/>
      <c r="O450" s="632"/>
      <c r="P450" s="632"/>
      <c r="Q450" s="632"/>
      <c r="R450" s="632"/>
      <c r="S450" s="632"/>
      <c r="T450" s="632"/>
      <c r="U450" s="632"/>
      <c r="V450" s="632"/>
      <c r="W450" s="632"/>
      <c r="X450" s="632"/>
      <c r="Y450" s="632"/>
      <c r="Z450" s="632"/>
    </row>
    <row r="451" spans="1:26" ht="12.75" customHeight="1" x14ac:dyDescent="0.3">
      <c r="A451" s="632"/>
      <c r="B451" s="632"/>
      <c r="C451" s="632"/>
      <c r="D451" s="632"/>
      <c r="E451" s="632"/>
      <c r="F451" s="632"/>
      <c r="G451" s="632"/>
      <c r="H451" s="632"/>
      <c r="I451" s="632"/>
      <c r="J451" s="632"/>
      <c r="K451" s="632"/>
      <c r="L451" s="632"/>
      <c r="M451" s="632"/>
      <c r="N451" s="632"/>
      <c r="O451" s="632"/>
      <c r="P451" s="632"/>
      <c r="Q451" s="632"/>
      <c r="R451" s="632"/>
      <c r="S451" s="632"/>
      <c r="T451" s="632"/>
      <c r="U451" s="632"/>
      <c r="V451" s="632"/>
      <c r="W451" s="632"/>
      <c r="X451" s="632"/>
      <c r="Y451" s="632"/>
      <c r="Z451" s="632"/>
    </row>
    <row r="452" spans="1:26" ht="12.75" customHeight="1" x14ac:dyDescent="0.3">
      <c r="A452" s="632"/>
      <c r="B452" s="632"/>
      <c r="C452" s="632"/>
      <c r="D452" s="632"/>
      <c r="E452" s="632"/>
      <c r="F452" s="632"/>
      <c r="G452" s="632"/>
      <c r="H452" s="632"/>
      <c r="I452" s="632"/>
      <c r="J452" s="632"/>
      <c r="K452" s="632"/>
      <c r="L452" s="632"/>
      <c r="M452" s="632"/>
      <c r="N452" s="632"/>
      <c r="O452" s="632"/>
      <c r="P452" s="632"/>
      <c r="Q452" s="632"/>
      <c r="R452" s="632"/>
      <c r="S452" s="632"/>
      <c r="T452" s="632"/>
      <c r="U452" s="632"/>
      <c r="V452" s="632"/>
      <c r="W452" s="632"/>
      <c r="X452" s="632"/>
      <c r="Y452" s="632"/>
      <c r="Z452" s="632"/>
    </row>
    <row r="453" spans="1:26" ht="12.75" customHeight="1" x14ac:dyDescent="0.3">
      <c r="A453" s="632"/>
      <c r="B453" s="632"/>
      <c r="C453" s="632"/>
      <c r="D453" s="632"/>
      <c r="E453" s="632"/>
      <c r="F453" s="632"/>
      <c r="G453" s="632"/>
      <c r="H453" s="632"/>
      <c r="I453" s="632"/>
      <c r="J453" s="632"/>
      <c r="K453" s="632"/>
      <c r="L453" s="632"/>
      <c r="M453" s="632"/>
      <c r="N453" s="632"/>
      <c r="O453" s="632"/>
      <c r="P453" s="632"/>
      <c r="Q453" s="632"/>
      <c r="R453" s="632"/>
      <c r="S453" s="632"/>
      <c r="T453" s="632"/>
      <c r="U453" s="632"/>
      <c r="V453" s="632"/>
      <c r="W453" s="632"/>
      <c r="X453" s="632"/>
      <c r="Y453" s="632"/>
      <c r="Z453" s="632"/>
    </row>
    <row r="454" spans="1:26" ht="12.75" customHeight="1" x14ac:dyDescent="0.3">
      <c r="A454" s="632"/>
      <c r="B454" s="632"/>
      <c r="C454" s="632"/>
      <c r="D454" s="632"/>
      <c r="E454" s="632"/>
      <c r="F454" s="632"/>
      <c r="G454" s="632"/>
      <c r="H454" s="632"/>
      <c r="I454" s="632"/>
      <c r="J454" s="632"/>
      <c r="K454" s="632"/>
      <c r="L454" s="632"/>
      <c r="M454" s="632"/>
      <c r="N454" s="632"/>
      <c r="O454" s="632"/>
      <c r="P454" s="632"/>
      <c r="Q454" s="632"/>
      <c r="R454" s="632"/>
      <c r="S454" s="632"/>
      <c r="T454" s="632"/>
      <c r="U454" s="632"/>
      <c r="V454" s="632"/>
      <c r="W454" s="632"/>
      <c r="X454" s="632"/>
      <c r="Y454" s="632"/>
      <c r="Z454" s="632"/>
    </row>
    <row r="455" spans="1:26" ht="12.75" customHeight="1" x14ac:dyDescent="0.3">
      <c r="A455" s="632"/>
      <c r="B455" s="632"/>
      <c r="C455" s="632"/>
      <c r="D455" s="632"/>
      <c r="E455" s="632"/>
      <c r="F455" s="632"/>
      <c r="G455" s="632"/>
      <c r="H455" s="632"/>
      <c r="I455" s="632"/>
      <c r="J455" s="632"/>
      <c r="K455" s="632"/>
      <c r="L455" s="632"/>
      <c r="M455" s="632"/>
      <c r="N455" s="632"/>
      <c r="O455" s="632"/>
      <c r="P455" s="632"/>
      <c r="Q455" s="632"/>
      <c r="R455" s="632"/>
      <c r="S455" s="632"/>
      <c r="T455" s="632"/>
      <c r="U455" s="632"/>
      <c r="V455" s="632"/>
      <c r="W455" s="632"/>
      <c r="X455" s="632"/>
      <c r="Y455" s="632"/>
      <c r="Z455" s="632"/>
    </row>
    <row r="456" spans="1:26" ht="12.75" customHeight="1" x14ac:dyDescent="0.3">
      <c r="A456" s="632"/>
      <c r="B456" s="632"/>
      <c r="C456" s="632"/>
      <c r="D456" s="632"/>
      <c r="E456" s="632"/>
      <c r="F456" s="632"/>
      <c r="G456" s="632"/>
      <c r="H456" s="632"/>
      <c r="I456" s="632"/>
      <c r="J456" s="632"/>
      <c r="K456" s="632"/>
      <c r="L456" s="632"/>
      <c r="M456" s="632"/>
      <c r="N456" s="632"/>
      <c r="O456" s="632"/>
      <c r="P456" s="632"/>
      <c r="Q456" s="632"/>
      <c r="R456" s="632"/>
      <c r="S456" s="632"/>
      <c r="T456" s="632"/>
      <c r="U456" s="632"/>
      <c r="V456" s="632"/>
      <c r="W456" s="632"/>
      <c r="X456" s="632"/>
      <c r="Y456" s="632"/>
      <c r="Z456" s="632"/>
    </row>
    <row r="457" spans="1:26" ht="12.75" customHeight="1" x14ac:dyDescent="0.3">
      <c r="A457" s="632"/>
      <c r="B457" s="632"/>
      <c r="C457" s="632"/>
      <c r="D457" s="632"/>
      <c r="E457" s="632"/>
      <c r="F457" s="632"/>
      <c r="G457" s="632"/>
      <c r="H457" s="632"/>
      <c r="I457" s="632"/>
      <c r="J457" s="632"/>
      <c r="K457" s="632"/>
      <c r="L457" s="632"/>
      <c r="M457" s="632"/>
      <c r="N457" s="632"/>
      <c r="O457" s="632"/>
      <c r="P457" s="632"/>
      <c r="Q457" s="632"/>
      <c r="R457" s="632"/>
      <c r="S457" s="632"/>
      <c r="T457" s="632"/>
      <c r="U457" s="632"/>
      <c r="V457" s="632"/>
      <c r="W457" s="632"/>
      <c r="X457" s="632"/>
      <c r="Y457" s="632"/>
      <c r="Z457" s="632"/>
    </row>
    <row r="458" spans="1:26" ht="12.75" customHeight="1" x14ac:dyDescent="0.3">
      <c r="A458" s="632"/>
      <c r="B458" s="632"/>
      <c r="C458" s="632"/>
      <c r="D458" s="632"/>
      <c r="E458" s="632"/>
      <c r="F458" s="632"/>
      <c r="G458" s="632"/>
      <c r="H458" s="632"/>
      <c r="I458" s="632"/>
      <c r="J458" s="632"/>
      <c r="K458" s="632"/>
      <c r="L458" s="632"/>
      <c r="M458" s="632"/>
      <c r="N458" s="632"/>
      <c r="O458" s="632"/>
      <c r="P458" s="632"/>
      <c r="Q458" s="632"/>
      <c r="R458" s="632"/>
      <c r="S458" s="632"/>
      <c r="T458" s="632"/>
      <c r="U458" s="632"/>
      <c r="V458" s="632"/>
      <c r="W458" s="632"/>
      <c r="X458" s="632"/>
      <c r="Y458" s="632"/>
      <c r="Z458" s="632"/>
    </row>
    <row r="459" spans="1:26" ht="12.75" customHeight="1" x14ac:dyDescent="0.3">
      <c r="A459" s="632"/>
      <c r="B459" s="632"/>
      <c r="C459" s="632"/>
      <c r="D459" s="632"/>
      <c r="E459" s="632"/>
      <c r="F459" s="632"/>
      <c r="G459" s="632"/>
      <c r="H459" s="632"/>
      <c r="I459" s="632"/>
      <c r="J459" s="632"/>
      <c r="K459" s="632"/>
      <c r="L459" s="632"/>
      <c r="M459" s="632"/>
      <c r="N459" s="632"/>
      <c r="O459" s="632"/>
      <c r="P459" s="632"/>
      <c r="Q459" s="632"/>
      <c r="R459" s="632"/>
      <c r="S459" s="632"/>
      <c r="T459" s="632"/>
      <c r="U459" s="632"/>
      <c r="V459" s="632"/>
      <c r="W459" s="632"/>
      <c r="X459" s="632"/>
      <c r="Y459" s="632"/>
      <c r="Z459" s="632"/>
    </row>
    <row r="460" spans="1:26" ht="12.75" customHeight="1" x14ac:dyDescent="0.3">
      <c r="A460" s="632"/>
      <c r="B460" s="632"/>
      <c r="C460" s="632"/>
      <c r="D460" s="632"/>
      <c r="E460" s="632"/>
      <c r="F460" s="632"/>
      <c r="G460" s="632"/>
      <c r="H460" s="632"/>
      <c r="I460" s="632"/>
      <c r="J460" s="632"/>
      <c r="K460" s="632"/>
      <c r="L460" s="632"/>
      <c r="M460" s="632"/>
      <c r="N460" s="632"/>
      <c r="O460" s="632"/>
      <c r="P460" s="632"/>
      <c r="Q460" s="632"/>
      <c r="R460" s="632"/>
      <c r="S460" s="632"/>
      <c r="T460" s="632"/>
      <c r="U460" s="632"/>
      <c r="V460" s="632"/>
      <c r="W460" s="632"/>
      <c r="X460" s="632"/>
      <c r="Y460" s="632"/>
      <c r="Z460" s="632"/>
    </row>
    <row r="461" spans="1:26" ht="12.75" customHeight="1" x14ac:dyDescent="0.3">
      <c r="A461" s="632"/>
      <c r="B461" s="632"/>
      <c r="C461" s="632"/>
      <c r="D461" s="632"/>
      <c r="E461" s="632"/>
      <c r="F461" s="632"/>
      <c r="G461" s="632"/>
      <c r="H461" s="632"/>
      <c r="I461" s="632"/>
      <c r="J461" s="632"/>
      <c r="K461" s="632"/>
      <c r="L461" s="632"/>
      <c r="M461" s="632"/>
      <c r="N461" s="632"/>
      <c r="O461" s="632"/>
      <c r="P461" s="632"/>
      <c r="Q461" s="632"/>
      <c r="R461" s="632"/>
      <c r="S461" s="632"/>
      <c r="T461" s="632"/>
      <c r="U461" s="632"/>
      <c r="V461" s="632"/>
      <c r="W461" s="632"/>
      <c r="X461" s="632"/>
      <c r="Y461" s="632"/>
      <c r="Z461" s="632"/>
    </row>
    <row r="462" spans="1:26" ht="12.75" customHeight="1" x14ac:dyDescent="0.3">
      <c r="A462" s="632"/>
      <c r="B462" s="632"/>
      <c r="C462" s="632"/>
      <c r="D462" s="632"/>
      <c r="E462" s="632"/>
      <c r="F462" s="632"/>
      <c r="G462" s="632"/>
      <c r="H462" s="632"/>
      <c r="I462" s="632"/>
      <c r="J462" s="632"/>
      <c r="K462" s="632"/>
      <c r="L462" s="632"/>
      <c r="M462" s="632"/>
      <c r="N462" s="632"/>
      <c r="O462" s="632"/>
      <c r="P462" s="632"/>
      <c r="Q462" s="632"/>
      <c r="R462" s="632"/>
      <c r="S462" s="632"/>
      <c r="T462" s="632"/>
      <c r="U462" s="632"/>
      <c r="V462" s="632"/>
      <c r="W462" s="632"/>
      <c r="X462" s="632"/>
      <c r="Y462" s="632"/>
      <c r="Z462" s="632"/>
    </row>
    <row r="463" spans="1:26" ht="12.75" customHeight="1" x14ac:dyDescent="0.3">
      <c r="A463" s="632"/>
      <c r="B463" s="632"/>
      <c r="C463" s="632"/>
      <c r="D463" s="632"/>
      <c r="E463" s="632"/>
      <c r="F463" s="632"/>
      <c r="G463" s="632"/>
      <c r="H463" s="632"/>
      <c r="I463" s="632"/>
      <c r="J463" s="632"/>
      <c r="K463" s="632"/>
      <c r="L463" s="632"/>
      <c r="M463" s="632"/>
      <c r="N463" s="632"/>
      <c r="O463" s="632"/>
      <c r="P463" s="632"/>
      <c r="Q463" s="632"/>
      <c r="R463" s="632"/>
      <c r="S463" s="632"/>
      <c r="T463" s="632"/>
      <c r="U463" s="632"/>
      <c r="V463" s="632"/>
      <c r="W463" s="632"/>
      <c r="X463" s="632"/>
      <c r="Y463" s="632"/>
      <c r="Z463" s="632"/>
    </row>
    <row r="464" spans="1:26" ht="12.75" customHeight="1" x14ac:dyDescent="0.3">
      <c r="A464" s="632"/>
      <c r="B464" s="632"/>
      <c r="C464" s="632"/>
      <c r="D464" s="632"/>
      <c r="E464" s="632"/>
      <c r="F464" s="632"/>
      <c r="G464" s="632"/>
      <c r="H464" s="632"/>
      <c r="I464" s="632"/>
      <c r="J464" s="632"/>
      <c r="K464" s="632"/>
      <c r="L464" s="632"/>
      <c r="M464" s="632"/>
      <c r="N464" s="632"/>
      <c r="O464" s="632"/>
      <c r="P464" s="632"/>
      <c r="Q464" s="632"/>
      <c r="R464" s="632"/>
      <c r="S464" s="632"/>
      <c r="T464" s="632"/>
      <c r="U464" s="632"/>
      <c r="V464" s="632"/>
      <c r="W464" s="632"/>
      <c r="X464" s="632"/>
      <c r="Y464" s="632"/>
      <c r="Z464" s="632"/>
    </row>
    <row r="465" spans="1:26" ht="12.75" customHeight="1" x14ac:dyDescent="0.3">
      <c r="A465" s="632"/>
      <c r="B465" s="632"/>
      <c r="C465" s="632"/>
      <c r="D465" s="632"/>
      <c r="E465" s="632"/>
      <c r="F465" s="632"/>
      <c r="G465" s="632"/>
      <c r="H465" s="632"/>
      <c r="I465" s="632"/>
      <c r="J465" s="632"/>
      <c r="K465" s="632"/>
      <c r="L465" s="632"/>
      <c r="M465" s="632"/>
      <c r="N465" s="632"/>
      <c r="O465" s="632"/>
      <c r="P465" s="632"/>
      <c r="Q465" s="632"/>
      <c r="R465" s="632"/>
      <c r="S465" s="632"/>
      <c r="T465" s="632"/>
      <c r="U465" s="632"/>
      <c r="V465" s="632"/>
      <c r="W465" s="632"/>
      <c r="X465" s="632"/>
      <c r="Y465" s="632"/>
      <c r="Z465" s="632"/>
    </row>
    <row r="466" spans="1:26" ht="12.75" customHeight="1" x14ac:dyDescent="0.3">
      <c r="A466" s="632"/>
      <c r="B466" s="632"/>
      <c r="C466" s="632"/>
      <c r="D466" s="632"/>
      <c r="E466" s="632"/>
      <c r="F466" s="632"/>
      <c r="G466" s="632"/>
      <c r="H466" s="632"/>
      <c r="I466" s="632"/>
      <c r="J466" s="632"/>
      <c r="K466" s="632"/>
      <c r="L466" s="632"/>
      <c r="M466" s="632"/>
      <c r="N466" s="632"/>
      <c r="O466" s="632"/>
      <c r="P466" s="632"/>
      <c r="Q466" s="632"/>
      <c r="R466" s="632"/>
      <c r="S466" s="632"/>
      <c r="T466" s="632"/>
      <c r="U466" s="632"/>
      <c r="V466" s="632"/>
      <c r="W466" s="632"/>
      <c r="X466" s="632"/>
      <c r="Y466" s="632"/>
      <c r="Z466" s="632"/>
    </row>
    <row r="467" spans="1:26" ht="12.75" customHeight="1" x14ac:dyDescent="0.3">
      <c r="A467" s="632"/>
      <c r="B467" s="632"/>
      <c r="C467" s="632"/>
      <c r="D467" s="632"/>
      <c r="E467" s="632"/>
      <c r="F467" s="632"/>
      <c r="G467" s="632"/>
      <c r="H467" s="632"/>
      <c r="I467" s="632"/>
      <c r="J467" s="632"/>
      <c r="K467" s="632"/>
      <c r="L467" s="632"/>
      <c r="M467" s="632"/>
      <c r="N467" s="632"/>
      <c r="O467" s="632"/>
      <c r="P467" s="632"/>
      <c r="Q467" s="632"/>
      <c r="R467" s="632"/>
      <c r="S467" s="632"/>
      <c r="T467" s="632"/>
      <c r="U467" s="632"/>
      <c r="V467" s="632"/>
      <c r="W467" s="632"/>
      <c r="X467" s="632"/>
      <c r="Y467" s="632"/>
      <c r="Z467" s="632"/>
    </row>
    <row r="468" spans="1:26" ht="12.75" customHeight="1" x14ac:dyDescent="0.3">
      <c r="A468" s="632"/>
      <c r="B468" s="632"/>
      <c r="C468" s="632"/>
      <c r="D468" s="632"/>
      <c r="E468" s="632"/>
      <c r="F468" s="632"/>
      <c r="G468" s="632"/>
      <c r="H468" s="632"/>
      <c r="I468" s="632"/>
      <c r="J468" s="632"/>
      <c r="K468" s="632"/>
      <c r="L468" s="632"/>
      <c r="M468" s="632"/>
      <c r="N468" s="632"/>
      <c r="O468" s="632"/>
      <c r="P468" s="632"/>
      <c r="Q468" s="632"/>
      <c r="R468" s="632"/>
      <c r="S468" s="632"/>
      <c r="T468" s="632"/>
      <c r="U468" s="632"/>
      <c r="V468" s="632"/>
      <c r="W468" s="632"/>
      <c r="X468" s="632"/>
      <c r="Y468" s="632"/>
      <c r="Z468" s="632"/>
    </row>
    <row r="469" spans="1:26" ht="12.75" customHeight="1" x14ac:dyDescent="0.3">
      <c r="A469" s="632"/>
      <c r="B469" s="632"/>
      <c r="C469" s="632"/>
      <c r="D469" s="632"/>
      <c r="E469" s="632"/>
      <c r="F469" s="632"/>
      <c r="G469" s="632"/>
      <c r="H469" s="632"/>
      <c r="I469" s="632"/>
      <c r="J469" s="632"/>
      <c r="K469" s="632"/>
      <c r="L469" s="632"/>
      <c r="M469" s="632"/>
      <c r="N469" s="632"/>
      <c r="O469" s="632"/>
      <c r="P469" s="632"/>
      <c r="Q469" s="632"/>
      <c r="R469" s="632"/>
      <c r="S469" s="632"/>
      <c r="T469" s="632"/>
      <c r="U469" s="632"/>
      <c r="V469" s="632"/>
      <c r="W469" s="632"/>
      <c r="X469" s="632"/>
      <c r="Y469" s="632"/>
      <c r="Z469" s="632"/>
    </row>
    <row r="470" spans="1:26" ht="12.75" customHeight="1" x14ac:dyDescent="0.3">
      <c r="A470" s="632"/>
      <c r="B470" s="632"/>
      <c r="C470" s="632"/>
      <c r="D470" s="632"/>
      <c r="E470" s="632"/>
      <c r="F470" s="632"/>
      <c r="G470" s="632"/>
      <c r="H470" s="632"/>
      <c r="I470" s="632"/>
      <c r="J470" s="632"/>
      <c r="K470" s="632"/>
      <c r="L470" s="632"/>
      <c r="M470" s="632"/>
      <c r="N470" s="632"/>
      <c r="O470" s="632"/>
      <c r="P470" s="632"/>
      <c r="Q470" s="632"/>
      <c r="R470" s="632"/>
      <c r="S470" s="632"/>
      <c r="T470" s="632"/>
      <c r="U470" s="632"/>
      <c r="V470" s="632"/>
      <c r="W470" s="632"/>
      <c r="X470" s="632"/>
      <c r="Y470" s="632"/>
      <c r="Z470" s="632"/>
    </row>
    <row r="471" spans="1:26" ht="12.75" customHeight="1" x14ac:dyDescent="0.3">
      <c r="A471" s="632"/>
      <c r="B471" s="632"/>
      <c r="C471" s="632"/>
      <c r="D471" s="632"/>
      <c r="E471" s="632"/>
      <c r="F471" s="632"/>
      <c r="G471" s="632"/>
      <c r="H471" s="632"/>
      <c r="I471" s="632"/>
      <c r="J471" s="632"/>
      <c r="K471" s="632"/>
      <c r="L471" s="632"/>
      <c r="M471" s="632"/>
      <c r="N471" s="632"/>
      <c r="O471" s="632"/>
      <c r="P471" s="632"/>
      <c r="Q471" s="632"/>
      <c r="R471" s="632"/>
      <c r="S471" s="632"/>
      <c r="T471" s="632"/>
      <c r="U471" s="632"/>
      <c r="V471" s="632"/>
      <c r="W471" s="632"/>
      <c r="X471" s="632"/>
      <c r="Y471" s="632"/>
      <c r="Z471" s="632"/>
    </row>
    <row r="472" spans="1:26" ht="12.75" customHeight="1" x14ac:dyDescent="0.3">
      <c r="A472" s="632"/>
      <c r="B472" s="632"/>
      <c r="C472" s="632"/>
      <c r="D472" s="632"/>
      <c r="E472" s="632"/>
      <c r="F472" s="632"/>
      <c r="G472" s="632"/>
      <c r="H472" s="632"/>
      <c r="I472" s="632"/>
      <c r="J472" s="632"/>
      <c r="K472" s="632"/>
      <c r="L472" s="632"/>
      <c r="M472" s="632"/>
      <c r="N472" s="632"/>
      <c r="O472" s="632"/>
      <c r="P472" s="632"/>
      <c r="Q472" s="632"/>
      <c r="R472" s="632"/>
      <c r="S472" s="632"/>
      <c r="T472" s="632"/>
      <c r="U472" s="632"/>
      <c r="V472" s="632"/>
      <c r="W472" s="632"/>
      <c r="X472" s="632"/>
      <c r="Y472" s="632"/>
      <c r="Z472" s="632"/>
    </row>
    <row r="473" spans="1:26" ht="12.75" customHeight="1" x14ac:dyDescent="0.3">
      <c r="A473" s="632"/>
      <c r="B473" s="632"/>
      <c r="C473" s="632"/>
      <c r="D473" s="632"/>
      <c r="E473" s="632"/>
      <c r="F473" s="632"/>
      <c r="G473" s="632"/>
      <c r="H473" s="632"/>
      <c r="I473" s="632"/>
      <c r="J473" s="632"/>
      <c r="K473" s="632"/>
      <c r="L473" s="632"/>
      <c r="M473" s="632"/>
      <c r="N473" s="632"/>
      <c r="O473" s="632"/>
      <c r="P473" s="632"/>
      <c r="Q473" s="632"/>
      <c r="R473" s="632"/>
      <c r="S473" s="632"/>
      <c r="T473" s="632"/>
      <c r="U473" s="632"/>
      <c r="V473" s="632"/>
      <c r="W473" s="632"/>
      <c r="X473" s="632"/>
      <c r="Y473" s="632"/>
      <c r="Z473" s="632"/>
    </row>
    <row r="474" spans="1:26" ht="12.75" customHeight="1" x14ac:dyDescent="0.3">
      <c r="A474" s="632"/>
      <c r="B474" s="632"/>
      <c r="C474" s="632"/>
      <c r="D474" s="632"/>
      <c r="E474" s="632"/>
      <c r="F474" s="632"/>
      <c r="G474" s="632"/>
      <c r="H474" s="632"/>
      <c r="I474" s="632"/>
      <c r="J474" s="632"/>
      <c r="K474" s="632"/>
      <c r="L474" s="632"/>
      <c r="M474" s="632"/>
      <c r="N474" s="632"/>
      <c r="O474" s="632"/>
      <c r="P474" s="632"/>
      <c r="Q474" s="632"/>
      <c r="R474" s="632"/>
      <c r="S474" s="632"/>
      <c r="T474" s="632"/>
      <c r="U474" s="632"/>
      <c r="V474" s="632"/>
      <c r="W474" s="632"/>
      <c r="X474" s="632"/>
      <c r="Y474" s="632"/>
      <c r="Z474" s="632"/>
    </row>
    <row r="475" spans="1:26" ht="12.75" customHeight="1" x14ac:dyDescent="0.3">
      <c r="A475" s="632"/>
      <c r="B475" s="632"/>
      <c r="C475" s="632"/>
      <c r="D475" s="632"/>
      <c r="E475" s="632"/>
      <c r="F475" s="632"/>
      <c r="G475" s="632"/>
      <c r="H475" s="632"/>
      <c r="I475" s="632"/>
      <c r="J475" s="632"/>
      <c r="K475" s="632"/>
      <c r="L475" s="632"/>
      <c r="M475" s="632"/>
      <c r="N475" s="632"/>
      <c r="O475" s="632"/>
      <c r="P475" s="632"/>
      <c r="Q475" s="632"/>
      <c r="R475" s="632"/>
      <c r="S475" s="632"/>
      <c r="T475" s="632"/>
      <c r="U475" s="632"/>
      <c r="V475" s="632"/>
      <c r="W475" s="632"/>
      <c r="X475" s="632"/>
      <c r="Y475" s="632"/>
      <c r="Z475" s="632"/>
    </row>
    <row r="476" spans="1:26" ht="12.75" customHeight="1" x14ac:dyDescent="0.3">
      <c r="A476" s="632"/>
      <c r="B476" s="632"/>
      <c r="C476" s="632"/>
      <c r="D476" s="632"/>
      <c r="E476" s="632"/>
      <c r="F476" s="632"/>
      <c r="G476" s="632"/>
      <c r="H476" s="632"/>
      <c r="I476" s="632"/>
      <c r="J476" s="632"/>
      <c r="K476" s="632"/>
      <c r="L476" s="632"/>
      <c r="M476" s="632"/>
      <c r="N476" s="632"/>
      <c r="O476" s="632"/>
      <c r="P476" s="632"/>
      <c r="Q476" s="632"/>
      <c r="R476" s="632"/>
      <c r="S476" s="632"/>
      <c r="T476" s="632"/>
      <c r="U476" s="632"/>
      <c r="V476" s="632"/>
      <c r="W476" s="632"/>
      <c r="X476" s="632"/>
      <c r="Y476" s="632"/>
      <c r="Z476" s="632"/>
    </row>
    <row r="477" spans="1:26" ht="12.75" customHeight="1" x14ac:dyDescent="0.3">
      <c r="A477" s="632"/>
      <c r="B477" s="632"/>
      <c r="C477" s="632"/>
      <c r="D477" s="632"/>
      <c r="E477" s="632"/>
      <c r="F477" s="632"/>
      <c r="G477" s="632"/>
      <c r="H477" s="632"/>
      <c r="I477" s="632"/>
      <c r="J477" s="632"/>
      <c r="K477" s="632"/>
      <c r="L477" s="632"/>
      <c r="M477" s="632"/>
      <c r="N477" s="632"/>
      <c r="O477" s="632"/>
      <c r="P477" s="632"/>
      <c r="Q477" s="632"/>
      <c r="R477" s="632"/>
      <c r="S477" s="632"/>
      <c r="T477" s="632"/>
      <c r="U477" s="632"/>
      <c r="V477" s="632"/>
      <c r="W477" s="632"/>
      <c r="X477" s="632"/>
      <c r="Y477" s="632"/>
      <c r="Z477" s="632"/>
    </row>
    <row r="478" spans="1:26" ht="12.75" customHeight="1" x14ac:dyDescent="0.3">
      <c r="A478" s="632"/>
      <c r="B478" s="632"/>
      <c r="C478" s="632"/>
      <c r="D478" s="632"/>
      <c r="E478" s="632"/>
      <c r="F478" s="632"/>
      <c r="G478" s="632"/>
      <c r="H478" s="632"/>
      <c r="I478" s="632"/>
      <c r="J478" s="632"/>
      <c r="K478" s="632"/>
      <c r="L478" s="632"/>
      <c r="M478" s="632"/>
      <c r="N478" s="632"/>
      <c r="O478" s="632"/>
      <c r="P478" s="632"/>
      <c r="Q478" s="632"/>
      <c r="R478" s="632"/>
      <c r="S478" s="632"/>
      <c r="T478" s="632"/>
      <c r="U478" s="632"/>
      <c r="V478" s="632"/>
      <c r="W478" s="632"/>
      <c r="X478" s="632"/>
      <c r="Y478" s="632"/>
      <c r="Z478" s="632"/>
    </row>
    <row r="479" spans="1:26" ht="12.75" customHeight="1" x14ac:dyDescent="0.3">
      <c r="A479" s="632"/>
      <c r="B479" s="632"/>
      <c r="C479" s="632"/>
      <c r="D479" s="632"/>
      <c r="E479" s="632"/>
      <c r="F479" s="632"/>
      <c r="G479" s="632"/>
      <c r="H479" s="632"/>
      <c r="I479" s="632"/>
      <c r="J479" s="632"/>
      <c r="K479" s="632"/>
      <c r="L479" s="632"/>
      <c r="M479" s="632"/>
      <c r="N479" s="632"/>
      <c r="O479" s="632"/>
      <c r="P479" s="632"/>
      <c r="Q479" s="632"/>
      <c r="R479" s="632"/>
      <c r="S479" s="632"/>
      <c r="T479" s="632"/>
      <c r="U479" s="632"/>
      <c r="V479" s="632"/>
      <c r="W479" s="632"/>
      <c r="X479" s="632"/>
      <c r="Y479" s="632"/>
      <c r="Z479" s="632"/>
    </row>
    <row r="480" spans="1:26" ht="12.75" customHeight="1" x14ac:dyDescent="0.3">
      <c r="A480" s="632"/>
      <c r="B480" s="632"/>
      <c r="C480" s="632"/>
      <c r="D480" s="632"/>
      <c r="E480" s="632"/>
      <c r="F480" s="632"/>
      <c r="G480" s="632"/>
      <c r="H480" s="632"/>
      <c r="I480" s="632"/>
      <c r="J480" s="632"/>
      <c r="K480" s="632"/>
      <c r="L480" s="632"/>
      <c r="M480" s="632"/>
      <c r="N480" s="632"/>
      <c r="O480" s="632"/>
      <c r="P480" s="632"/>
      <c r="Q480" s="632"/>
      <c r="R480" s="632"/>
      <c r="S480" s="632"/>
      <c r="T480" s="632"/>
      <c r="U480" s="632"/>
      <c r="V480" s="632"/>
      <c r="W480" s="632"/>
      <c r="X480" s="632"/>
      <c r="Y480" s="632"/>
      <c r="Z480" s="632"/>
    </row>
    <row r="481" spans="1:26" ht="12.75" customHeight="1" x14ac:dyDescent="0.3">
      <c r="A481" s="632"/>
      <c r="B481" s="632"/>
      <c r="C481" s="632"/>
      <c r="D481" s="632"/>
      <c r="E481" s="632"/>
      <c r="F481" s="632"/>
      <c r="G481" s="632"/>
      <c r="H481" s="632"/>
      <c r="I481" s="632"/>
      <c r="J481" s="632"/>
      <c r="K481" s="632"/>
      <c r="L481" s="632"/>
      <c r="M481" s="632"/>
      <c r="N481" s="632"/>
      <c r="O481" s="632"/>
      <c r="P481" s="632"/>
      <c r="Q481" s="632"/>
      <c r="R481" s="632"/>
      <c r="S481" s="632"/>
      <c r="T481" s="632"/>
      <c r="U481" s="632"/>
      <c r="V481" s="632"/>
      <c r="W481" s="632"/>
      <c r="X481" s="632"/>
      <c r="Y481" s="632"/>
      <c r="Z481" s="632"/>
    </row>
    <row r="482" spans="1:26" ht="12.75" customHeight="1" x14ac:dyDescent="0.3">
      <c r="A482" s="632"/>
      <c r="B482" s="632"/>
      <c r="C482" s="632"/>
      <c r="D482" s="632"/>
      <c r="E482" s="632"/>
      <c r="F482" s="632"/>
      <c r="G482" s="632"/>
      <c r="H482" s="632"/>
      <c r="I482" s="632"/>
      <c r="J482" s="632"/>
      <c r="K482" s="632"/>
      <c r="L482" s="632"/>
      <c r="M482" s="632"/>
      <c r="N482" s="632"/>
      <c r="O482" s="632"/>
      <c r="P482" s="632"/>
      <c r="Q482" s="632"/>
      <c r="R482" s="632"/>
      <c r="S482" s="632"/>
      <c r="T482" s="632"/>
      <c r="U482" s="632"/>
      <c r="V482" s="632"/>
      <c r="W482" s="632"/>
      <c r="X482" s="632"/>
      <c r="Y482" s="632"/>
      <c r="Z482" s="632"/>
    </row>
    <row r="483" spans="1:26" ht="12.75" customHeight="1" x14ac:dyDescent="0.3">
      <c r="A483" s="632"/>
      <c r="B483" s="632"/>
      <c r="C483" s="632"/>
      <c r="D483" s="632"/>
      <c r="E483" s="632"/>
      <c r="F483" s="632"/>
      <c r="G483" s="632"/>
      <c r="H483" s="632"/>
      <c r="I483" s="632"/>
      <c r="J483" s="632"/>
      <c r="K483" s="632"/>
      <c r="L483" s="632"/>
      <c r="M483" s="632"/>
      <c r="N483" s="632"/>
      <c r="O483" s="632"/>
      <c r="P483" s="632"/>
      <c r="Q483" s="632"/>
      <c r="R483" s="632"/>
      <c r="S483" s="632"/>
      <c r="T483" s="632"/>
      <c r="U483" s="632"/>
      <c r="V483" s="632"/>
      <c r="W483" s="632"/>
      <c r="X483" s="632"/>
      <c r="Y483" s="632"/>
      <c r="Z483" s="632"/>
    </row>
    <row r="484" spans="1:26" ht="12.75" customHeight="1" x14ac:dyDescent="0.3">
      <c r="A484" s="632"/>
      <c r="B484" s="632"/>
      <c r="C484" s="632"/>
      <c r="D484" s="632"/>
      <c r="E484" s="632"/>
      <c r="F484" s="632"/>
      <c r="G484" s="632"/>
      <c r="H484" s="632"/>
      <c r="I484" s="632"/>
      <c r="J484" s="632"/>
      <c r="K484" s="632"/>
      <c r="L484" s="632"/>
      <c r="M484" s="632"/>
      <c r="N484" s="632"/>
      <c r="O484" s="632"/>
      <c r="P484" s="632"/>
      <c r="Q484" s="632"/>
      <c r="R484" s="632"/>
      <c r="S484" s="632"/>
      <c r="T484" s="632"/>
      <c r="U484" s="632"/>
      <c r="V484" s="632"/>
      <c r="W484" s="632"/>
      <c r="X484" s="632"/>
      <c r="Y484" s="632"/>
      <c r="Z484" s="632"/>
    </row>
    <row r="485" spans="1:26" ht="12.75" customHeight="1" x14ac:dyDescent="0.3">
      <c r="A485" s="632"/>
      <c r="B485" s="632"/>
      <c r="C485" s="632"/>
      <c r="D485" s="632"/>
      <c r="E485" s="632"/>
      <c r="F485" s="632"/>
      <c r="G485" s="632"/>
      <c r="H485" s="632"/>
      <c r="I485" s="632"/>
      <c r="J485" s="632"/>
      <c r="K485" s="632"/>
      <c r="L485" s="632"/>
      <c r="M485" s="632"/>
      <c r="N485" s="632"/>
      <c r="O485" s="632"/>
      <c r="P485" s="632"/>
      <c r="Q485" s="632"/>
      <c r="R485" s="632"/>
      <c r="S485" s="632"/>
      <c r="T485" s="632"/>
      <c r="U485" s="632"/>
      <c r="V485" s="632"/>
      <c r="W485" s="632"/>
      <c r="X485" s="632"/>
      <c r="Y485" s="632"/>
      <c r="Z485" s="632"/>
    </row>
    <row r="486" spans="1:26" ht="12.75" customHeight="1" x14ac:dyDescent="0.3">
      <c r="A486" s="632"/>
      <c r="B486" s="632"/>
      <c r="C486" s="632"/>
      <c r="D486" s="632"/>
      <c r="E486" s="632"/>
      <c r="F486" s="632"/>
      <c r="G486" s="632"/>
      <c r="H486" s="632"/>
      <c r="I486" s="632"/>
      <c r="J486" s="632"/>
      <c r="K486" s="632"/>
      <c r="L486" s="632"/>
      <c r="M486" s="632"/>
      <c r="N486" s="632"/>
      <c r="O486" s="632"/>
      <c r="P486" s="632"/>
      <c r="Q486" s="632"/>
      <c r="R486" s="632"/>
      <c r="S486" s="632"/>
      <c r="T486" s="632"/>
      <c r="U486" s="632"/>
      <c r="V486" s="632"/>
      <c r="W486" s="632"/>
      <c r="X486" s="632"/>
      <c r="Y486" s="632"/>
      <c r="Z486" s="632"/>
    </row>
    <row r="487" spans="1:26" ht="12.75" customHeight="1" x14ac:dyDescent="0.3">
      <c r="A487" s="632"/>
      <c r="B487" s="632"/>
      <c r="C487" s="632"/>
      <c r="D487" s="632"/>
      <c r="E487" s="632"/>
      <c r="F487" s="632"/>
      <c r="G487" s="632"/>
      <c r="H487" s="632"/>
      <c r="I487" s="632"/>
      <c r="J487" s="632"/>
      <c r="K487" s="632"/>
      <c r="L487" s="632"/>
      <c r="M487" s="632"/>
      <c r="N487" s="632"/>
      <c r="O487" s="632"/>
      <c r="P487" s="632"/>
      <c r="Q487" s="632"/>
      <c r="R487" s="632"/>
      <c r="S487" s="632"/>
      <c r="T487" s="632"/>
      <c r="U487" s="632"/>
      <c r="V487" s="632"/>
      <c r="W487" s="632"/>
      <c r="X487" s="632"/>
      <c r="Y487" s="632"/>
      <c r="Z487" s="632"/>
    </row>
    <row r="488" spans="1:26" ht="12.75" customHeight="1" x14ac:dyDescent="0.3">
      <c r="A488" s="632"/>
      <c r="B488" s="632"/>
      <c r="C488" s="632"/>
      <c r="D488" s="632"/>
      <c r="E488" s="632"/>
      <c r="F488" s="632"/>
      <c r="G488" s="632"/>
      <c r="H488" s="632"/>
      <c r="I488" s="632"/>
      <c r="J488" s="632"/>
      <c r="K488" s="632"/>
      <c r="L488" s="632"/>
      <c r="M488" s="632"/>
      <c r="N488" s="632"/>
      <c r="O488" s="632"/>
      <c r="P488" s="632"/>
      <c r="Q488" s="632"/>
      <c r="R488" s="632"/>
      <c r="S488" s="632"/>
      <c r="T488" s="632"/>
      <c r="U488" s="632"/>
      <c r="V488" s="632"/>
      <c r="W488" s="632"/>
      <c r="X488" s="632"/>
      <c r="Y488" s="632"/>
      <c r="Z488" s="632"/>
    </row>
    <row r="489" spans="1:26" ht="12.75" customHeight="1" x14ac:dyDescent="0.3">
      <c r="A489" s="632"/>
      <c r="B489" s="632"/>
      <c r="C489" s="632"/>
      <c r="D489" s="632"/>
      <c r="E489" s="632"/>
      <c r="F489" s="632"/>
      <c r="G489" s="632"/>
      <c r="H489" s="632"/>
      <c r="I489" s="632"/>
      <c r="J489" s="632"/>
      <c r="K489" s="632"/>
      <c r="L489" s="632"/>
      <c r="M489" s="632"/>
      <c r="N489" s="632"/>
      <c r="O489" s="632"/>
      <c r="P489" s="632"/>
      <c r="Q489" s="632"/>
      <c r="R489" s="632"/>
      <c r="S489" s="632"/>
      <c r="T489" s="632"/>
      <c r="U489" s="632"/>
      <c r="V489" s="632"/>
      <c r="W489" s="632"/>
      <c r="X489" s="632"/>
      <c r="Y489" s="632"/>
      <c r="Z489" s="632"/>
    </row>
    <row r="490" spans="1:26" ht="12.75" customHeight="1" x14ac:dyDescent="0.3">
      <c r="A490" s="632"/>
      <c r="B490" s="632"/>
      <c r="C490" s="632"/>
      <c r="D490" s="632"/>
      <c r="E490" s="632"/>
      <c r="F490" s="632"/>
      <c r="G490" s="632"/>
      <c r="H490" s="632"/>
      <c r="I490" s="632"/>
      <c r="J490" s="632"/>
      <c r="K490" s="632"/>
      <c r="L490" s="632"/>
      <c r="M490" s="632"/>
      <c r="N490" s="632"/>
      <c r="O490" s="632"/>
      <c r="P490" s="632"/>
      <c r="Q490" s="632"/>
      <c r="R490" s="632"/>
      <c r="S490" s="632"/>
      <c r="T490" s="632"/>
      <c r="U490" s="632"/>
      <c r="V490" s="632"/>
      <c r="W490" s="632"/>
      <c r="X490" s="632"/>
      <c r="Y490" s="632"/>
      <c r="Z490" s="632"/>
    </row>
    <row r="491" spans="1:26" ht="12.75" customHeight="1" x14ac:dyDescent="0.3">
      <c r="A491" s="632"/>
      <c r="B491" s="632"/>
      <c r="C491" s="632"/>
      <c r="D491" s="632"/>
      <c r="E491" s="632"/>
      <c r="F491" s="632"/>
      <c r="G491" s="632"/>
      <c r="H491" s="632"/>
      <c r="I491" s="632"/>
      <c r="J491" s="632"/>
      <c r="K491" s="632"/>
      <c r="L491" s="632"/>
      <c r="M491" s="632"/>
      <c r="N491" s="632"/>
      <c r="O491" s="632"/>
      <c r="P491" s="632"/>
      <c r="Q491" s="632"/>
      <c r="R491" s="632"/>
      <c r="S491" s="632"/>
      <c r="T491" s="632"/>
      <c r="U491" s="632"/>
      <c r="V491" s="632"/>
      <c r="W491" s="632"/>
      <c r="X491" s="632"/>
      <c r="Y491" s="632"/>
      <c r="Z491" s="632"/>
    </row>
    <row r="492" spans="1:26" ht="12.75" customHeight="1" x14ac:dyDescent="0.3">
      <c r="A492" s="632"/>
      <c r="B492" s="632"/>
      <c r="C492" s="632"/>
      <c r="D492" s="632"/>
      <c r="E492" s="632"/>
      <c r="F492" s="632"/>
      <c r="G492" s="632"/>
      <c r="H492" s="632"/>
      <c r="I492" s="632"/>
      <c r="J492" s="632"/>
      <c r="K492" s="632"/>
      <c r="L492" s="632"/>
      <c r="M492" s="632"/>
      <c r="N492" s="632"/>
      <c r="O492" s="632"/>
      <c r="P492" s="632"/>
      <c r="Q492" s="632"/>
      <c r="R492" s="632"/>
      <c r="S492" s="632"/>
      <c r="T492" s="632"/>
      <c r="U492" s="632"/>
      <c r="V492" s="632"/>
      <c r="W492" s="632"/>
      <c r="X492" s="632"/>
      <c r="Y492" s="632"/>
      <c r="Z492" s="632"/>
    </row>
    <row r="493" spans="1:26" ht="12.75" customHeight="1" x14ac:dyDescent="0.3">
      <c r="A493" s="632"/>
      <c r="B493" s="632"/>
      <c r="C493" s="632"/>
      <c r="D493" s="632"/>
      <c r="E493" s="632"/>
      <c r="F493" s="632"/>
      <c r="G493" s="632"/>
      <c r="H493" s="632"/>
      <c r="I493" s="632"/>
      <c r="J493" s="632"/>
      <c r="K493" s="632"/>
      <c r="L493" s="632"/>
      <c r="M493" s="632"/>
      <c r="N493" s="632"/>
      <c r="O493" s="632"/>
      <c r="P493" s="632"/>
      <c r="Q493" s="632"/>
      <c r="R493" s="632"/>
      <c r="S493" s="632"/>
      <c r="T493" s="632"/>
      <c r="U493" s="632"/>
      <c r="V493" s="632"/>
      <c r="W493" s="632"/>
      <c r="X493" s="632"/>
      <c r="Y493" s="632"/>
      <c r="Z493" s="632"/>
    </row>
    <row r="494" spans="1:26" ht="12.75" customHeight="1" x14ac:dyDescent="0.3">
      <c r="A494" s="632"/>
      <c r="B494" s="632"/>
      <c r="C494" s="632"/>
      <c r="D494" s="632"/>
      <c r="E494" s="632"/>
      <c r="F494" s="632"/>
      <c r="G494" s="632"/>
      <c r="H494" s="632"/>
      <c r="I494" s="632"/>
      <c r="J494" s="632"/>
      <c r="K494" s="632"/>
      <c r="L494" s="632"/>
      <c r="M494" s="632"/>
      <c r="N494" s="632"/>
      <c r="O494" s="632"/>
      <c r="P494" s="632"/>
      <c r="Q494" s="632"/>
      <c r="R494" s="632"/>
      <c r="S494" s="632"/>
      <c r="T494" s="632"/>
      <c r="U494" s="632"/>
      <c r="V494" s="632"/>
      <c r="W494" s="632"/>
      <c r="X494" s="632"/>
      <c r="Y494" s="632"/>
      <c r="Z494" s="632"/>
    </row>
    <row r="495" spans="1:26" ht="12.75" customHeight="1" x14ac:dyDescent="0.3">
      <c r="A495" s="632"/>
      <c r="B495" s="632"/>
      <c r="C495" s="632"/>
      <c r="D495" s="632"/>
      <c r="E495" s="632"/>
      <c r="F495" s="632"/>
      <c r="G495" s="632"/>
      <c r="H495" s="632"/>
      <c r="I495" s="632"/>
      <c r="J495" s="632"/>
      <c r="K495" s="632"/>
      <c r="L495" s="632"/>
      <c r="M495" s="632"/>
      <c r="N495" s="632"/>
      <c r="O495" s="632"/>
      <c r="P495" s="632"/>
      <c r="Q495" s="632"/>
      <c r="R495" s="632"/>
      <c r="S495" s="632"/>
      <c r="T495" s="632"/>
      <c r="U495" s="632"/>
      <c r="V495" s="632"/>
      <c r="W495" s="632"/>
      <c r="X495" s="632"/>
      <c r="Y495" s="632"/>
      <c r="Z495" s="632"/>
    </row>
    <row r="496" spans="1:26" ht="12.75" customHeight="1" x14ac:dyDescent="0.3">
      <c r="A496" s="632"/>
      <c r="B496" s="632"/>
      <c r="C496" s="632"/>
      <c r="D496" s="632"/>
      <c r="E496" s="632"/>
      <c r="F496" s="632"/>
      <c r="G496" s="632"/>
      <c r="H496" s="632"/>
      <c r="I496" s="632"/>
      <c r="J496" s="632"/>
      <c r="K496" s="632"/>
      <c r="L496" s="632"/>
      <c r="M496" s="632"/>
      <c r="N496" s="632"/>
      <c r="O496" s="632"/>
      <c r="P496" s="632"/>
      <c r="Q496" s="632"/>
      <c r="R496" s="632"/>
      <c r="S496" s="632"/>
      <c r="T496" s="632"/>
      <c r="U496" s="632"/>
      <c r="V496" s="632"/>
      <c r="W496" s="632"/>
      <c r="X496" s="632"/>
      <c r="Y496" s="632"/>
      <c r="Z496" s="632"/>
    </row>
    <row r="497" spans="1:26" ht="12.75" customHeight="1" x14ac:dyDescent="0.3">
      <c r="A497" s="632"/>
      <c r="B497" s="632"/>
      <c r="C497" s="632"/>
      <c r="D497" s="632"/>
      <c r="E497" s="632"/>
      <c r="F497" s="632"/>
      <c r="G497" s="632"/>
      <c r="H497" s="632"/>
      <c r="I497" s="632"/>
      <c r="J497" s="632"/>
      <c r="K497" s="632"/>
      <c r="L497" s="632"/>
      <c r="M497" s="632"/>
      <c r="N497" s="632"/>
      <c r="O497" s="632"/>
      <c r="P497" s="632"/>
      <c r="Q497" s="632"/>
      <c r="R497" s="632"/>
      <c r="S497" s="632"/>
      <c r="T497" s="632"/>
      <c r="U497" s="632"/>
      <c r="V497" s="632"/>
      <c r="W497" s="632"/>
      <c r="X497" s="632"/>
      <c r="Y497" s="632"/>
      <c r="Z497" s="632"/>
    </row>
    <row r="498" spans="1:26" ht="12.75" customHeight="1" x14ac:dyDescent="0.3">
      <c r="A498" s="632"/>
      <c r="B498" s="632"/>
      <c r="C498" s="632"/>
      <c r="D498" s="632"/>
      <c r="E498" s="632"/>
      <c r="F498" s="632"/>
      <c r="G498" s="632"/>
      <c r="H498" s="632"/>
      <c r="I498" s="632"/>
      <c r="J498" s="632"/>
      <c r="K498" s="632"/>
      <c r="L498" s="632"/>
      <c r="M498" s="632"/>
      <c r="N498" s="632"/>
      <c r="O498" s="632"/>
      <c r="P498" s="632"/>
      <c r="Q498" s="632"/>
      <c r="R498" s="632"/>
      <c r="S498" s="632"/>
      <c r="T498" s="632"/>
      <c r="U498" s="632"/>
      <c r="V498" s="632"/>
      <c r="W498" s="632"/>
      <c r="X498" s="632"/>
      <c r="Y498" s="632"/>
      <c r="Z498" s="632"/>
    </row>
    <row r="499" spans="1:26" ht="12.75" customHeight="1" x14ac:dyDescent="0.3">
      <c r="A499" s="632"/>
      <c r="B499" s="632"/>
      <c r="C499" s="632"/>
      <c r="D499" s="632"/>
      <c r="E499" s="632"/>
      <c r="F499" s="632"/>
      <c r="G499" s="632"/>
      <c r="H499" s="632"/>
      <c r="I499" s="632"/>
      <c r="J499" s="632"/>
      <c r="K499" s="632"/>
      <c r="L499" s="632"/>
      <c r="M499" s="632"/>
      <c r="N499" s="632"/>
      <c r="O499" s="632"/>
      <c r="P499" s="632"/>
      <c r="Q499" s="632"/>
      <c r="R499" s="632"/>
      <c r="S499" s="632"/>
      <c r="T499" s="632"/>
      <c r="U499" s="632"/>
      <c r="V499" s="632"/>
      <c r="W499" s="632"/>
      <c r="X499" s="632"/>
      <c r="Y499" s="632"/>
      <c r="Z499" s="632"/>
    </row>
    <row r="500" spans="1:26" ht="12.75" customHeight="1" x14ac:dyDescent="0.3">
      <c r="A500" s="632"/>
      <c r="B500" s="632"/>
      <c r="C500" s="632"/>
      <c r="D500" s="632"/>
      <c r="E500" s="632"/>
      <c r="F500" s="632"/>
      <c r="G500" s="632"/>
      <c r="H500" s="632"/>
      <c r="I500" s="632"/>
      <c r="J500" s="632"/>
      <c r="K500" s="632"/>
      <c r="L500" s="632"/>
      <c r="M500" s="632"/>
      <c r="N500" s="632"/>
      <c r="O500" s="632"/>
      <c r="P500" s="632"/>
      <c r="Q500" s="632"/>
      <c r="R500" s="632"/>
      <c r="S500" s="632"/>
      <c r="T500" s="632"/>
      <c r="U500" s="632"/>
      <c r="V500" s="632"/>
      <c r="W500" s="632"/>
      <c r="X500" s="632"/>
      <c r="Y500" s="632"/>
      <c r="Z500" s="632"/>
    </row>
    <row r="501" spans="1:26" ht="12.75" customHeight="1" x14ac:dyDescent="0.3">
      <c r="A501" s="632"/>
      <c r="B501" s="632"/>
      <c r="C501" s="632"/>
      <c r="D501" s="632"/>
      <c r="E501" s="632"/>
      <c r="F501" s="632"/>
      <c r="G501" s="632"/>
      <c r="H501" s="632"/>
      <c r="I501" s="632"/>
      <c r="J501" s="632"/>
      <c r="K501" s="632"/>
      <c r="L501" s="632"/>
      <c r="M501" s="632"/>
      <c r="N501" s="632"/>
      <c r="O501" s="632"/>
      <c r="P501" s="632"/>
      <c r="Q501" s="632"/>
      <c r="R501" s="632"/>
      <c r="S501" s="632"/>
      <c r="T501" s="632"/>
      <c r="U501" s="632"/>
      <c r="V501" s="632"/>
      <c r="W501" s="632"/>
      <c r="X501" s="632"/>
      <c r="Y501" s="632"/>
      <c r="Z501" s="632"/>
    </row>
    <row r="502" spans="1:26" ht="12.75" customHeight="1" x14ac:dyDescent="0.3">
      <c r="A502" s="632"/>
      <c r="B502" s="632"/>
      <c r="C502" s="632"/>
      <c r="D502" s="632"/>
      <c r="E502" s="632"/>
      <c r="F502" s="632"/>
      <c r="G502" s="632"/>
      <c r="H502" s="632"/>
      <c r="I502" s="632"/>
      <c r="J502" s="632"/>
      <c r="K502" s="632"/>
      <c r="L502" s="632"/>
      <c r="M502" s="632"/>
      <c r="N502" s="632"/>
      <c r="O502" s="632"/>
      <c r="P502" s="632"/>
      <c r="Q502" s="632"/>
      <c r="R502" s="632"/>
      <c r="S502" s="632"/>
      <c r="T502" s="632"/>
      <c r="U502" s="632"/>
      <c r="V502" s="632"/>
      <c r="W502" s="632"/>
      <c r="X502" s="632"/>
      <c r="Y502" s="632"/>
      <c r="Z502" s="632"/>
    </row>
    <row r="503" spans="1:26" ht="12.75" customHeight="1" x14ac:dyDescent="0.3">
      <c r="A503" s="632"/>
      <c r="B503" s="632"/>
      <c r="C503" s="632"/>
      <c r="D503" s="632"/>
      <c r="E503" s="632"/>
      <c r="F503" s="632"/>
      <c r="G503" s="632"/>
      <c r="H503" s="632"/>
      <c r="I503" s="632"/>
      <c r="J503" s="632"/>
      <c r="K503" s="632"/>
      <c r="L503" s="632"/>
      <c r="M503" s="632"/>
      <c r="N503" s="632"/>
      <c r="O503" s="632"/>
      <c r="P503" s="632"/>
      <c r="Q503" s="632"/>
      <c r="R503" s="632"/>
      <c r="S503" s="632"/>
      <c r="T503" s="632"/>
      <c r="U503" s="632"/>
      <c r="V503" s="632"/>
      <c r="W503" s="632"/>
      <c r="X503" s="632"/>
      <c r="Y503" s="632"/>
      <c r="Z503" s="632"/>
    </row>
    <row r="504" spans="1:26" ht="12.75" customHeight="1" x14ac:dyDescent="0.3">
      <c r="A504" s="632"/>
      <c r="B504" s="632"/>
      <c r="C504" s="632"/>
      <c r="D504" s="632"/>
      <c r="E504" s="632"/>
      <c r="F504" s="632"/>
      <c r="G504" s="632"/>
      <c r="H504" s="632"/>
      <c r="I504" s="632"/>
      <c r="J504" s="632"/>
      <c r="K504" s="632"/>
      <c r="L504" s="632"/>
      <c r="M504" s="632"/>
      <c r="N504" s="632"/>
      <c r="O504" s="632"/>
      <c r="P504" s="632"/>
      <c r="Q504" s="632"/>
      <c r="R504" s="632"/>
      <c r="S504" s="632"/>
      <c r="T504" s="632"/>
      <c r="U504" s="632"/>
      <c r="V504" s="632"/>
      <c r="W504" s="632"/>
      <c r="X504" s="632"/>
      <c r="Y504" s="632"/>
      <c r="Z504" s="632"/>
    </row>
    <row r="505" spans="1:26" ht="12.75" customHeight="1" x14ac:dyDescent="0.3">
      <c r="A505" s="632"/>
      <c r="B505" s="632"/>
      <c r="C505" s="632"/>
      <c r="D505" s="632"/>
      <c r="E505" s="632"/>
      <c r="F505" s="632"/>
      <c r="G505" s="632"/>
      <c r="H505" s="632"/>
      <c r="I505" s="632"/>
      <c r="J505" s="632"/>
      <c r="K505" s="632"/>
      <c r="L505" s="632"/>
      <c r="M505" s="632"/>
      <c r="N505" s="632"/>
      <c r="O505" s="632"/>
      <c r="P505" s="632"/>
      <c r="Q505" s="632"/>
      <c r="R505" s="632"/>
      <c r="S505" s="632"/>
      <c r="T505" s="632"/>
      <c r="U505" s="632"/>
      <c r="V505" s="632"/>
      <c r="W505" s="632"/>
      <c r="X505" s="632"/>
      <c r="Y505" s="632"/>
      <c r="Z505" s="632"/>
    </row>
    <row r="506" spans="1:26" ht="12.75" customHeight="1" x14ac:dyDescent="0.3">
      <c r="A506" s="632"/>
      <c r="B506" s="632"/>
      <c r="C506" s="632"/>
      <c r="D506" s="632"/>
      <c r="E506" s="632"/>
      <c r="F506" s="632"/>
      <c r="G506" s="632"/>
      <c r="H506" s="632"/>
      <c r="I506" s="632"/>
      <c r="J506" s="632"/>
      <c r="K506" s="632"/>
      <c r="L506" s="632"/>
      <c r="M506" s="632"/>
      <c r="N506" s="632"/>
      <c r="O506" s="632"/>
      <c r="P506" s="632"/>
      <c r="Q506" s="632"/>
      <c r="R506" s="632"/>
      <c r="S506" s="632"/>
      <c r="T506" s="632"/>
      <c r="U506" s="632"/>
      <c r="V506" s="632"/>
      <c r="W506" s="632"/>
      <c r="X506" s="632"/>
      <c r="Y506" s="632"/>
      <c r="Z506" s="632"/>
    </row>
    <row r="507" spans="1:26" ht="12.75" customHeight="1" x14ac:dyDescent="0.3">
      <c r="A507" s="632"/>
      <c r="B507" s="632"/>
      <c r="C507" s="632"/>
      <c r="D507" s="632"/>
      <c r="E507" s="632"/>
      <c r="F507" s="632"/>
      <c r="G507" s="632"/>
      <c r="H507" s="632"/>
      <c r="I507" s="632"/>
      <c r="J507" s="632"/>
      <c r="K507" s="632"/>
      <c r="L507" s="632"/>
      <c r="M507" s="632"/>
      <c r="N507" s="632"/>
      <c r="O507" s="632"/>
      <c r="P507" s="632"/>
      <c r="Q507" s="632"/>
      <c r="R507" s="632"/>
      <c r="S507" s="632"/>
      <c r="T507" s="632"/>
      <c r="U507" s="632"/>
      <c r="V507" s="632"/>
      <c r="W507" s="632"/>
      <c r="X507" s="632"/>
      <c r="Y507" s="632"/>
      <c r="Z507" s="632"/>
    </row>
    <row r="508" spans="1:26" ht="12.75" customHeight="1" x14ac:dyDescent="0.3">
      <c r="A508" s="632"/>
      <c r="B508" s="632"/>
      <c r="C508" s="632"/>
      <c r="D508" s="632"/>
      <c r="E508" s="632"/>
      <c r="F508" s="632"/>
      <c r="G508" s="632"/>
      <c r="H508" s="632"/>
      <c r="I508" s="632"/>
      <c r="J508" s="632"/>
      <c r="K508" s="632"/>
      <c r="L508" s="632"/>
      <c r="M508" s="632"/>
      <c r="N508" s="632"/>
      <c r="O508" s="632"/>
      <c r="P508" s="632"/>
      <c r="Q508" s="632"/>
      <c r="R508" s="632"/>
      <c r="S508" s="632"/>
      <c r="T508" s="632"/>
      <c r="U508" s="632"/>
      <c r="V508" s="632"/>
      <c r="W508" s="632"/>
      <c r="X508" s="632"/>
      <c r="Y508" s="632"/>
      <c r="Z508" s="632"/>
    </row>
    <row r="509" spans="1:26" ht="12.75" customHeight="1" x14ac:dyDescent="0.3">
      <c r="A509" s="632"/>
      <c r="B509" s="632"/>
      <c r="C509" s="632"/>
      <c r="D509" s="632"/>
      <c r="E509" s="632"/>
      <c r="F509" s="632"/>
      <c r="G509" s="632"/>
      <c r="H509" s="632"/>
      <c r="I509" s="632"/>
      <c r="J509" s="632"/>
      <c r="K509" s="632"/>
      <c r="L509" s="632"/>
      <c r="M509" s="632"/>
      <c r="N509" s="632"/>
      <c r="O509" s="632"/>
      <c r="P509" s="632"/>
      <c r="Q509" s="632"/>
      <c r="R509" s="632"/>
      <c r="S509" s="632"/>
      <c r="T509" s="632"/>
      <c r="U509" s="632"/>
      <c r="V509" s="632"/>
      <c r="W509" s="632"/>
      <c r="X509" s="632"/>
      <c r="Y509" s="632"/>
      <c r="Z509" s="632"/>
    </row>
    <row r="510" spans="1:26" ht="12.75" customHeight="1" x14ac:dyDescent="0.3">
      <c r="A510" s="632"/>
      <c r="B510" s="632"/>
      <c r="C510" s="632"/>
      <c r="D510" s="632"/>
      <c r="E510" s="632"/>
      <c r="F510" s="632"/>
      <c r="G510" s="632"/>
      <c r="H510" s="632"/>
      <c r="I510" s="632"/>
      <c r="J510" s="632"/>
      <c r="K510" s="632"/>
      <c r="L510" s="632"/>
      <c r="M510" s="632"/>
      <c r="N510" s="632"/>
      <c r="O510" s="632"/>
      <c r="P510" s="632"/>
      <c r="Q510" s="632"/>
      <c r="R510" s="632"/>
      <c r="S510" s="632"/>
      <c r="T510" s="632"/>
      <c r="U510" s="632"/>
      <c r="V510" s="632"/>
      <c r="W510" s="632"/>
      <c r="X510" s="632"/>
      <c r="Y510" s="632"/>
      <c r="Z510" s="632"/>
    </row>
    <row r="511" spans="1:26" ht="12.75" customHeight="1" x14ac:dyDescent="0.3">
      <c r="A511" s="632"/>
      <c r="B511" s="632"/>
      <c r="C511" s="632"/>
      <c r="D511" s="632"/>
      <c r="E511" s="632"/>
      <c r="F511" s="632"/>
      <c r="G511" s="632"/>
      <c r="H511" s="632"/>
      <c r="I511" s="632"/>
      <c r="J511" s="632"/>
      <c r="K511" s="632"/>
      <c r="L511" s="632"/>
      <c r="M511" s="632"/>
      <c r="N511" s="632"/>
      <c r="O511" s="632"/>
      <c r="P511" s="632"/>
      <c r="Q511" s="632"/>
      <c r="R511" s="632"/>
      <c r="S511" s="632"/>
      <c r="T511" s="632"/>
      <c r="U511" s="632"/>
      <c r="V511" s="632"/>
      <c r="W511" s="632"/>
      <c r="X511" s="632"/>
      <c r="Y511" s="632"/>
      <c r="Z511" s="632"/>
    </row>
    <row r="512" spans="1:26" ht="12.75" customHeight="1" x14ac:dyDescent="0.3">
      <c r="A512" s="632"/>
      <c r="B512" s="632"/>
      <c r="C512" s="632"/>
      <c r="D512" s="632"/>
      <c r="E512" s="632"/>
      <c r="F512" s="632"/>
      <c r="G512" s="632"/>
      <c r="H512" s="632"/>
      <c r="I512" s="632"/>
      <c r="J512" s="632"/>
      <c r="K512" s="632"/>
      <c r="L512" s="632"/>
      <c r="M512" s="632"/>
      <c r="N512" s="632"/>
      <c r="O512" s="632"/>
      <c r="P512" s="632"/>
      <c r="Q512" s="632"/>
      <c r="R512" s="632"/>
      <c r="S512" s="632"/>
      <c r="T512" s="632"/>
      <c r="U512" s="632"/>
      <c r="V512" s="632"/>
      <c r="W512" s="632"/>
      <c r="X512" s="632"/>
      <c r="Y512" s="632"/>
      <c r="Z512" s="632"/>
    </row>
    <row r="513" spans="1:26" ht="12.75" customHeight="1" x14ac:dyDescent="0.3">
      <c r="A513" s="632"/>
      <c r="B513" s="632"/>
      <c r="C513" s="632"/>
      <c r="D513" s="632"/>
      <c r="E513" s="632"/>
      <c r="F513" s="632"/>
      <c r="G513" s="632"/>
      <c r="H513" s="632"/>
      <c r="I513" s="632"/>
      <c r="J513" s="632"/>
      <c r="K513" s="632"/>
      <c r="L513" s="632"/>
      <c r="M513" s="632"/>
      <c r="N513" s="632"/>
      <c r="O513" s="632"/>
      <c r="P513" s="632"/>
      <c r="Q513" s="632"/>
      <c r="R513" s="632"/>
      <c r="S513" s="632"/>
      <c r="T513" s="632"/>
      <c r="U513" s="632"/>
      <c r="V513" s="632"/>
      <c r="W513" s="632"/>
      <c r="X513" s="632"/>
      <c r="Y513" s="632"/>
      <c r="Z513" s="632"/>
    </row>
    <row r="514" spans="1:26" ht="12.75" customHeight="1" x14ac:dyDescent="0.3">
      <c r="A514" s="632"/>
      <c r="B514" s="632"/>
      <c r="C514" s="632"/>
      <c r="D514" s="632"/>
      <c r="E514" s="632"/>
      <c r="F514" s="632"/>
      <c r="G514" s="632"/>
      <c r="H514" s="632"/>
      <c r="I514" s="632"/>
      <c r="J514" s="632"/>
      <c r="K514" s="632"/>
      <c r="L514" s="632"/>
      <c r="M514" s="632"/>
      <c r="N514" s="632"/>
      <c r="O514" s="632"/>
      <c r="P514" s="632"/>
      <c r="Q514" s="632"/>
      <c r="R514" s="632"/>
      <c r="S514" s="632"/>
      <c r="T514" s="632"/>
      <c r="U514" s="632"/>
      <c r="V514" s="632"/>
      <c r="W514" s="632"/>
      <c r="X514" s="632"/>
      <c r="Y514" s="632"/>
      <c r="Z514" s="632"/>
    </row>
    <row r="515" spans="1:26" ht="12.75" customHeight="1" x14ac:dyDescent="0.3">
      <c r="A515" s="632"/>
      <c r="B515" s="632"/>
      <c r="C515" s="632"/>
      <c r="D515" s="632"/>
      <c r="E515" s="632"/>
      <c r="F515" s="632"/>
      <c r="G515" s="632"/>
      <c r="H515" s="632"/>
      <c r="I515" s="632"/>
      <c r="J515" s="632"/>
      <c r="K515" s="632"/>
      <c r="L515" s="632"/>
      <c r="M515" s="632"/>
      <c r="N515" s="632"/>
      <c r="O515" s="632"/>
      <c r="P515" s="632"/>
      <c r="Q515" s="632"/>
      <c r="R515" s="632"/>
      <c r="S515" s="632"/>
      <c r="T515" s="632"/>
      <c r="U515" s="632"/>
      <c r="V515" s="632"/>
      <c r="W515" s="632"/>
      <c r="X515" s="632"/>
      <c r="Y515" s="632"/>
      <c r="Z515" s="632"/>
    </row>
    <row r="516" spans="1:26" ht="12.75" customHeight="1" x14ac:dyDescent="0.3">
      <c r="A516" s="632"/>
      <c r="B516" s="632"/>
      <c r="C516" s="632"/>
      <c r="D516" s="632"/>
      <c r="E516" s="632"/>
      <c r="F516" s="632"/>
      <c r="G516" s="632"/>
      <c r="H516" s="632"/>
      <c r="I516" s="632"/>
      <c r="J516" s="632"/>
      <c r="K516" s="632"/>
      <c r="L516" s="632"/>
      <c r="M516" s="632"/>
      <c r="N516" s="632"/>
      <c r="O516" s="632"/>
      <c r="P516" s="632"/>
      <c r="Q516" s="632"/>
      <c r="R516" s="632"/>
      <c r="S516" s="632"/>
      <c r="T516" s="632"/>
      <c r="U516" s="632"/>
      <c r="V516" s="632"/>
      <c r="W516" s="632"/>
      <c r="X516" s="632"/>
      <c r="Y516" s="632"/>
      <c r="Z516" s="632"/>
    </row>
    <row r="517" spans="1:26" ht="12.75" customHeight="1" x14ac:dyDescent="0.3">
      <c r="A517" s="632"/>
      <c r="B517" s="632"/>
      <c r="C517" s="632"/>
      <c r="D517" s="632"/>
      <c r="E517" s="632"/>
      <c r="F517" s="632"/>
      <c r="G517" s="632"/>
      <c r="H517" s="632"/>
      <c r="I517" s="632"/>
      <c r="J517" s="632"/>
      <c r="K517" s="632"/>
      <c r="L517" s="632"/>
      <c r="M517" s="632"/>
      <c r="N517" s="632"/>
      <c r="O517" s="632"/>
      <c r="P517" s="632"/>
      <c r="Q517" s="632"/>
      <c r="R517" s="632"/>
      <c r="S517" s="632"/>
      <c r="T517" s="632"/>
      <c r="U517" s="632"/>
      <c r="V517" s="632"/>
      <c r="W517" s="632"/>
      <c r="X517" s="632"/>
      <c r="Y517" s="632"/>
      <c r="Z517" s="632"/>
    </row>
    <row r="518" spans="1:26" ht="12.75" customHeight="1" x14ac:dyDescent="0.3">
      <c r="A518" s="632"/>
      <c r="B518" s="632"/>
      <c r="C518" s="632"/>
      <c r="D518" s="632"/>
      <c r="E518" s="632"/>
      <c r="F518" s="632"/>
      <c r="G518" s="632"/>
      <c r="H518" s="632"/>
      <c r="I518" s="632"/>
      <c r="J518" s="632"/>
      <c r="K518" s="632"/>
      <c r="L518" s="632"/>
      <c r="M518" s="632"/>
      <c r="N518" s="632"/>
      <c r="O518" s="632"/>
      <c r="P518" s="632"/>
      <c r="Q518" s="632"/>
      <c r="R518" s="632"/>
      <c r="S518" s="632"/>
      <c r="T518" s="632"/>
      <c r="U518" s="632"/>
      <c r="V518" s="632"/>
      <c r="W518" s="632"/>
      <c r="X518" s="632"/>
      <c r="Y518" s="632"/>
      <c r="Z518" s="632"/>
    </row>
    <row r="519" spans="1:26" ht="12.75" customHeight="1" x14ac:dyDescent="0.3">
      <c r="A519" s="632"/>
      <c r="B519" s="632"/>
      <c r="C519" s="632"/>
      <c r="D519" s="632"/>
      <c r="E519" s="632"/>
      <c r="F519" s="632"/>
      <c r="G519" s="632"/>
      <c r="H519" s="632"/>
      <c r="I519" s="632"/>
      <c r="J519" s="632"/>
      <c r="K519" s="632"/>
      <c r="L519" s="632"/>
      <c r="M519" s="632"/>
      <c r="N519" s="632"/>
      <c r="O519" s="632"/>
      <c r="P519" s="632"/>
      <c r="Q519" s="632"/>
      <c r="R519" s="632"/>
      <c r="S519" s="632"/>
      <c r="T519" s="632"/>
      <c r="U519" s="632"/>
      <c r="V519" s="632"/>
      <c r="W519" s="632"/>
      <c r="X519" s="632"/>
      <c r="Y519" s="632"/>
      <c r="Z519" s="632"/>
    </row>
    <row r="520" spans="1:26" ht="12.75" customHeight="1" x14ac:dyDescent="0.3">
      <c r="A520" s="632"/>
      <c r="B520" s="632"/>
      <c r="C520" s="632"/>
      <c r="D520" s="632"/>
      <c r="E520" s="632"/>
      <c r="F520" s="632"/>
      <c r="G520" s="632"/>
      <c r="H520" s="632"/>
      <c r="I520" s="632"/>
      <c r="J520" s="632"/>
      <c r="K520" s="632"/>
      <c r="L520" s="632"/>
      <c r="M520" s="632"/>
      <c r="N520" s="632"/>
      <c r="O520" s="632"/>
      <c r="P520" s="632"/>
      <c r="Q520" s="632"/>
      <c r="R520" s="632"/>
      <c r="S520" s="632"/>
      <c r="T520" s="632"/>
      <c r="U520" s="632"/>
      <c r="V520" s="632"/>
      <c r="W520" s="632"/>
      <c r="X520" s="632"/>
      <c r="Y520" s="632"/>
      <c r="Z520" s="632"/>
    </row>
    <row r="521" spans="1:26" ht="12.75" customHeight="1" x14ac:dyDescent="0.3">
      <c r="A521" s="632"/>
      <c r="B521" s="632"/>
      <c r="C521" s="632"/>
      <c r="D521" s="632"/>
      <c r="E521" s="632"/>
      <c r="F521" s="632"/>
      <c r="G521" s="632"/>
      <c r="H521" s="632"/>
      <c r="I521" s="632"/>
      <c r="J521" s="632"/>
      <c r="K521" s="632"/>
      <c r="L521" s="632"/>
      <c r="M521" s="632"/>
      <c r="N521" s="632"/>
      <c r="O521" s="632"/>
      <c r="P521" s="632"/>
      <c r="Q521" s="632"/>
      <c r="R521" s="632"/>
      <c r="S521" s="632"/>
      <c r="T521" s="632"/>
      <c r="U521" s="632"/>
      <c r="V521" s="632"/>
      <c r="W521" s="632"/>
      <c r="X521" s="632"/>
      <c r="Y521" s="632"/>
      <c r="Z521" s="632"/>
    </row>
    <row r="522" spans="1:26" ht="12.75" customHeight="1" x14ac:dyDescent="0.3">
      <c r="A522" s="632"/>
      <c r="B522" s="632"/>
      <c r="C522" s="632"/>
      <c r="D522" s="632"/>
      <c r="E522" s="632"/>
      <c r="F522" s="632"/>
      <c r="G522" s="632"/>
      <c r="H522" s="632"/>
      <c r="I522" s="632"/>
      <c r="J522" s="632"/>
      <c r="K522" s="632"/>
      <c r="L522" s="632"/>
      <c r="M522" s="632"/>
      <c r="N522" s="632"/>
      <c r="O522" s="632"/>
      <c r="P522" s="632"/>
      <c r="Q522" s="632"/>
      <c r="R522" s="632"/>
      <c r="S522" s="632"/>
      <c r="T522" s="632"/>
      <c r="U522" s="632"/>
      <c r="V522" s="632"/>
      <c r="W522" s="632"/>
      <c r="X522" s="632"/>
      <c r="Y522" s="632"/>
      <c r="Z522" s="632"/>
    </row>
    <row r="523" spans="1:26" ht="12.75" customHeight="1" x14ac:dyDescent="0.3">
      <c r="A523" s="632"/>
      <c r="B523" s="632"/>
      <c r="C523" s="632"/>
      <c r="D523" s="632"/>
      <c r="E523" s="632"/>
      <c r="F523" s="632"/>
      <c r="G523" s="632"/>
      <c r="H523" s="632"/>
      <c r="I523" s="632"/>
      <c r="J523" s="632"/>
      <c r="K523" s="632"/>
      <c r="L523" s="632"/>
      <c r="M523" s="632"/>
      <c r="N523" s="632"/>
      <c r="O523" s="632"/>
      <c r="P523" s="632"/>
      <c r="Q523" s="632"/>
      <c r="R523" s="632"/>
      <c r="S523" s="632"/>
      <c r="T523" s="632"/>
      <c r="U523" s="632"/>
      <c r="V523" s="632"/>
      <c r="W523" s="632"/>
      <c r="X523" s="632"/>
      <c r="Y523" s="632"/>
      <c r="Z523" s="632"/>
    </row>
    <row r="524" spans="1:26" ht="12.75" customHeight="1" x14ac:dyDescent="0.3">
      <c r="A524" s="632"/>
      <c r="B524" s="632"/>
      <c r="C524" s="632"/>
      <c r="D524" s="632"/>
      <c r="E524" s="632"/>
      <c r="F524" s="632"/>
      <c r="G524" s="632"/>
      <c r="H524" s="632"/>
      <c r="I524" s="632"/>
      <c r="J524" s="632"/>
      <c r="K524" s="632"/>
      <c r="L524" s="632"/>
      <c r="M524" s="632"/>
      <c r="N524" s="632"/>
      <c r="O524" s="632"/>
      <c r="P524" s="632"/>
      <c r="Q524" s="632"/>
      <c r="R524" s="632"/>
      <c r="S524" s="632"/>
      <c r="T524" s="632"/>
      <c r="U524" s="632"/>
      <c r="V524" s="632"/>
      <c r="W524" s="632"/>
      <c r="X524" s="632"/>
      <c r="Y524" s="632"/>
      <c r="Z524" s="632"/>
    </row>
    <row r="525" spans="1:26" ht="12.75" customHeight="1" x14ac:dyDescent="0.3">
      <c r="A525" s="632"/>
      <c r="B525" s="632"/>
      <c r="C525" s="632"/>
      <c r="D525" s="632"/>
      <c r="E525" s="632"/>
      <c r="F525" s="632"/>
      <c r="G525" s="632"/>
      <c r="H525" s="632"/>
      <c r="I525" s="632"/>
      <c r="J525" s="632"/>
      <c r="K525" s="632"/>
      <c r="L525" s="632"/>
      <c r="M525" s="632"/>
      <c r="N525" s="632"/>
      <c r="O525" s="632"/>
      <c r="P525" s="632"/>
      <c r="Q525" s="632"/>
      <c r="R525" s="632"/>
      <c r="S525" s="632"/>
      <c r="T525" s="632"/>
      <c r="U525" s="632"/>
      <c r="V525" s="632"/>
      <c r="W525" s="632"/>
      <c r="X525" s="632"/>
      <c r="Y525" s="632"/>
      <c r="Z525" s="632"/>
    </row>
    <row r="526" spans="1:26" ht="12.75" customHeight="1" x14ac:dyDescent="0.3">
      <c r="A526" s="632"/>
      <c r="B526" s="632"/>
      <c r="C526" s="632"/>
      <c r="D526" s="632"/>
      <c r="E526" s="632"/>
      <c r="F526" s="632"/>
      <c r="G526" s="632"/>
      <c r="H526" s="632"/>
      <c r="I526" s="632"/>
      <c r="J526" s="632"/>
      <c r="K526" s="632"/>
      <c r="L526" s="632"/>
      <c r="M526" s="632"/>
      <c r="N526" s="632"/>
      <c r="O526" s="632"/>
      <c r="P526" s="632"/>
      <c r="Q526" s="632"/>
      <c r="R526" s="632"/>
      <c r="S526" s="632"/>
      <c r="T526" s="632"/>
      <c r="U526" s="632"/>
      <c r="V526" s="632"/>
      <c r="W526" s="632"/>
      <c r="X526" s="632"/>
      <c r="Y526" s="632"/>
      <c r="Z526" s="632"/>
    </row>
    <row r="527" spans="1:26" ht="12.75" customHeight="1" x14ac:dyDescent="0.3">
      <c r="A527" s="632"/>
      <c r="B527" s="632"/>
      <c r="C527" s="632"/>
      <c r="D527" s="632"/>
      <c r="E527" s="632"/>
      <c r="F527" s="632"/>
      <c r="G527" s="632"/>
      <c r="H527" s="632"/>
      <c r="I527" s="632"/>
      <c r="J527" s="632"/>
      <c r="K527" s="632"/>
      <c r="L527" s="632"/>
      <c r="M527" s="632"/>
      <c r="N527" s="632"/>
      <c r="O527" s="632"/>
      <c r="P527" s="632"/>
      <c r="Q527" s="632"/>
      <c r="R527" s="632"/>
      <c r="S527" s="632"/>
      <c r="T527" s="632"/>
      <c r="U527" s="632"/>
      <c r="V527" s="632"/>
      <c r="W527" s="632"/>
      <c r="X527" s="632"/>
      <c r="Y527" s="632"/>
      <c r="Z527" s="632"/>
    </row>
    <row r="528" spans="1:26" ht="12.75" customHeight="1" x14ac:dyDescent="0.3">
      <c r="A528" s="632"/>
      <c r="B528" s="632"/>
      <c r="C528" s="632"/>
      <c r="D528" s="632"/>
      <c r="E528" s="632"/>
      <c r="F528" s="632"/>
      <c r="G528" s="632"/>
      <c r="H528" s="632"/>
      <c r="I528" s="632"/>
      <c r="J528" s="632"/>
      <c r="K528" s="632"/>
      <c r="L528" s="632"/>
      <c r="M528" s="632"/>
      <c r="N528" s="632"/>
      <c r="O528" s="632"/>
      <c r="P528" s="632"/>
      <c r="Q528" s="632"/>
      <c r="R528" s="632"/>
      <c r="S528" s="632"/>
      <c r="T528" s="632"/>
      <c r="U528" s="632"/>
      <c r="V528" s="632"/>
      <c r="W528" s="632"/>
      <c r="X528" s="632"/>
      <c r="Y528" s="632"/>
      <c r="Z528" s="632"/>
    </row>
    <row r="529" spans="1:26" ht="12.75" customHeight="1" x14ac:dyDescent="0.3">
      <c r="A529" s="632"/>
      <c r="B529" s="632"/>
      <c r="C529" s="632"/>
      <c r="D529" s="632"/>
      <c r="E529" s="632"/>
      <c r="F529" s="632"/>
      <c r="G529" s="632"/>
      <c r="H529" s="632"/>
      <c r="I529" s="632"/>
      <c r="J529" s="632"/>
      <c r="K529" s="632"/>
      <c r="L529" s="632"/>
      <c r="M529" s="632"/>
      <c r="N529" s="632"/>
      <c r="O529" s="632"/>
      <c r="P529" s="632"/>
      <c r="Q529" s="632"/>
      <c r="R529" s="632"/>
      <c r="S529" s="632"/>
      <c r="T529" s="632"/>
      <c r="U529" s="632"/>
      <c r="V529" s="632"/>
      <c r="W529" s="632"/>
      <c r="X529" s="632"/>
      <c r="Y529" s="632"/>
      <c r="Z529" s="632"/>
    </row>
    <row r="530" spans="1:26" ht="12.75" customHeight="1" x14ac:dyDescent="0.3">
      <c r="A530" s="632"/>
      <c r="B530" s="632"/>
      <c r="C530" s="632"/>
      <c r="D530" s="632"/>
      <c r="E530" s="632"/>
      <c r="F530" s="632"/>
      <c r="G530" s="632"/>
      <c r="H530" s="632"/>
      <c r="I530" s="632"/>
      <c r="J530" s="632"/>
      <c r="K530" s="632"/>
      <c r="L530" s="632"/>
      <c r="M530" s="632"/>
      <c r="N530" s="632"/>
      <c r="O530" s="632"/>
      <c r="P530" s="632"/>
      <c r="Q530" s="632"/>
      <c r="R530" s="632"/>
      <c r="S530" s="632"/>
      <c r="T530" s="632"/>
      <c r="U530" s="632"/>
      <c r="V530" s="632"/>
      <c r="W530" s="632"/>
      <c r="X530" s="632"/>
      <c r="Y530" s="632"/>
      <c r="Z530" s="632"/>
    </row>
    <row r="531" spans="1:26" ht="12.75" customHeight="1" x14ac:dyDescent="0.3">
      <c r="A531" s="632"/>
      <c r="B531" s="632"/>
      <c r="C531" s="632"/>
      <c r="D531" s="632"/>
      <c r="E531" s="632"/>
      <c r="F531" s="632"/>
      <c r="G531" s="632"/>
      <c r="H531" s="632"/>
      <c r="I531" s="632"/>
      <c r="J531" s="632"/>
      <c r="K531" s="632"/>
      <c r="L531" s="632"/>
      <c r="M531" s="632"/>
      <c r="N531" s="632"/>
      <c r="O531" s="632"/>
      <c r="P531" s="632"/>
      <c r="Q531" s="632"/>
      <c r="R531" s="632"/>
      <c r="S531" s="632"/>
      <c r="T531" s="632"/>
      <c r="U531" s="632"/>
      <c r="V531" s="632"/>
      <c r="W531" s="632"/>
      <c r="X531" s="632"/>
      <c r="Y531" s="632"/>
      <c r="Z531" s="632"/>
    </row>
    <row r="532" spans="1:26" ht="12.75" customHeight="1" x14ac:dyDescent="0.3">
      <c r="A532" s="632"/>
      <c r="B532" s="632"/>
      <c r="C532" s="632"/>
      <c r="D532" s="632"/>
      <c r="E532" s="632"/>
      <c r="F532" s="632"/>
      <c r="G532" s="632"/>
      <c r="H532" s="632"/>
      <c r="I532" s="632"/>
      <c r="J532" s="632"/>
      <c r="K532" s="632"/>
      <c r="L532" s="632"/>
      <c r="M532" s="632"/>
      <c r="N532" s="632"/>
      <c r="O532" s="632"/>
      <c r="P532" s="632"/>
      <c r="Q532" s="632"/>
      <c r="R532" s="632"/>
      <c r="S532" s="632"/>
      <c r="T532" s="632"/>
      <c r="U532" s="632"/>
      <c r="V532" s="632"/>
      <c r="W532" s="632"/>
      <c r="X532" s="632"/>
      <c r="Y532" s="632"/>
      <c r="Z532" s="632"/>
    </row>
    <row r="533" spans="1:26" ht="12.75" customHeight="1" x14ac:dyDescent="0.3">
      <c r="A533" s="632"/>
      <c r="B533" s="632"/>
      <c r="C533" s="632"/>
      <c r="D533" s="632"/>
      <c r="E533" s="632"/>
      <c r="F533" s="632"/>
      <c r="G533" s="632"/>
      <c r="H533" s="632"/>
      <c r="I533" s="632"/>
      <c r="J533" s="632"/>
      <c r="K533" s="632"/>
      <c r="L533" s="632"/>
      <c r="M533" s="632"/>
      <c r="N533" s="632"/>
      <c r="O533" s="632"/>
      <c r="P533" s="632"/>
      <c r="Q533" s="632"/>
      <c r="R533" s="632"/>
      <c r="S533" s="632"/>
      <c r="T533" s="632"/>
      <c r="U533" s="632"/>
      <c r="V533" s="632"/>
      <c r="W533" s="632"/>
      <c r="X533" s="632"/>
      <c r="Y533" s="632"/>
      <c r="Z533" s="632"/>
    </row>
    <row r="534" spans="1:26" ht="12.75" customHeight="1" x14ac:dyDescent="0.3">
      <c r="A534" s="632"/>
      <c r="B534" s="632"/>
      <c r="C534" s="632"/>
      <c r="D534" s="632"/>
      <c r="E534" s="632"/>
      <c r="F534" s="632"/>
      <c r="G534" s="632"/>
      <c r="H534" s="632"/>
      <c r="I534" s="632"/>
      <c r="J534" s="632"/>
      <c r="K534" s="632"/>
      <c r="L534" s="632"/>
      <c r="M534" s="632"/>
      <c r="N534" s="632"/>
      <c r="O534" s="632"/>
      <c r="P534" s="632"/>
      <c r="Q534" s="632"/>
      <c r="R534" s="632"/>
      <c r="S534" s="632"/>
      <c r="T534" s="632"/>
      <c r="U534" s="632"/>
      <c r="V534" s="632"/>
      <c r="W534" s="632"/>
      <c r="X534" s="632"/>
      <c r="Y534" s="632"/>
      <c r="Z534" s="632"/>
    </row>
    <row r="535" spans="1:26" ht="12.75" customHeight="1" x14ac:dyDescent="0.3">
      <c r="A535" s="632"/>
      <c r="B535" s="632"/>
      <c r="C535" s="632"/>
      <c r="D535" s="632"/>
      <c r="E535" s="632"/>
      <c r="F535" s="632"/>
      <c r="G535" s="632"/>
      <c r="H535" s="632"/>
      <c r="I535" s="632"/>
      <c r="J535" s="632"/>
      <c r="K535" s="632"/>
      <c r="L535" s="632"/>
      <c r="M535" s="632"/>
      <c r="N535" s="632"/>
      <c r="O535" s="632"/>
      <c r="P535" s="632"/>
      <c r="Q535" s="632"/>
      <c r="R535" s="632"/>
      <c r="S535" s="632"/>
      <c r="T535" s="632"/>
      <c r="U535" s="632"/>
      <c r="V535" s="632"/>
      <c r="W535" s="632"/>
      <c r="X535" s="632"/>
      <c r="Y535" s="632"/>
      <c r="Z535" s="632"/>
    </row>
    <row r="536" spans="1:26" ht="12.75" customHeight="1" x14ac:dyDescent="0.3">
      <c r="A536" s="632"/>
      <c r="B536" s="632"/>
      <c r="C536" s="632"/>
      <c r="D536" s="632"/>
      <c r="E536" s="632"/>
      <c r="F536" s="632"/>
      <c r="G536" s="632"/>
      <c r="H536" s="632"/>
      <c r="I536" s="632"/>
      <c r="J536" s="632"/>
      <c r="K536" s="632"/>
      <c r="L536" s="632"/>
      <c r="M536" s="632"/>
      <c r="N536" s="632"/>
      <c r="O536" s="632"/>
      <c r="P536" s="632"/>
      <c r="Q536" s="632"/>
      <c r="R536" s="632"/>
      <c r="S536" s="632"/>
      <c r="T536" s="632"/>
      <c r="U536" s="632"/>
      <c r="V536" s="632"/>
      <c r="W536" s="632"/>
      <c r="X536" s="632"/>
      <c r="Y536" s="632"/>
      <c r="Z536" s="632"/>
    </row>
    <row r="537" spans="1:26" ht="12.75" customHeight="1" x14ac:dyDescent="0.3">
      <c r="A537" s="632"/>
      <c r="B537" s="632"/>
      <c r="C537" s="632"/>
      <c r="D537" s="632"/>
      <c r="E537" s="632"/>
      <c r="F537" s="632"/>
      <c r="G537" s="632"/>
      <c r="H537" s="632"/>
      <c r="I537" s="632"/>
      <c r="J537" s="632"/>
      <c r="K537" s="632"/>
      <c r="L537" s="632"/>
      <c r="M537" s="632"/>
      <c r="N537" s="632"/>
      <c r="O537" s="632"/>
      <c r="P537" s="632"/>
      <c r="Q537" s="632"/>
      <c r="R537" s="632"/>
      <c r="S537" s="632"/>
      <c r="T537" s="632"/>
      <c r="U537" s="632"/>
      <c r="V537" s="632"/>
      <c r="W537" s="632"/>
      <c r="X537" s="632"/>
      <c r="Y537" s="632"/>
      <c r="Z537" s="632"/>
    </row>
    <row r="538" spans="1:26" ht="12.75" customHeight="1" x14ac:dyDescent="0.3">
      <c r="A538" s="632"/>
      <c r="B538" s="632"/>
      <c r="C538" s="632"/>
      <c r="D538" s="632"/>
      <c r="E538" s="632"/>
      <c r="F538" s="632"/>
      <c r="G538" s="632"/>
      <c r="H538" s="632"/>
      <c r="I538" s="632"/>
      <c r="J538" s="632"/>
      <c r="K538" s="632"/>
      <c r="L538" s="632"/>
      <c r="M538" s="632"/>
      <c r="N538" s="632"/>
      <c r="O538" s="632"/>
      <c r="P538" s="632"/>
      <c r="Q538" s="632"/>
      <c r="R538" s="632"/>
      <c r="S538" s="632"/>
      <c r="T538" s="632"/>
      <c r="U538" s="632"/>
      <c r="V538" s="632"/>
      <c r="W538" s="632"/>
      <c r="X538" s="632"/>
      <c r="Y538" s="632"/>
      <c r="Z538" s="632"/>
    </row>
    <row r="539" spans="1:26" ht="12.75" customHeight="1" x14ac:dyDescent="0.3">
      <c r="A539" s="632"/>
      <c r="B539" s="632"/>
      <c r="C539" s="632"/>
      <c r="D539" s="632"/>
      <c r="E539" s="632"/>
      <c r="F539" s="632"/>
      <c r="G539" s="632"/>
      <c r="H539" s="632"/>
      <c r="I539" s="632"/>
      <c r="J539" s="632"/>
      <c r="K539" s="632"/>
      <c r="L539" s="632"/>
      <c r="M539" s="632"/>
      <c r="N539" s="632"/>
      <c r="O539" s="632"/>
      <c r="P539" s="632"/>
      <c r="Q539" s="632"/>
      <c r="R539" s="632"/>
      <c r="S539" s="632"/>
      <c r="T539" s="632"/>
      <c r="U539" s="632"/>
      <c r="V539" s="632"/>
      <c r="W539" s="632"/>
      <c r="X539" s="632"/>
      <c r="Y539" s="632"/>
      <c r="Z539" s="632"/>
    </row>
    <row r="540" spans="1:26" ht="12.75" customHeight="1" x14ac:dyDescent="0.3">
      <c r="A540" s="632"/>
      <c r="B540" s="632"/>
      <c r="C540" s="632"/>
      <c r="D540" s="632"/>
      <c r="E540" s="632"/>
      <c r="F540" s="632"/>
      <c r="G540" s="632"/>
      <c r="H540" s="632"/>
      <c r="I540" s="632"/>
      <c r="J540" s="632"/>
      <c r="K540" s="632"/>
      <c r="L540" s="632"/>
      <c r="M540" s="632"/>
      <c r="N540" s="632"/>
      <c r="O540" s="632"/>
      <c r="P540" s="632"/>
      <c r="Q540" s="632"/>
      <c r="R540" s="632"/>
      <c r="S540" s="632"/>
      <c r="T540" s="632"/>
      <c r="U540" s="632"/>
      <c r="V540" s="632"/>
      <c r="W540" s="632"/>
      <c r="X540" s="632"/>
      <c r="Y540" s="632"/>
      <c r="Z540" s="632"/>
    </row>
    <row r="541" spans="1:26" ht="12.75" customHeight="1" x14ac:dyDescent="0.3">
      <c r="A541" s="632"/>
      <c r="B541" s="632"/>
      <c r="C541" s="632"/>
      <c r="D541" s="632"/>
      <c r="E541" s="632"/>
      <c r="F541" s="632"/>
      <c r="G541" s="632"/>
      <c r="H541" s="632"/>
      <c r="I541" s="632"/>
      <c r="J541" s="632"/>
      <c r="K541" s="632"/>
      <c r="L541" s="632"/>
      <c r="M541" s="632"/>
      <c r="N541" s="632"/>
      <c r="O541" s="632"/>
      <c r="P541" s="632"/>
      <c r="Q541" s="632"/>
      <c r="R541" s="632"/>
      <c r="S541" s="632"/>
      <c r="T541" s="632"/>
      <c r="U541" s="632"/>
      <c r="V541" s="632"/>
      <c r="W541" s="632"/>
      <c r="X541" s="632"/>
      <c r="Y541" s="632"/>
      <c r="Z541" s="632"/>
    </row>
    <row r="542" spans="1:26" ht="12.75" customHeight="1" x14ac:dyDescent="0.3">
      <c r="A542" s="632"/>
      <c r="B542" s="632"/>
      <c r="C542" s="632"/>
      <c r="D542" s="632"/>
      <c r="E542" s="632"/>
      <c r="F542" s="632"/>
      <c r="G542" s="632"/>
      <c r="H542" s="632"/>
      <c r="I542" s="632"/>
      <c r="J542" s="632"/>
      <c r="K542" s="632"/>
      <c r="L542" s="632"/>
      <c r="M542" s="632"/>
      <c r="N542" s="632"/>
      <c r="O542" s="632"/>
      <c r="P542" s="632"/>
      <c r="Q542" s="632"/>
      <c r="R542" s="632"/>
      <c r="S542" s="632"/>
      <c r="T542" s="632"/>
      <c r="U542" s="632"/>
      <c r="V542" s="632"/>
      <c r="W542" s="632"/>
      <c r="X542" s="632"/>
      <c r="Y542" s="632"/>
      <c r="Z542" s="632"/>
    </row>
    <row r="543" spans="1:26" ht="12.75" customHeight="1" x14ac:dyDescent="0.3">
      <c r="A543" s="632"/>
      <c r="B543" s="632"/>
      <c r="C543" s="632"/>
      <c r="D543" s="632"/>
      <c r="E543" s="632"/>
      <c r="F543" s="632"/>
      <c r="G543" s="632"/>
      <c r="H543" s="632"/>
      <c r="I543" s="632"/>
      <c r="J543" s="632"/>
      <c r="K543" s="632"/>
      <c r="L543" s="632"/>
      <c r="M543" s="632"/>
      <c r="N543" s="632"/>
      <c r="O543" s="632"/>
      <c r="P543" s="632"/>
      <c r="Q543" s="632"/>
      <c r="R543" s="632"/>
      <c r="S543" s="632"/>
      <c r="T543" s="632"/>
      <c r="U543" s="632"/>
      <c r="V543" s="632"/>
      <c r="W543" s="632"/>
      <c r="X543" s="632"/>
      <c r="Y543" s="632"/>
      <c r="Z543" s="632"/>
    </row>
    <row r="544" spans="1:26" ht="12.75" customHeight="1" x14ac:dyDescent="0.3">
      <c r="A544" s="632"/>
      <c r="B544" s="632"/>
      <c r="C544" s="632"/>
      <c r="D544" s="632"/>
      <c r="E544" s="632"/>
      <c r="F544" s="632"/>
      <c r="G544" s="632"/>
      <c r="H544" s="632"/>
      <c r="I544" s="632"/>
      <c r="J544" s="632"/>
      <c r="K544" s="632"/>
      <c r="L544" s="632"/>
      <c r="M544" s="632"/>
      <c r="N544" s="632"/>
      <c r="O544" s="632"/>
      <c r="P544" s="632"/>
      <c r="Q544" s="632"/>
      <c r="R544" s="632"/>
      <c r="S544" s="632"/>
      <c r="T544" s="632"/>
      <c r="U544" s="632"/>
      <c r="V544" s="632"/>
      <c r="W544" s="632"/>
      <c r="X544" s="632"/>
      <c r="Y544" s="632"/>
      <c r="Z544" s="632"/>
    </row>
    <row r="545" spans="1:26" ht="12.75" customHeight="1" x14ac:dyDescent="0.3">
      <c r="A545" s="632"/>
      <c r="B545" s="632"/>
      <c r="C545" s="632"/>
      <c r="D545" s="632"/>
      <c r="E545" s="632"/>
      <c r="F545" s="632"/>
      <c r="G545" s="632"/>
      <c r="H545" s="632"/>
      <c r="I545" s="632"/>
      <c r="J545" s="632"/>
      <c r="K545" s="632"/>
      <c r="L545" s="632"/>
      <c r="M545" s="632"/>
      <c r="N545" s="632"/>
      <c r="O545" s="632"/>
      <c r="P545" s="632"/>
      <c r="Q545" s="632"/>
      <c r="R545" s="632"/>
      <c r="S545" s="632"/>
      <c r="T545" s="632"/>
      <c r="U545" s="632"/>
      <c r="V545" s="632"/>
      <c r="W545" s="632"/>
      <c r="X545" s="632"/>
      <c r="Y545" s="632"/>
      <c r="Z545" s="632"/>
    </row>
    <row r="546" spans="1:26" ht="12.75" customHeight="1" x14ac:dyDescent="0.3">
      <c r="A546" s="632"/>
      <c r="B546" s="632"/>
      <c r="C546" s="632"/>
      <c r="D546" s="632"/>
      <c r="E546" s="632"/>
      <c r="F546" s="632"/>
      <c r="G546" s="632"/>
      <c r="H546" s="632"/>
      <c r="I546" s="632"/>
      <c r="J546" s="632"/>
      <c r="K546" s="632"/>
      <c r="L546" s="632"/>
      <c r="M546" s="632"/>
      <c r="N546" s="632"/>
      <c r="O546" s="632"/>
      <c r="P546" s="632"/>
      <c r="Q546" s="632"/>
      <c r="R546" s="632"/>
      <c r="S546" s="632"/>
      <c r="T546" s="632"/>
      <c r="U546" s="632"/>
      <c r="V546" s="632"/>
      <c r="W546" s="632"/>
      <c r="X546" s="632"/>
      <c r="Y546" s="632"/>
      <c r="Z546" s="632"/>
    </row>
    <row r="547" spans="1:26" ht="12.75" customHeight="1" x14ac:dyDescent="0.3">
      <c r="A547" s="632"/>
      <c r="B547" s="632"/>
      <c r="C547" s="632"/>
      <c r="D547" s="632"/>
      <c r="E547" s="632"/>
      <c r="F547" s="632"/>
      <c r="G547" s="632"/>
      <c r="H547" s="632"/>
      <c r="I547" s="632"/>
      <c r="J547" s="632"/>
      <c r="K547" s="632"/>
      <c r="L547" s="632"/>
      <c r="M547" s="632"/>
      <c r="N547" s="632"/>
      <c r="O547" s="632"/>
      <c r="P547" s="632"/>
      <c r="Q547" s="632"/>
      <c r="R547" s="632"/>
      <c r="S547" s="632"/>
      <c r="T547" s="632"/>
      <c r="U547" s="632"/>
      <c r="V547" s="632"/>
      <c r="W547" s="632"/>
      <c r="X547" s="632"/>
      <c r="Y547" s="632"/>
      <c r="Z547" s="632"/>
    </row>
    <row r="548" spans="1:26" ht="12.75" customHeight="1" x14ac:dyDescent="0.3">
      <c r="A548" s="632"/>
      <c r="B548" s="632"/>
      <c r="C548" s="632"/>
      <c r="D548" s="632"/>
      <c r="E548" s="632"/>
      <c r="F548" s="632"/>
      <c r="G548" s="632"/>
      <c r="H548" s="632"/>
      <c r="I548" s="632"/>
      <c r="J548" s="632"/>
      <c r="K548" s="632"/>
      <c r="L548" s="632"/>
      <c r="M548" s="632"/>
      <c r="N548" s="632"/>
      <c r="O548" s="632"/>
      <c r="P548" s="632"/>
      <c r="Q548" s="632"/>
      <c r="R548" s="632"/>
      <c r="S548" s="632"/>
      <c r="T548" s="632"/>
      <c r="U548" s="632"/>
      <c r="V548" s="632"/>
      <c r="W548" s="632"/>
      <c r="X548" s="632"/>
      <c r="Y548" s="632"/>
      <c r="Z548" s="632"/>
    </row>
    <row r="549" spans="1:26" ht="12.75" customHeight="1" x14ac:dyDescent="0.3">
      <c r="A549" s="632"/>
      <c r="B549" s="632"/>
      <c r="C549" s="632"/>
      <c r="D549" s="632"/>
      <c r="E549" s="632"/>
      <c r="F549" s="632"/>
      <c r="G549" s="632"/>
      <c r="H549" s="632"/>
      <c r="I549" s="632"/>
      <c r="J549" s="632"/>
      <c r="K549" s="632"/>
      <c r="L549" s="632"/>
      <c r="M549" s="632"/>
      <c r="N549" s="632"/>
      <c r="O549" s="632"/>
      <c r="P549" s="632"/>
      <c r="Q549" s="632"/>
      <c r="R549" s="632"/>
      <c r="S549" s="632"/>
      <c r="T549" s="632"/>
      <c r="U549" s="632"/>
      <c r="V549" s="632"/>
      <c r="W549" s="632"/>
      <c r="X549" s="632"/>
      <c r="Y549" s="632"/>
      <c r="Z549" s="632"/>
    </row>
    <row r="550" spans="1:26" ht="12.75" customHeight="1" x14ac:dyDescent="0.3">
      <c r="A550" s="632"/>
      <c r="B550" s="632"/>
      <c r="C550" s="632"/>
      <c r="D550" s="632"/>
      <c r="E550" s="632"/>
      <c r="F550" s="632"/>
      <c r="G550" s="632"/>
      <c r="H550" s="632"/>
      <c r="I550" s="632"/>
      <c r="J550" s="632"/>
      <c r="K550" s="632"/>
      <c r="L550" s="632"/>
      <c r="M550" s="632"/>
      <c r="N550" s="632"/>
      <c r="O550" s="632"/>
      <c r="P550" s="632"/>
      <c r="Q550" s="632"/>
      <c r="R550" s="632"/>
      <c r="S550" s="632"/>
      <c r="T550" s="632"/>
      <c r="U550" s="632"/>
      <c r="V550" s="632"/>
      <c r="W550" s="632"/>
      <c r="X550" s="632"/>
      <c r="Y550" s="632"/>
      <c r="Z550" s="632"/>
    </row>
    <row r="551" spans="1:26" ht="12.75" customHeight="1" x14ac:dyDescent="0.3">
      <c r="A551" s="632"/>
      <c r="B551" s="632"/>
      <c r="C551" s="632"/>
      <c r="D551" s="632"/>
      <c r="E551" s="632"/>
      <c r="F551" s="632"/>
      <c r="G551" s="632"/>
      <c r="H551" s="632"/>
      <c r="I551" s="632"/>
      <c r="J551" s="632"/>
      <c r="K551" s="632"/>
      <c r="L551" s="632"/>
      <c r="M551" s="632"/>
      <c r="N551" s="632"/>
      <c r="O551" s="632"/>
      <c r="P551" s="632"/>
      <c r="Q551" s="632"/>
      <c r="R551" s="632"/>
      <c r="S551" s="632"/>
      <c r="T551" s="632"/>
      <c r="U551" s="632"/>
      <c r="V551" s="632"/>
      <c r="W551" s="632"/>
      <c r="X551" s="632"/>
      <c r="Y551" s="632"/>
      <c r="Z551" s="632"/>
    </row>
    <row r="552" spans="1:26" ht="12.75" customHeight="1" x14ac:dyDescent="0.3">
      <c r="A552" s="632"/>
      <c r="B552" s="632"/>
      <c r="C552" s="632"/>
      <c r="D552" s="632"/>
      <c r="E552" s="632"/>
      <c r="F552" s="632"/>
      <c r="G552" s="632"/>
      <c r="H552" s="632"/>
      <c r="I552" s="632"/>
      <c r="J552" s="632"/>
      <c r="K552" s="632"/>
      <c r="L552" s="632"/>
      <c r="M552" s="632"/>
      <c r="N552" s="632"/>
      <c r="O552" s="632"/>
      <c r="P552" s="632"/>
      <c r="Q552" s="632"/>
      <c r="R552" s="632"/>
      <c r="S552" s="632"/>
      <c r="T552" s="632"/>
      <c r="U552" s="632"/>
      <c r="V552" s="632"/>
      <c r="W552" s="632"/>
      <c r="X552" s="632"/>
      <c r="Y552" s="632"/>
      <c r="Z552" s="632"/>
    </row>
    <row r="553" spans="1:26" ht="12.75" customHeight="1" x14ac:dyDescent="0.3">
      <c r="A553" s="632"/>
      <c r="B553" s="632"/>
      <c r="C553" s="632"/>
      <c r="D553" s="632"/>
      <c r="E553" s="632"/>
      <c r="F553" s="632"/>
      <c r="G553" s="632"/>
      <c r="H553" s="632"/>
      <c r="I553" s="632"/>
      <c r="J553" s="632"/>
      <c r="K553" s="632"/>
      <c r="L553" s="632"/>
      <c r="M553" s="632"/>
      <c r="N553" s="632"/>
      <c r="O553" s="632"/>
      <c r="P553" s="632"/>
      <c r="Q553" s="632"/>
      <c r="R553" s="632"/>
      <c r="S553" s="632"/>
      <c r="T553" s="632"/>
      <c r="U553" s="632"/>
      <c r="V553" s="632"/>
      <c r="W553" s="632"/>
      <c r="X553" s="632"/>
      <c r="Y553" s="632"/>
      <c r="Z553" s="632"/>
    </row>
    <row r="554" spans="1:26" ht="12.75" customHeight="1" x14ac:dyDescent="0.3">
      <c r="A554" s="632"/>
      <c r="B554" s="632"/>
      <c r="C554" s="632"/>
      <c r="D554" s="632"/>
      <c r="E554" s="632"/>
      <c r="F554" s="632"/>
      <c r="G554" s="632"/>
      <c r="H554" s="632"/>
      <c r="I554" s="632"/>
      <c r="J554" s="632"/>
      <c r="K554" s="632"/>
      <c r="L554" s="632"/>
      <c r="M554" s="632"/>
      <c r="N554" s="632"/>
      <c r="O554" s="632"/>
      <c r="P554" s="632"/>
      <c r="Q554" s="632"/>
      <c r="R554" s="632"/>
      <c r="S554" s="632"/>
      <c r="T554" s="632"/>
      <c r="U554" s="632"/>
      <c r="V554" s="632"/>
      <c r="W554" s="632"/>
      <c r="X554" s="632"/>
      <c r="Y554" s="632"/>
      <c r="Z554" s="632"/>
    </row>
    <row r="555" spans="1:26" ht="12.75" customHeight="1" x14ac:dyDescent="0.3">
      <c r="A555" s="632"/>
      <c r="B555" s="632"/>
      <c r="C555" s="632"/>
      <c r="D555" s="632"/>
      <c r="E555" s="632"/>
      <c r="F555" s="632"/>
      <c r="G555" s="632"/>
      <c r="H555" s="632"/>
      <c r="I555" s="632"/>
      <c r="J555" s="632"/>
      <c r="K555" s="632"/>
      <c r="L555" s="632"/>
      <c r="M555" s="632"/>
      <c r="N555" s="632"/>
      <c r="O555" s="632"/>
      <c r="P555" s="632"/>
      <c r="Q555" s="632"/>
      <c r="R555" s="632"/>
      <c r="S555" s="632"/>
      <c r="T555" s="632"/>
      <c r="U555" s="632"/>
      <c r="V555" s="632"/>
      <c r="W555" s="632"/>
      <c r="X555" s="632"/>
      <c r="Y555" s="632"/>
      <c r="Z555" s="632"/>
    </row>
    <row r="556" spans="1:26" ht="12.75" customHeight="1" x14ac:dyDescent="0.3">
      <c r="A556" s="632"/>
      <c r="B556" s="632"/>
      <c r="C556" s="632"/>
      <c r="D556" s="632"/>
      <c r="E556" s="632"/>
      <c r="F556" s="632"/>
      <c r="G556" s="632"/>
      <c r="H556" s="632"/>
      <c r="I556" s="632"/>
      <c r="J556" s="632"/>
      <c r="K556" s="632"/>
      <c r="L556" s="632"/>
      <c r="M556" s="632"/>
      <c r="N556" s="632"/>
      <c r="O556" s="632"/>
      <c r="P556" s="632"/>
      <c r="Q556" s="632"/>
      <c r="R556" s="632"/>
      <c r="S556" s="632"/>
      <c r="T556" s="632"/>
      <c r="U556" s="632"/>
      <c r="V556" s="632"/>
      <c r="W556" s="632"/>
      <c r="X556" s="632"/>
      <c r="Y556" s="632"/>
      <c r="Z556" s="632"/>
    </row>
    <row r="557" spans="1:26" ht="12.75" customHeight="1" x14ac:dyDescent="0.3">
      <c r="A557" s="632"/>
      <c r="B557" s="632"/>
      <c r="C557" s="632"/>
      <c r="D557" s="632"/>
      <c r="E557" s="632"/>
      <c r="F557" s="632"/>
      <c r="G557" s="632"/>
      <c r="H557" s="632"/>
      <c r="I557" s="632"/>
      <c r="J557" s="632"/>
      <c r="K557" s="632"/>
      <c r="L557" s="632"/>
      <c r="M557" s="632"/>
      <c r="N557" s="632"/>
      <c r="O557" s="632"/>
      <c r="P557" s="632"/>
      <c r="Q557" s="632"/>
      <c r="R557" s="632"/>
      <c r="S557" s="632"/>
      <c r="T557" s="632"/>
      <c r="U557" s="632"/>
      <c r="V557" s="632"/>
      <c r="W557" s="632"/>
      <c r="X557" s="632"/>
      <c r="Y557" s="632"/>
      <c r="Z557" s="632"/>
    </row>
    <row r="558" spans="1:26" ht="12.75" customHeight="1" x14ac:dyDescent="0.3">
      <c r="A558" s="632"/>
      <c r="B558" s="632"/>
      <c r="C558" s="632"/>
      <c r="D558" s="632"/>
      <c r="E558" s="632"/>
      <c r="F558" s="632"/>
      <c r="G558" s="632"/>
      <c r="H558" s="632"/>
      <c r="I558" s="632"/>
      <c r="J558" s="632"/>
      <c r="K558" s="632"/>
      <c r="L558" s="632"/>
      <c r="M558" s="632"/>
      <c r="N558" s="632"/>
      <c r="O558" s="632"/>
      <c r="P558" s="632"/>
      <c r="Q558" s="632"/>
      <c r="R558" s="632"/>
      <c r="S558" s="632"/>
      <c r="T558" s="632"/>
      <c r="U558" s="632"/>
      <c r="V558" s="632"/>
      <c r="W558" s="632"/>
      <c r="X558" s="632"/>
      <c r="Y558" s="632"/>
      <c r="Z558" s="632"/>
    </row>
    <row r="559" spans="1:26" ht="12.75" customHeight="1" x14ac:dyDescent="0.3">
      <c r="A559" s="632"/>
      <c r="B559" s="632"/>
      <c r="C559" s="632"/>
      <c r="D559" s="632"/>
      <c r="E559" s="632"/>
      <c r="F559" s="632"/>
      <c r="G559" s="632"/>
      <c r="H559" s="632"/>
      <c r="I559" s="632"/>
      <c r="J559" s="632"/>
      <c r="K559" s="632"/>
      <c r="L559" s="632"/>
      <c r="M559" s="632"/>
      <c r="N559" s="632"/>
      <c r="O559" s="632"/>
      <c r="P559" s="632"/>
      <c r="Q559" s="632"/>
      <c r="R559" s="632"/>
      <c r="S559" s="632"/>
      <c r="T559" s="632"/>
      <c r="U559" s="632"/>
      <c r="V559" s="632"/>
      <c r="W559" s="632"/>
      <c r="X559" s="632"/>
      <c r="Y559" s="632"/>
      <c r="Z559" s="632"/>
    </row>
    <row r="560" spans="1:26" ht="12.75" customHeight="1" x14ac:dyDescent="0.3">
      <c r="A560" s="632"/>
      <c r="B560" s="632"/>
      <c r="C560" s="632"/>
      <c r="D560" s="632"/>
      <c r="E560" s="632"/>
      <c r="F560" s="632"/>
      <c r="G560" s="632"/>
      <c r="H560" s="632"/>
      <c r="I560" s="632"/>
      <c r="J560" s="632"/>
      <c r="K560" s="632"/>
      <c r="L560" s="632"/>
      <c r="M560" s="632"/>
      <c r="N560" s="632"/>
      <c r="O560" s="632"/>
      <c r="P560" s="632"/>
      <c r="Q560" s="632"/>
      <c r="R560" s="632"/>
      <c r="S560" s="632"/>
      <c r="T560" s="632"/>
      <c r="U560" s="632"/>
      <c r="V560" s="632"/>
      <c r="W560" s="632"/>
      <c r="X560" s="632"/>
      <c r="Y560" s="632"/>
      <c r="Z560" s="632"/>
    </row>
    <row r="561" spans="1:26" ht="12.75" customHeight="1" x14ac:dyDescent="0.3">
      <c r="A561" s="632"/>
      <c r="B561" s="632"/>
      <c r="C561" s="632"/>
      <c r="D561" s="632"/>
      <c r="E561" s="632"/>
      <c r="F561" s="632"/>
      <c r="G561" s="632"/>
      <c r="H561" s="632"/>
      <c r="I561" s="632"/>
      <c r="J561" s="632"/>
      <c r="K561" s="632"/>
      <c r="L561" s="632"/>
      <c r="M561" s="632"/>
      <c r="N561" s="632"/>
      <c r="O561" s="632"/>
      <c r="P561" s="632"/>
      <c r="Q561" s="632"/>
      <c r="R561" s="632"/>
      <c r="S561" s="632"/>
      <c r="T561" s="632"/>
      <c r="U561" s="632"/>
      <c r="V561" s="632"/>
      <c r="W561" s="632"/>
      <c r="X561" s="632"/>
      <c r="Y561" s="632"/>
      <c r="Z561" s="632"/>
    </row>
    <row r="562" spans="1:26" ht="12.75" customHeight="1" x14ac:dyDescent="0.3">
      <c r="A562" s="632"/>
      <c r="B562" s="632"/>
      <c r="C562" s="632"/>
      <c r="D562" s="632"/>
      <c r="E562" s="632"/>
      <c r="F562" s="632"/>
      <c r="G562" s="632"/>
      <c r="H562" s="632"/>
      <c r="I562" s="632"/>
      <c r="J562" s="632"/>
      <c r="K562" s="632"/>
      <c r="L562" s="632"/>
      <c r="M562" s="632"/>
      <c r="N562" s="632"/>
      <c r="O562" s="632"/>
      <c r="P562" s="632"/>
      <c r="Q562" s="632"/>
      <c r="R562" s="632"/>
      <c r="S562" s="632"/>
      <c r="T562" s="632"/>
      <c r="U562" s="632"/>
      <c r="V562" s="632"/>
      <c r="W562" s="632"/>
      <c r="X562" s="632"/>
      <c r="Y562" s="632"/>
      <c r="Z562" s="632"/>
    </row>
    <row r="563" spans="1:26" ht="12.75" customHeight="1" x14ac:dyDescent="0.3">
      <c r="A563" s="632"/>
      <c r="B563" s="632"/>
      <c r="C563" s="632"/>
      <c r="D563" s="632"/>
      <c r="E563" s="632"/>
      <c r="F563" s="632"/>
      <c r="G563" s="632"/>
      <c r="H563" s="632"/>
      <c r="I563" s="632"/>
      <c r="J563" s="632"/>
      <c r="K563" s="632"/>
      <c r="L563" s="632"/>
      <c r="M563" s="632"/>
      <c r="N563" s="632"/>
      <c r="O563" s="632"/>
      <c r="P563" s="632"/>
      <c r="Q563" s="632"/>
      <c r="R563" s="632"/>
      <c r="S563" s="632"/>
      <c r="T563" s="632"/>
      <c r="U563" s="632"/>
      <c r="V563" s="632"/>
      <c r="W563" s="632"/>
      <c r="X563" s="632"/>
      <c r="Y563" s="632"/>
      <c r="Z563" s="632"/>
    </row>
    <row r="564" spans="1:26" ht="12.75" customHeight="1" x14ac:dyDescent="0.3">
      <c r="A564" s="632"/>
      <c r="B564" s="632"/>
      <c r="C564" s="632"/>
      <c r="D564" s="632"/>
      <c r="E564" s="632"/>
      <c r="F564" s="632"/>
      <c r="G564" s="632"/>
      <c r="H564" s="632"/>
      <c r="I564" s="632"/>
      <c r="J564" s="632"/>
      <c r="K564" s="632"/>
      <c r="L564" s="632"/>
      <c r="M564" s="632"/>
      <c r="N564" s="632"/>
      <c r="O564" s="632"/>
      <c r="P564" s="632"/>
      <c r="Q564" s="632"/>
      <c r="R564" s="632"/>
      <c r="S564" s="632"/>
      <c r="T564" s="632"/>
      <c r="U564" s="632"/>
      <c r="V564" s="632"/>
      <c r="W564" s="632"/>
      <c r="X564" s="632"/>
      <c r="Y564" s="632"/>
      <c r="Z564" s="632"/>
    </row>
    <row r="565" spans="1:26" ht="12.75" customHeight="1" x14ac:dyDescent="0.3">
      <c r="A565" s="632"/>
      <c r="B565" s="632"/>
      <c r="C565" s="632"/>
      <c r="D565" s="632"/>
      <c r="E565" s="632"/>
      <c r="F565" s="632"/>
      <c r="G565" s="632"/>
      <c r="H565" s="632"/>
      <c r="I565" s="632"/>
      <c r="J565" s="632"/>
      <c r="K565" s="632"/>
      <c r="L565" s="632"/>
      <c r="M565" s="632"/>
      <c r="N565" s="632"/>
      <c r="O565" s="632"/>
      <c r="P565" s="632"/>
      <c r="Q565" s="632"/>
      <c r="R565" s="632"/>
      <c r="S565" s="632"/>
      <c r="T565" s="632"/>
      <c r="U565" s="632"/>
      <c r="V565" s="632"/>
      <c r="W565" s="632"/>
      <c r="X565" s="632"/>
      <c r="Y565" s="632"/>
      <c r="Z565" s="632"/>
    </row>
    <row r="566" spans="1:26" ht="12.75" customHeight="1" x14ac:dyDescent="0.3">
      <c r="A566" s="632"/>
      <c r="B566" s="632"/>
      <c r="C566" s="632"/>
      <c r="D566" s="632"/>
      <c r="E566" s="632"/>
      <c r="F566" s="632"/>
      <c r="G566" s="632"/>
      <c r="H566" s="632"/>
      <c r="I566" s="632"/>
      <c r="J566" s="632"/>
      <c r="K566" s="632"/>
      <c r="L566" s="632"/>
      <c r="M566" s="632"/>
      <c r="N566" s="632"/>
      <c r="O566" s="632"/>
      <c r="P566" s="632"/>
      <c r="Q566" s="632"/>
      <c r="R566" s="632"/>
      <c r="S566" s="632"/>
      <c r="T566" s="632"/>
      <c r="U566" s="632"/>
      <c r="V566" s="632"/>
      <c r="W566" s="632"/>
      <c r="X566" s="632"/>
      <c r="Y566" s="632"/>
      <c r="Z566" s="632"/>
    </row>
    <row r="567" spans="1:26" ht="12.75" customHeight="1" x14ac:dyDescent="0.3">
      <c r="A567" s="632"/>
      <c r="B567" s="632"/>
      <c r="C567" s="632"/>
      <c r="D567" s="632"/>
      <c r="E567" s="632"/>
      <c r="F567" s="632"/>
      <c r="G567" s="632"/>
      <c r="H567" s="632"/>
      <c r="I567" s="632"/>
      <c r="J567" s="632"/>
      <c r="K567" s="632"/>
      <c r="L567" s="632"/>
      <c r="M567" s="632"/>
      <c r="N567" s="632"/>
      <c r="O567" s="632"/>
      <c r="P567" s="632"/>
      <c r="Q567" s="632"/>
      <c r="R567" s="632"/>
      <c r="S567" s="632"/>
      <c r="T567" s="632"/>
      <c r="U567" s="632"/>
      <c r="V567" s="632"/>
      <c r="W567" s="632"/>
      <c r="X567" s="632"/>
      <c r="Y567" s="632"/>
      <c r="Z567" s="632"/>
    </row>
    <row r="568" spans="1:26" ht="12.75" customHeight="1" x14ac:dyDescent="0.3">
      <c r="A568" s="632"/>
      <c r="B568" s="632"/>
      <c r="C568" s="632"/>
      <c r="D568" s="632"/>
      <c r="E568" s="632"/>
      <c r="F568" s="632"/>
      <c r="G568" s="632"/>
      <c r="H568" s="632"/>
      <c r="I568" s="632"/>
      <c r="J568" s="632"/>
      <c r="K568" s="632"/>
      <c r="L568" s="632"/>
      <c r="M568" s="632"/>
      <c r="N568" s="632"/>
      <c r="O568" s="632"/>
      <c r="P568" s="632"/>
      <c r="Q568" s="632"/>
      <c r="R568" s="632"/>
      <c r="S568" s="632"/>
      <c r="T568" s="632"/>
      <c r="U568" s="632"/>
      <c r="V568" s="632"/>
      <c r="W568" s="632"/>
      <c r="X568" s="632"/>
      <c r="Y568" s="632"/>
      <c r="Z568" s="632"/>
    </row>
    <row r="569" spans="1:26" ht="12.75" customHeight="1" x14ac:dyDescent="0.3">
      <c r="A569" s="632"/>
      <c r="B569" s="632"/>
      <c r="C569" s="632"/>
      <c r="D569" s="632"/>
      <c r="E569" s="632"/>
      <c r="F569" s="632"/>
      <c r="G569" s="632"/>
      <c r="H569" s="632"/>
      <c r="I569" s="632"/>
      <c r="J569" s="632"/>
      <c r="K569" s="632"/>
      <c r="L569" s="632"/>
      <c r="M569" s="632"/>
      <c r="N569" s="632"/>
      <c r="O569" s="632"/>
      <c r="P569" s="632"/>
      <c r="Q569" s="632"/>
      <c r="R569" s="632"/>
      <c r="S569" s="632"/>
      <c r="T569" s="632"/>
      <c r="U569" s="632"/>
      <c r="V569" s="632"/>
      <c r="W569" s="632"/>
      <c r="X569" s="632"/>
      <c r="Y569" s="632"/>
      <c r="Z569" s="632"/>
    </row>
    <row r="570" spans="1:26" ht="12.75" customHeight="1" x14ac:dyDescent="0.3">
      <c r="A570" s="632"/>
      <c r="B570" s="632"/>
      <c r="C570" s="632"/>
      <c r="D570" s="632"/>
      <c r="E570" s="632"/>
      <c r="F570" s="632"/>
      <c r="G570" s="632"/>
      <c r="H570" s="632"/>
      <c r="I570" s="632"/>
      <c r="J570" s="632"/>
      <c r="K570" s="632"/>
      <c r="L570" s="632"/>
      <c r="M570" s="632"/>
      <c r="N570" s="632"/>
      <c r="O570" s="632"/>
      <c r="P570" s="632"/>
      <c r="Q570" s="632"/>
      <c r="R570" s="632"/>
      <c r="S570" s="632"/>
      <c r="T570" s="632"/>
      <c r="U570" s="632"/>
      <c r="V570" s="632"/>
      <c r="W570" s="632"/>
      <c r="X570" s="632"/>
      <c r="Y570" s="632"/>
      <c r="Z570" s="632"/>
    </row>
    <row r="571" spans="1:26" ht="12.75" customHeight="1" x14ac:dyDescent="0.3">
      <c r="A571" s="632"/>
      <c r="B571" s="632"/>
      <c r="C571" s="632"/>
      <c r="D571" s="632"/>
      <c r="E571" s="632"/>
      <c r="F571" s="632"/>
      <c r="G571" s="632"/>
      <c r="H571" s="632"/>
      <c r="I571" s="632"/>
      <c r="J571" s="632"/>
      <c r="K571" s="632"/>
      <c r="L571" s="632"/>
      <c r="M571" s="632"/>
      <c r="N571" s="632"/>
      <c r="O571" s="632"/>
      <c r="P571" s="632"/>
      <c r="Q571" s="632"/>
      <c r="R571" s="632"/>
      <c r="S571" s="632"/>
      <c r="T571" s="632"/>
      <c r="U571" s="632"/>
      <c r="V571" s="632"/>
      <c r="W571" s="632"/>
      <c r="X571" s="632"/>
      <c r="Y571" s="632"/>
      <c r="Z571" s="632"/>
    </row>
    <row r="572" spans="1:26" ht="12.75" customHeight="1" x14ac:dyDescent="0.3">
      <c r="A572" s="632"/>
      <c r="B572" s="632"/>
      <c r="C572" s="632"/>
      <c r="D572" s="632"/>
      <c r="E572" s="632"/>
      <c r="F572" s="632"/>
      <c r="G572" s="632"/>
      <c r="H572" s="632"/>
      <c r="I572" s="632"/>
      <c r="J572" s="632"/>
      <c r="K572" s="632"/>
      <c r="L572" s="632"/>
      <c r="M572" s="632"/>
      <c r="N572" s="632"/>
      <c r="O572" s="632"/>
      <c r="P572" s="632"/>
      <c r="Q572" s="632"/>
      <c r="R572" s="632"/>
      <c r="S572" s="632"/>
      <c r="T572" s="632"/>
      <c r="U572" s="632"/>
      <c r="V572" s="632"/>
      <c r="W572" s="632"/>
      <c r="X572" s="632"/>
      <c r="Y572" s="632"/>
      <c r="Z572" s="632"/>
    </row>
    <row r="573" spans="1:26" ht="12.75" customHeight="1" x14ac:dyDescent="0.3">
      <c r="A573" s="632"/>
      <c r="B573" s="632"/>
      <c r="C573" s="632"/>
      <c r="D573" s="632"/>
      <c r="E573" s="632"/>
      <c r="F573" s="632"/>
      <c r="G573" s="632"/>
      <c r="H573" s="632"/>
      <c r="I573" s="632"/>
      <c r="J573" s="632"/>
      <c r="K573" s="632"/>
      <c r="L573" s="632"/>
      <c r="M573" s="632"/>
      <c r="N573" s="632"/>
      <c r="O573" s="632"/>
      <c r="P573" s="632"/>
      <c r="Q573" s="632"/>
      <c r="R573" s="632"/>
      <c r="S573" s="632"/>
      <c r="T573" s="632"/>
      <c r="U573" s="632"/>
      <c r="V573" s="632"/>
      <c r="W573" s="632"/>
      <c r="X573" s="632"/>
      <c r="Y573" s="632"/>
      <c r="Z573" s="632"/>
    </row>
    <row r="574" spans="1:26" ht="12.75" customHeight="1" x14ac:dyDescent="0.3">
      <c r="A574" s="632"/>
      <c r="B574" s="632"/>
      <c r="C574" s="632"/>
      <c r="D574" s="632"/>
      <c r="E574" s="632"/>
      <c r="F574" s="632"/>
      <c r="G574" s="632"/>
      <c r="H574" s="632"/>
      <c r="I574" s="632"/>
      <c r="J574" s="632"/>
      <c r="K574" s="632"/>
      <c r="L574" s="632"/>
      <c r="M574" s="632"/>
      <c r="N574" s="632"/>
      <c r="O574" s="632"/>
      <c r="P574" s="632"/>
      <c r="Q574" s="632"/>
      <c r="R574" s="632"/>
      <c r="S574" s="632"/>
      <c r="T574" s="632"/>
      <c r="U574" s="632"/>
      <c r="V574" s="632"/>
      <c r="W574" s="632"/>
      <c r="X574" s="632"/>
      <c r="Y574" s="632"/>
      <c r="Z574" s="632"/>
    </row>
    <row r="575" spans="1:26" ht="12.75" customHeight="1" x14ac:dyDescent="0.3">
      <c r="A575" s="632"/>
      <c r="B575" s="632"/>
      <c r="C575" s="632"/>
      <c r="D575" s="632"/>
      <c r="E575" s="632"/>
      <c r="F575" s="632"/>
      <c r="G575" s="632"/>
      <c r="H575" s="632"/>
      <c r="I575" s="632"/>
      <c r="J575" s="632"/>
      <c r="K575" s="632"/>
      <c r="L575" s="632"/>
      <c r="M575" s="632"/>
      <c r="N575" s="632"/>
      <c r="O575" s="632"/>
      <c r="P575" s="632"/>
      <c r="Q575" s="632"/>
      <c r="R575" s="632"/>
      <c r="S575" s="632"/>
      <c r="T575" s="632"/>
      <c r="U575" s="632"/>
      <c r="V575" s="632"/>
      <c r="W575" s="632"/>
      <c r="X575" s="632"/>
      <c r="Y575" s="632"/>
      <c r="Z575" s="632"/>
    </row>
    <row r="576" spans="1:26" ht="12.75" customHeight="1" x14ac:dyDescent="0.3">
      <c r="A576" s="632"/>
      <c r="B576" s="632"/>
      <c r="C576" s="632"/>
      <c r="D576" s="632"/>
      <c r="E576" s="632"/>
      <c r="F576" s="632"/>
      <c r="G576" s="632"/>
      <c r="H576" s="632"/>
      <c r="I576" s="632"/>
      <c r="J576" s="632"/>
      <c r="K576" s="632"/>
      <c r="L576" s="632"/>
      <c r="M576" s="632"/>
      <c r="N576" s="632"/>
      <c r="O576" s="632"/>
      <c r="P576" s="632"/>
      <c r="Q576" s="632"/>
      <c r="R576" s="632"/>
      <c r="S576" s="632"/>
      <c r="T576" s="632"/>
      <c r="U576" s="632"/>
      <c r="V576" s="632"/>
      <c r="W576" s="632"/>
      <c r="X576" s="632"/>
      <c r="Y576" s="632"/>
      <c r="Z576" s="632"/>
    </row>
    <row r="577" spans="1:26" ht="12.75" customHeight="1" x14ac:dyDescent="0.3">
      <c r="A577" s="632"/>
      <c r="B577" s="632"/>
      <c r="C577" s="632"/>
      <c r="D577" s="632"/>
      <c r="E577" s="632"/>
      <c r="F577" s="632"/>
      <c r="G577" s="632"/>
      <c r="H577" s="632"/>
      <c r="I577" s="632"/>
      <c r="J577" s="632"/>
      <c r="K577" s="632"/>
      <c r="L577" s="632"/>
      <c r="M577" s="632"/>
      <c r="N577" s="632"/>
      <c r="O577" s="632"/>
      <c r="P577" s="632"/>
      <c r="Q577" s="632"/>
      <c r="R577" s="632"/>
      <c r="S577" s="632"/>
      <c r="T577" s="632"/>
      <c r="U577" s="632"/>
      <c r="V577" s="632"/>
      <c r="W577" s="632"/>
      <c r="X577" s="632"/>
      <c r="Y577" s="632"/>
      <c r="Z577" s="632"/>
    </row>
    <row r="578" spans="1:26" ht="12.75" customHeight="1" x14ac:dyDescent="0.3">
      <c r="A578" s="632"/>
      <c r="B578" s="632"/>
      <c r="C578" s="632"/>
      <c r="D578" s="632"/>
      <c r="E578" s="632"/>
      <c r="F578" s="632"/>
      <c r="G578" s="632"/>
      <c r="H578" s="632"/>
      <c r="I578" s="632"/>
      <c r="J578" s="632"/>
      <c r="K578" s="632"/>
      <c r="L578" s="632"/>
      <c r="M578" s="632"/>
      <c r="N578" s="632"/>
      <c r="O578" s="632"/>
      <c r="P578" s="632"/>
      <c r="Q578" s="632"/>
      <c r="R578" s="632"/>
      <c r="S578" s="632"/>
      <c r="T578" s="632"/>
      <c r="U578" s="632"/>
      <c r="V578" s="632"/>
      <c r="W578" s="632"/>
      <c r="X578" s="632"/>
      <c r="Y578" s="632"/>
      <c r="Z578" s="632"/>
    </row>
    <row r="579" spans="1:26" ht="12.75" customHeight="1" x14ac:dyDescent="0.3">
      <c r="A579" s="632"/>
      <c r="B579" s="632"/>
      <c r="C579" s="632"/>
      <c r="D579" s="632"/>
      <c r="E579" s="632"/>
      <c r="F579" s="632"/>
      <c r="G579" s="632"/>
      <c r="H579" s="632"/>
      <c r="I579" s="632"/>
      <c r="J579" s="632"/>
      <c r="K579" s="632"/>
      <c r="L579" s="632"/>
      <c r="M579" s="632"/>
      <c r="N579" s="632"/>
      <c r="O579" s="632"/>
      <c r="P579" s="632"/>
      <c r="Q579" s="632"/>
      <c r="R579" s="632"/>
      <c r="S579" s="632"/>
      <c r="T579" s="632"/>
      <c r="U579" s="632"/>
      <c r="V579" s="632"/>
      <c r="W579" s="632"/>
      <c r="X579" s="632"/>
      <c r="Y579" s="632"/>
      <c r="Z579" s="632"/>
    </row>
    <row r="580" spans="1:26" ht="12.75" customHeight="1" x14ac:dyDescent="0.3">
      <c r="A580" s="632"/>
      <c r="B580" s="632"/>
      <c r="C580" s="632"/>
      <c r="D580" s="632"/>
      <c r="E580" s="632"/>
      <c r="F580" s="632"/>
      <c r="G580" s="632"/>
      <c r="H580" s="632"/>
      <c r="I580" s="632"/>
      <c r="J580" s="632"/>
      <c r="K580" s="632"/>
      <c r="L580" s="632"/>
      <c r="M580" s="632"/>
      <c r="N580" s="632"/>
      <c r="O580" s="632"/>
      <c r="P580" s="632"/>
      <c r="Q580" s="632"/>
      <c r="R580" s="632"/>
      <c r="S580" s="632"/>
      <c r="T580" s="632"/>
      <c r="U580" s="632"/>
      <c r="V580" s="632"/>
      <c r="W580" s="632"/>
      <c r="X580" s="632"/>
      <c r="Y580" s="632"/>
      <c r="Z580" s="632"/>
    </row>
    <row r="581" spans="1:26" ht="12.75" customHeight="1" x14ac:dyDescent="0.3">
      <c r="A581" s="632"/>
      <c r="B581" s="632"/>
      <c r="C581" s="632"/>
      <c r="D581" s="632"/>
      <c r="E581" s="632"/>
      <c r="F581" s="632"/>
      <c r="G581" s="632"/>
      <c r="H581" s="632"/>
      <c r="I581" s="632"/>
      <c r="J581" s="632"/>
      <c r="K581" s="632"/>
      <c r="L581" s="632"/>
      <c r="M581" s="632"/>
      <c r="N581" s="632"/>
      <c r="O581" s="632"/>
      <c r="P581" s="632"/>
      <c r="Q581" s="632"/>
      <c r="R581" s="632"/>
      <c r="S581" s="632"/>
      <c r="T581" s="632"/>
      <c r="U581" s="632"/>
      <c r="V581" s="632"/>
      <c r="W581" s="632"/>
      <c r="X581" s="632"/>
      <c r="Y581" s="632"/>
      <c r="Z581" s="632"/>
    </row>
    <row r="582" spans="1:26" ht="12.75" customHeight="1" x14ac:dyDescent="0.3">
      <c r="A582" s="632"/>
      <c r="B582" s="632"/>
      <c r="C582" s="632"/>
      <c r="D582" s="632"/>
      <c r="E582" s="632"/>
      <c r="F582" s="632"/>
      <c r="G582" s="632"/>
      <c r="H582" s="632"/>
      <c r="I582" s="632"/>
      <c r="J582" s="632"/>
      <c r="K582" s="632"/>
      <c r="L582" s="632"/>
      <c r="M582" s="632"/>
      <c r="N582" s="632"/>
      <c r="O582" s="632"/>
      <c r="P582" s="632"/>
      <c r="Q582" s="632"/>
      <c r="R582" s="632"/>
      <c r="S582" s="632"/>
      <c r="T582" s="632"/>
      <c r="U582" s="632"/>
      <c r="V582" s="632"/>
      <c r="W582" s="632"/>
      <c r="X582" s="632"/>
      <c r="Y582" s="632"/>
      <c r="Z582" s="632"/>
    </row>
    <row r="583" spans="1:26" ht="12.75" customHeight="1" x14ac:dyDescent="0.3">
      <c r="A583" s="632"/>
      <c r="B583" s="632"/>
      <c r="C583" s="632"/>
      <c r="D583" s="632"/>
      <c r="E583" s="632"/>
      <c r="F583" s="632"/>
      <c r="G583" s="632"/>
      <c r="H583" s="632"/>
      <c r="I583" s="632"/>
      <c r="J583" s="632"/>
      <c r="K583" s="632"/>
      <c r="L583" s="632"/>
      <c r="M583" s="632"/>
      <c r="N583" s="632"/>
      <c r="O583" s="632"/>
      <c r="P583" s="632"/>
      <c r="Q583" s="632"/>
      <c r="R583" s="632"/>
      <c r="S583" s="632"/>
      <c r="T583" s="632"/>
      <c r="U583" s="632"/>
      <c r="V583" s="632"/>
      <c r="W583" s="632"/>
      <c r="X583" s="632"/>
      <c r="Y583" s="632"/>
      <c r="Z583" s="632"/>
    </row>
    <row r="584" spans="1:26" ht="12.75" customHeight="1" x14ac:dyDescent="0.3">
      <c r="A584" s="632"/>
      <c r="B584" s="632"/>
      <c r="C584" s="632"/>
      <c r="D584" s="632"/>
      <c r="E584" s="632"/>
      <c r="F584" s="632"/>
      <c r="G584" s="632"/>
      <c r="H584" s="632"/>
      <c r="I584" s="632"/>
      <c r="J584" s="632"/>
      <c r="K584" s="632"/>
      <c r="L584" s="632"/>
      <c r="M584" s="632"/>
      <c r="N584" s="632"/>
      <c r="O584" s="632"/>
      <c r="P584" s="632"/>
      <c r="Q584" s="632"/>
      <c r="R584" s="632"/>
      <c r="S584" s="632"/>
      <c r="T584" s="632"/>
      <c r="U584" s="632"/>
      <c r="V584" s="632"/>
      <c r="W584" s="632"/>
      <c r="X584" s="632"/>
      <c r="Y584" s="632"/>
      <c r="Z584" s="632"/>
    </row>
    <row r="585" spans="1:26" ht="12.75" customHeight="1" x14ac:dyDescent="0.3">
      <c r="A585" s="632"/>
      <c r="B585" s="632"/>
      <c r="C585" s="632"/>
      <c r="D585" s="632"/>
      <c r="E585" s="632"/>
      <c r="F585" s="632"/>
      <c r="G585" s="632"/>
      <c r="H585" s="632"/>
      <c r="I585" s="632"/>
      <c r="J585" s="632"/>
      <c r="K585" s="632"/>
      <c r="L585" s="632"/>
      <c r="M585" s="632"/>
      <c r="N585" s="632"/>
      <c r="O585" s="632"/>
      <c r="P585" s="632"/>
      <c r="Q585" s="632"/>
      <c r="R585" s="632"/>
      <c r="S585" s="632"/>
      <c r="T585" s="632"/>
      <c r="U585" s="632"/>
      <c r="V585" s="632"/>
      <c r="W585" s="632"/>
      <c r="X585" s="632"/>
      <c r="Y585" s="632"/>
      <c r="Z585" s="632"/>
    </row>
    <row r="586" spans="1:26" ht="12.75" customHeight="1" x14ac:dyDescent="0.3">
      <c r="A586" s="632"/>
      <c r="B586" s="632"/>
      <c r="C586" s="632"/>
      <c r="D586" s="632"/>
      <c r="E586" s="632"/>
      <c r="F586" s="632"/>
      <c r="G586" s="632"/>
      <c r="H586" s="632"/>
      <c r="I586" s="632"/>
      <c r="J586" s="632"/>
      <c r="K586" s="632"/>
      <c r="L586" s="632"/>
      <c r="M586" s="632"/>
      <c r="N586" s="632"/>
      <c r="O586" s="632"/>
      <c r="P586" s="632"/>
      <c r="Q586" s="632"/>
      <c r="R586" s="632"/>
      <c r="S586" s="632"/>
      <c r="T586" s="632"/>
      <c r="U586" s="632"/>
      <c r="V586" s="632"/>
      <c r="W586" s="632"/>
      <c r="X586" s="632"/>
      <c r="Y586" s="632"/>
      <c r="Z586" s="632"/>
    </row>
    <row r="587" spans="1:26" ht="12.75" customHeight="1" x14ac:dyDescent="0.3">
      <c r="A587" s="632"/>
      <c r="B587" s="632"/>
      <c r="C587" s="632"/>
      <c r="D587" s="632"/>
      <c r="E587" s="632"/>
      <c r="F587" s="632"/>
      <c r="G587" s="632"/>
      <c r="H587" s="632"/>
      <c r="I587" s="632"/>
      <c r="J587" s="632"/>
      <c r="K587" s="632"/>
      <c r="L587" s="632"/>
      <c r="M587" s="632"/>
      <c r="N587" s="632"/>
      <c r="O587" s="632"/>
      <c r="P587" s="632"/>
      <c r="Q587" s="632"/>
      <c r="R587" s="632"/>
      <c r="S587" s="632"/>
      <c r="T587" s="632"/>
      <c r="U587" s="632"/>
      <c r="V587" s="632"/>
      <c r="W587" s="632"/>
      <c r="X587" s="632"/>
      <c r="Y587" s="632"/>
      <c r="Z587" s="632"/>
    </row>
    <row r="588" spans="1:26" ht="12.75" customHeight="1" x14ac:dyDescent="0.3">
      <c r="A588" s="632"/>
      <c r="B588" s="632"/>
      <c r="C588" s="632"/>
      <c r="D588" s="632"/>
      <c r="E588" s="632"/>
      <c r="F588" s="632"/>
      <c r="G588" s="632"/>
      <c r="H588" s="632"/>
      <c r="I588" s="632"/>
      <c r="J588" s="632"/>
      <c r="K588" s="632"/>
      <c r="L588" s="632"/>
      <c r="M588" s="632"/>
      <c r="N588" s="632"/>
      <c r="O588" s="632"/>
      <c r="P588" s="632"/>
      <c r="Q588" s="632"/>
      <c r="R588" s="632"/>
      <c r="S588" s="632"/>
      <c r="T588" s="632"/>
      <c r="U588" s="632"/>
      <c r="V588" s="632"/>
      <c r="W588" s="632"/>
      <c r="X588" s="632"/>
      <c r="Y588" s="632"/>
      <c r="Z588" s="632"/>
    </row>
    <row r="589" spans="1:26" ht="12.75" customHeight="1" x14ac:dyDescent="0.3">
      <c r="A589" s="632"/>
      <c r="B589" s="632"/>
      <c r="C589" s="632"/>
      <c r="D589" s="632"/>
      <c r="E589" s="632"/>
      <c r="F589" s="632"/>
      <c r="G589" s="632"/>
      <c r="H589" s="632"/>
      <c r="I589" s="632"/>
      <c r="J589" s="632"/>
      <c r="K589" s="632"/>
      <c r="L589" s="632"/>
      <c r="M589" s="632"/>
      <c r="N589" s="632"/>
      <c r="O589" s="632"/>
      <c r="P589" s="632"/>
      <c r="Q589" s="632"/>
      <c r="R589" s="632"/>
      <c r="S589" s="632"/>
      <c r="T589" s="632"/>
      <c r="U589" s="632"/>
      <c r="V589" s="632"/>
      <c r="W589" s="632"/>
      <c r="X589" s="632"/>
      <c r="Y589" s="632"/>
      <c r="Z589" s="632"/>
    </row>
    <row r="590" spans="1:26" ht="12.75" customHeight="1" x14ac:dyDescent="0.3">
      <c r="A590" s="632"/>
      <c r="B590" s="632"/>
      <c r="C590" s="632"/>
      <c r="D590" s="632"/>
      <c r="E590" s="632"/>
      <c r="F590" s="632"/>
      <c r="G590" s="632"/>
      <c r="H590" s="632"/>
      <c r="I590" s="632"/>
      <c r="J590" s="632"/>
      <c r="K590" s="632"/>
      <c r="L590" s="632"/>
      <c r="M590" s="632"/>
      <c r="N590" s="632"/>
      <c r="O590" s="632"/>
      <c r="P590" s="632"/>
      <c r="Q590" s="632"/>
      <c r="R590" s="632"/>
      <c r="S590" s="632"/>
      <c r="T590" s="632"/>
      <c r="U590" s="632"/>
      <c r="V590" s="632"/>
      <c r="W590" s="632"/>
      <c r="X590" s="632"/>
      <c r="Y590" s="632"/>
      <c r="Z590" s="632"/>
    </row>
    <row r="591" spans="1:26" ht="12.75" customHeight="1" x14ac:dyDescent="0.3">
      <c r="A591" s="632"/>
      <c r="B591" s="632"/>
      <c r="C591" s="632"/>
      <c r="D591" s="632"/>
      <c r="E591" s="632"/>
      <c r="F591" s="632"/>
      <c r="G591" s="632"/>
      <c r="H591" s="632"/>
      <c r="I591" s="632"/>
      <c r="J591" s="632"/>
      <c r="K591" s="632"/>
      <c r="L591" s="632"/>
      <c r="M591" s="632"/>
      <c r="N591" s="632"/>
      <c r="O591" s="632"/>
      <c r="P591" s="632"/>
      <c r="Q591" s="632"/>
      <c r="R591" s="632"/>
      <c r="S591" s="632"/>
      <c r="T591" s="632"/>
      <c r="U591" s="632"/>
      <c r="V591" s="632"/>
      <c r="W591" s="632"/>
      <c r="X591" s="632"/>
      <c r="Y591" s="632"/>
      <c r="Z591" s="632"/>
    </row>
    <row r="592" spans="1:26" ht="12.75" customHeight="1" x14ac:dyDescent="0.3">
      <c r="A592" s="632"/>
      <c r="B592" s="632"/>
      <c r="C592" s="632"/>
      <c r="D592" s="632"/>
      <c r="E592" s="632"/>
      <c r="F592" s="632"/>
      <c r="G592" s="632"/>
      <c r="H592" s="632"/>
      <c r="I592" s="632"/>
      <c r="J592" s="632"/>
      <c r="K592" s="632"/>
      <c r="L592" s="632"/>
      <c r="M592" s="632"/>
      <c r="N592" s="632"/>
      <c r="O592" s="632"/>
      <c r="P592" s="632"/>
      <c r="Q592" s="632"/>
      <c r="R592" s="632"/>
      <c r="S592" s="632"/>
      <c r="T592" s="632"/>
      <c r="U592" s="632"/>
      <c r="V592" s="632"/>
      <c r="W592" s="632"/>
      <c r="X592" s="632"/>
      <c r="Y592" s="632"/>
      <c r="Z592" s="632"/>
    </row>
    <row r="593" spans="1:26" ht="12.75" customHeight="1" x14ac:dyDescent="0.3">
      <c r="A593" s="632"/>
      <c r="B593" s="632"/>
      <c r="C593" s="632"/>
      <c r="D593" s="632"/>
      <c r="E593" s="632"/>
      <c r="F593" s="632"/>
      <c r="G593" s="632"/>
      <c r="H593" s="632"/>
      <c r="I593" s="632"/>
      <c r="J593" s="632"/>
      <c r="K593" s="632"/>
      <c r="L593" s="632"/>
      <c r="M593" s="632"/>
      <c r="N593" s="632"/>
      <c r="O593" s="632"/>
      <c r="P593" s="632"/>
      <c r="Q593" s="632"/>
      <c r="R593" s="632"/>
      <c r="S593" s="632"/>
      <c r="T593" s="632"/>
      <c r="U593" s="632"/>
      <c r="V593" s="632"/>
      <c r="W593" s="632"/>
      <c r="X593" s="632"/>
      <c r="Y593" s="632"/>
      <c r="Z593" s="632"/>
    </row>
    <row r="594" spans="1:26" ht="12.75" customHeight="1" x14ac:dyDescent="0.3">
      <c r="A594" s="632"/>
      <c r="B594" s="632"/>
      <c r="C594" s="632"/>
      <c r="D594" s="632"/>
      <c r="E594" s="632"/>
      <c r="F594" s="632"/>
      <c r="G594" s="632"/>
      <c r="H594" s="632"/>
      <c r="I594" s="632"/>
      <c r="J594" s="632"/>
      <c r="K594" s="632"/>
      <c r="L594" s="632"/>
      <c r="M594" s="632"/>
      <c r="N594" s="632"/>
      <c r="O594" s="632"/>
      <c r="P594" s="632"/>
      <c r="Q594" s="632"/>
      <c r="R594" s="632"/>
      <c r="S594" s="632"/>
      <c r="T594" s="632"/>
      <c r="U594" s="632"/>
      <c r="V594" s="632"/>
      <c r="W594" s="632"/>
      <c r="X594" s="632"/>
      <c r="Y594" s="632"/>
      <c r="Z594" s="632"/>
    </row>
    <row r="595" spans="1:26" ht="12.75" customHeight="1" x14ac:dyDescent="0.3">
      <c r="A595" s="632"/>
      <c r="B595" s="632"/>
      <c r="C595" s="632"/>
      <c r="D595" s="632"/>
      <c r="E595" s="632"/>
      <c r="F595" s="632"/>
      <c r="G595" s="632"/>
      <c r="H595" s="632"/>
      <c r="I595" s="632"/>
      <c r="J595" s="632"/>
      <c r="K595" s="632"/>
      <c r="L595" s="632"/>
      <c r="M595" s="632"/>
      <c r="N595" s="632"/>
      <c r="O595" s="632"/>
      <c r="P595" s="632"/>
      <c r="Q595" s="632"/>
      <c r="R595" s="632"/>
      <c r="S595" s="632"/>
      <c r="T595" s="632"/>
      <c r="U595" s="632"/>
      <c r="V595" s="632"/>
      <c r="W595" s="632"/>
      <c r="X595" s="632"/>
      <c r="Y595" s="632"/>
      <c r="Z595" s="632"/>
    </row>
    <row r="596" spans="1:26" ht="12.75" customHeight="1" x14ac:dyDescent="0.3">
      <c r="A596" s="632"/>
      <c r="B596" s="632"/>
      <c r="C596" s="632"/>
      <c r="D596" s="632"/>
      <c r="E596" s="632"/>
      <c r="F596" s="632"/>
      <c r="G596" s="632"/>
      <c r="H596" s="632"/>
      <c r="I596" s="632"/>
      <c r="J596" s="632"/>
      <c r="K596" s="632"/>
      <c r="L596" s="632"/>
      <c r="M596" s="632"/>
      <c r="N596" s="632"/>
      <c r="O596" s="632"/>
      <c r="P596" s="632"/>
      <c r="Q596" s="632"/>
      <c r="R596" s="632"/>
      <c r="S596" s="632"/>
      <c r="T596" s="632"/>
      <c r="U596" s="632"/>
      <c r="V596" s="632"/>
      <c r="W596" s="632"/>
      <c r="X596" s="632"/>
      <c r="Y596" s="632"/>
      <c r="Z596" s="632"/>
    </row>
    <row r="597" spans="1:26" ht="12.75" customHeight="1" x14ac:dyDescent="0.3">
      <c r="A597" s="632"/>
      <c r="B597" s="632"/>
      <c r="C597" s="632"/>
      <c r="D597" s="632"/>
      <c r="E597" s="632"/>
      <c r="F597" s="632"/>
      <c r="G597" s="632"/>
      <c r="H597" s="632"/>
      <c r="I597" s="632"/>
      <c r="J597" s="632"/>
      <c r="K597" s="632"/>
      <c r="L597" s="632"/>
      <c r="M597" s="632"/>
      <c r="N597" s="632"/>
      <c r="O597" s="632"/>
      <c r="P597" s="632"/>
      <c r="Q597" s="632"/>
      <c r="R597" s="632"/>
      <c r="S597" s="632"/>
      <c r="T597" s="632"/>
      <c r="U597" s="632"/>
      <c r="V597" s="632"/>
      <c r="W597" s="632"/>
      <c r="X597" s="632"/>
      <c r="Y597" s="632"/>
      <c r="Z597" s="632"/>
    </row>
    <row r="598" spans="1:26" ht="12.75" customHeight="1" x14ac:dyDescent="0.3">
      <c r="A598" s="632"/>
      <c r="B598" s="632"/>
      <c r="C598" s="632"/>
      <c r="D598" s="632"/>
      <c r="E598" s="632"/>
      <c r="F598" s="632"/>
      <c r="G598" s="632"/>
      <c r="H598" s="632"/>
      <c r="I598" s="632"/>
      <c r="J598" s="632"/>
      <c r="K598" s="632"/>
      <c r="L598" s="632"/>
      <c r="M598" s="632"/>
      <c r="N598" s="632"/>
      <c r="O598" s="632"/>
      <c r="P598" s="632"/>
      <c r="Q598" s="632"/>
      <c r="R598" s="632"/>
      <c r="S598" s="632"/>
      <c r="T598" s="632"/>
      <c r="U598" s="632"/>
      <c r="V598" s="632"/>
      <c r="W598" s="632"/>
      <c r="X598" s="632"/>
      <c r="Y598" s="632"/>
      <c r="Z598" s="632"/>
    </row>
    <row r="599" spans="1:26" ht="12.75" customHeight="1" x14ac:dyDescent="0.3">
      <c r="A599" s="632"/>
      <c r="B599" s="632"/>
      <c r="C599" s="632"/>
      <c r="D599" s="632"/>
      <c r="E599" s="632"/>
      <c r="F599" s="632"/>
      <c r="G599" s="632"/>
      <c r="H599" s="632"/>
      <c r="I599" s="632"/>
      <c r="J599" s="632"/>
      <c r="K599" s="632"/>
      <c r="L599" s="632"/>
      <c r="M599" s="632"/>
      <c r="N599" s="632"/>
      <c r="O599" s="632"/>
      <c r="P599" s="632"/>
      <c r="Q599" s="632"/>
      <c r="R599" s="632"/>
      <c r="S599" s="632"/>
      <c r="T599" s="632"/>
      <c r="U599" s="632"/>
      <c r="V599" s="632"/>
      <c r="W599" s="632"/>
      <c r="X599" s="632"/>
      <c r="Y599" s="632"/>
      <c r="Z599" s="632"/>
    </row>
    <row r="600" spans="1:26" ht="12.75" customHeight="1" x14ac:dyDescent="0.3">
      <c r="A600" s="632"/>
      <c r="B600" s="632"/>
      <c r="C600" s="632"/>
      <c r="D600" s="632"/>
      <c r="E600" s="632"/>
      <c r="F600" s="632"/>
      <c r="G600" s="632"/>
      <c r="H600" s="632"/>
      <c r="I600" s="632"/>
      <c r="J600" s="632"/>
      <c r="K600" s="632"/>
      <c r="L600" s="632"/>
      <c r="M600" s="632"/>
      <c r="N600" s="632"/>
      <c r="O600" s="632"/>
      <c r="P600" s="632"/>
      <c r="Q600" s="632"/>
      <c r="R600" s="632"/>
      <c r="S600" s="632"/>
      <c r="T600" s="632"/>
      <c r="U600" s="632"/>
      <c r="V600" s="632"/>
      <c r="W600" s="632"/>
      <c r="X600" s="632"/>
      <c r="Y600" s="632"/>
      <c r="Z600" s="632"/>
    </row>
    <row r="601" spans="1:26" ht="12.75" customHeight="1" x14ac:dyDescent="0.3">
      <c r="A601" s="632"/>
      <c r="B601" s="632"/>
      <c r="C601" s="632"/>
      <c r="D601" s="632"/>
      <c r="E601" s="632"/>
      <c r="F601" s="632"/>
      <c r="G601" s="632"/>
      <c r="H601" s="632"/>
      <c r="I601" s="632"/>
      <c r="J601" s="632"/>
      <c r="K601" s="632"/>
      <c r="L601" s="632"/>
      <c r="M601" s="632"/>
      <c r="N601" s="632"/>
      <c r="O601" s="632"/>
      <c r="P601" s="632"/>
      <c r="Q601" s="632"/>
      <c r="R601" s="632"/>
      <c r="S601" s="632"/>
      <c r="T601" s="632"/>
      <c r="U601" s="632"/>
      <c r="V601" s="632"/>
      <c r="W601" s="632"/>
      <c r="X601" s="632"/>
      <c r="Y601" s="632"/>
      <c r="Z601" s="632"/>
    </row>
    <row r="602" spans="1:26" ht="12.75" customHeight="1" x14ac:dyDescent="0.3">
      <c r="A602" s="632"/>
      <c r="B602" s="632"/>
      <c r="C602" s="632"/>
      <c r="D602" s="632"/>
      <c r="E602" s="632"/>
      <c r="F602" s="632"/>
      <c r="G602" s="632"/>
      <c r="H602" s="632"/>
      <c r="I602" s="632"/>
      <c r="J602" s="632"/>
      <c r="K602" s="632"/>
      <c r="L602" s="632"/>
      <c r="M602" s="632"/>
      <c r="N602" s="632"/>
      <c r="O602" s="632"/>
      <c r="P602" s="632"/>
      <c r="Q602" s="632"/>
      <c r="R602" s="632"/>
      <c r="S602" s="632"/>
      <c r="T602" s="632"/>
      <c r="U602" s="632"/>
      <c r="V602" s="632"/>
      <c r="W602" s="632"/>
      <c r="X602" s="632"/>
      <c r="Y602" s="632"/>
      <c r="Z602" s="632"/>
    </row>
    <row r="603" spans="1:26" ht="12.75" customHeight="1" x14ac:dyDescent="0.3">
      <c r="A603" s="632"/>
      <c r="B603" s="632"/>
      <c r="C603" s="632"/>
      <c r="D603" s="632"/>
      <c r="E603" s="632"/>
      <c r="F603" s="632"/>
      <c r="G603" s="632"/>
      <c r="H603" s="632"/>
      <c r="I603" s="632"/>
      <c r="J603" s="632"/>
      <c r="K603" s="632"/>
      <c r="L603" s="632"/>
      <c r="M603" s="632"/>
      <c r="N603" s="632"/>
      <c r="O603" s="632"/>
      <c r="P603" s="632"/>
      <c r="Q603" s="632"/>
      <c r="R603" s="632"/>
      <c r="S603" s="632"/>
      <c r="T603" s="632"/>
      <c r="U603" s="632"/>
      <c r="V603" s="632"/>
      <c r="W603" s="632"/>
      <c r="X603" s="632"/>
      <c r="Y603" s="632"/>
      <c r="Z603" s="632"/>
    </row>
    <row r="604" spans="1:26" ht="12.75" customHeight="1" x14ac:dyDescent="0.3">
      <c r="A604" s="632"/>
      <c r="B604" s="632"/>
      <c r="C604" s="632"/>
      <c r="D604" s="632"/>
      <c r="E604" s="632"/>
      <c r="F604" s="632"/>
      <c r="G604" s="632"/>
      <c r="H604" s="632"/>
      <c r="I604" s="632"/>
      <c r="J604" s="632"/>
      <c r="K604" s="632"/>
      <c r="L604" s="632"/>
      <c r="M604" s="632"/>
      <c r="N604" s="632"/>
      <c r="O604" s="632"/>
      <c r="P604" s="632"/>
      <c r="Q604" s="632"/>
      <c r="R604" s="632"/>
      <c r="S604" s="632"/>
      <c r="T604" s="632"/>
      <c r="U604" s="632"/>
      <c r="V604" s="632"/>
      <c r="W604" s="632"/>
      <c r="X604" s="632"/>
      <c r="Y604" s="632"/>
      <c r="Z604" s="632"/>
    </row>
    <row r="605" spans="1:26" ht="12.75" customHeight="1" x14ac:dyDescent="0.3">
      <c r="A605" s="632"/>
      <c r="B605" s="632"/>
      <c r="C605" s="632"/>
      <c r="D605" s="632"/>
      <c r="E605" s="632"/>
      <c r="F605" s="632"/>
      <c r="G605" s="632"/>
      <c r="H605" s="632"/>
      <c r="I605" s="632"/>
      <c r="J605" s="632"/>
      <c r="K605" s="632"/>
      <c r="L605" s="632"/>
      <c r="M605" s="632"/>
      <c r="N605" s="632"/>
      <c r="O605" s="632"/>
      <c r="P605" s="632"/>
      <c r="Q605" s="632"/>
      <c r="R605" s="632"/>
      <c r="S605" s="632"/>
      <c r="T605" s="632"/>
      <c r="U605" s="632"/>
      <c r="V605" s="632"/>
      <c r="W605" s="632"/>
      <c r="X605" s="632"/>
      <c r="Y605" s="632"/>
      <c r="Z605" s="632"/>
    </row>
    <row r="606" spans="1:26" ht="12.75" customHeight="1" x14ac:dyDescent="0.3">
      <c r="A606" s="632"/>
      <c r="B606" s="632"/>
      <c r="C606" s="632"/>
      <c r="D606" s="632"/>
      <c r="E606" s="632"/>
      <c r="F606" s="632"/>
      <c r="G606" s="632"/>
      <c r="H606" s="632"/>
      <c r="I606" s="632"/>
      <c r="J606" s="632"/>
      <c r="K606" s="632"/>
      <c r="L606" s="632"/>
      <c r="M606" s="632"/>
      <c r="N606" s="632"/>
      <c r="O606" s="632"/>
      <c r="P606" s="632"/>
      <c r="Q606" s="632"/>
      <c r="R606" s="632"/>
      <c r="S606" s="632"/>
      <c r="T606" s="632"/>
      <c r="U606" s="632"/>
      <c r="V606" s="632"/>
      <c r="W606" s="632"/>
      <c r="X606" s="632"/>
      <c r="Y606" s="632"/>
      <c r="Z606" s="632"/>
    </row>
    <row r="607" spans="1:26" ht="12.75" customHeight="1" x14ac:dyDescent="0.3">
      <c r="A607" s="632"/>
      <c r="B607" s="632"/>
      <c r="C607" s="632"/>
      <c r="D607" s="632"/>
      <c r="E607" s="632"/>
      <c r="F607" s="632"/>
      <c r="G607" s="632"/>
      <c r="H607" s="632"/>
      <c r="I607" s="632"/>
      <c r="J607" s="632"/>
      <c r="K607" s="632"/>
      <c r="L607" s="632"/>
      <c r="M607" s="632"/>
      <c r="N607" s="632"/>
      <c r="O607" s="632"/>
      <c r="P607" s="632"/>
      <c r="Q607" s="632"/>
      <c r="R607" s="632"/>
      <c r="S607" s="632"/>
      <c r="T607" s="632"/>
      <c r="U607" s="632"/>
      <c r="V607" s="632"/>
      <c r="W607" s="632"/>
      <c r="X607" s="632"/>
      <c r="Y607" s="632"/>
      <c r="Z607" s="632"/>
    </row>
    <row r="608" spans="1:26" ht="12.75" customHeight="1" x14ac:dyDescent="0.3">
      <c r="A608" s="632"/>
      <c r="B608" s="632"/>
      <c r="C608" s="632"/>
      <c r="D608" s="632"/>
      <c r="E608" s="632"/>
      <c r="F608" s="632"/>
      <c r="G608" s="632"/>
      <c r="H608" s="632"/>
      <c r="I608" s="632"/>
      <c r="J608" s="632"/>
      <c r="K608" s="632"/>
      <c r="L608" s="632"/>
      <c r="M608" s="632"/>
      <c r="N608" s="632"/>
      <c r="O608" s="632"/>
      <c r="P608" s="632"/>
      <c r="Q608" s="632"/>
      <c r="R608" s="632"/>
      <c r="S608" s="632"/>
      <c r="T608" s="632"/>
      <c r="U608" s="632"/>
      <c r="V608" s="632"/>
      <c r="W608" s="632"/>
      <c r="X608" s="632"/>
      <c r="Y608" s="632"/>
      <c r="Z608" s="632"/>
    </row>
    <row r="609" spans="1:26" ht="12.75" customHeight="1" x14ac:dyDescent="0.3">
      <c r="A609" s="632"/>
      <c r="B609" s="632"/>
      <c r="C609" s="632"/>
      <c r="D609" s="632"/>
      <c r="E609" s="632"/>
      <c r="F609" s="632"/>
      <c r="G609" s="632"/>
      <c r="H609" s="632"/>
      <c r="I609" s="632"/>
      <c r="J609" s="632"/>
      <c r="K609" s="632"/>
      <c r="L609" s="632"/>
      <c r="M609" s="632"/>
      <c r="N609" s="632"/>
      <c r="O609" s="632"/>
      <c r="P609" s="632"/>
      <c r="Q609" s="632"/>
      <c r="R609" s="632"/>
      <c r="S609" s="632"/>
      <c r="T609" s="632"/>
      <c r="U609" s="632"/>
      <c r="V609" s="632"/>
      <c r="W609" s="632"/>
      <c r="X609" s="632"/>
      <c r="Y609" s="632"/>
      <c r="Z609" s="632"/>
    </row>
    <row r="610" spans="1:26" ht="12.75" customHeight="1" x14ac:dyDescent="0.3">
      <c r="A610" s="632"/>
      <c r="B610" s="632"/>
      <c r="C610" s="632"/>
      <c r="D610" s="632"/>
      <c r="E610" s="632"/>
      <c r="F610" s="632"/>
      <c r="G610" s="632"/>
      <c r="H610" s="632"/>
      <c r="I610" s="632"/>
      <c r="J610" s="632"/>
      <c r="K610" s="632"/>
      <c r="L610" s="632"/>
      <c r="M610" s="632"/>
      <c r="N610" s="632"/>
      <c r="O610" s="632"/>
      <c r="P610" s="632"/>
      <c r="Q610" s="632"/>
      <c r="R610" s="632"/>
      <c r="S610" s="632"/>
      <c r="T610" s="632"/>
      <c r="U610" s="632"/>
      <c r="V610" s="632"/>
      <c r="W610" s="632"/>
      <c r="X610" s="632"/>
      <c r="Y610" s="632"/>
      <c r="Z610" s="632"/>
    </row>
    <row r="611" spans="1:26" ht="12.75" customHeight="1" x14ac:dyDescent="0.3">
      <c r="A611" s="632"/>
      <c r="B611" s="632"/>
      <c r="C611" s="632"/>
      <c r="D611" s="632"/>
      <c r="E611" s="632"/>
      <c r="F611" s="632"/>
      <c r="G611" s="632"/>
      <c r="H611" s="632"/>
      <c r="I611" s="632"/>
      <c r="J611" s="632"/>
      <c r="K611" s="632"/>
      <c r="L611" s="632"/>
      <c r="M611" s="632"/>
      <c r="N611" s="632"/>
      <c r="O611" s="632"/>
      <c r="P611" s="632"/>
      <c r="Q611" s="632"/>
      <c r="R611" s="632"/>
      <c r="S611" s="632"/>
      <c r="T611" s="632"/>
      <c r="U611" s="632"/>
      <c r="V611" s="632"/>
      <c r="W611" s="632"/>
      <c r="X611" s="632"/>
      <c r="Y611" s="632"/>
      <c r="Z611" s="632"/>
    </row>
    <row r="612" spans="1:26" ht="12.75" customHeight="1" x14ac:dyDescent="0.3">
      <c r="A612" s="632"/>
      <c r="B612" s="632"/>
      <c r="C612" s="632"/>
      <c r="D612" s="632"/>
      <c r="E612" s="632"/>
      <c r="F612" s="632"/>
      <c r="G612" s="632"/>
      <c r="H612" s="632"/>
      <c r="I612" s="632"/>
      <c r="J612" s="632"/>
      <c r="K612" s="632"/>
      <c r="L612" s="632"/>
      <c r="M612" s="632"/>
      <c r="N612" s="632"/>
      <c r="O612" s="632"/>
      <c r="P612" s="632"/>
      <c r="Q612" s="632"/>
      <c r="R612" s="632"/>
      <c r="S612" s="632"/>
      <c r="T612" s="632"/>
      <c r="U612" s="632"/>
      <c r="V612" s="632"/>
      <c r="W612" s="632"/>
      <c r="X612" s="632"/>
      <c r="Y612" s="632"/>
      <c r="Z612" s="632"/>
    </row>
    <row r="613" spans="1:26" ht="12.75" customHeight="1" x14ac:dyDescent="0.3">
      <c r="A613" s="632"/>
      <c r="B613" s="632"/>
      <c r="C613" s="632"/>
      <c r="D613" s="632"/>
      <c r="E613" s="632"/>
      <c r="F613" s="632"/>
      <c r="G613" s="632"/>
      <c r="H613" s="632"/>
      <c r="I613" s="632"/>
      <c r="J613" s="632"/>
      <c r="K613" s="632"/>
      <c r="L613" s="632"/>
      <c r="M613" s="632"/>
      <c r="N613" s="632"/>
      <c r="O613" s="632"/>
      <c r="P613" s="632"/>
      <c r="Q613" s="632"/>
      <c r="R613" s="632"/>
      <c r="S613" s="632"/>
      <c r="T613" s="632"/>
      <c r="U613" s="632"/>
      <c r="V613" s="632"/>
      <c r="W613" s="632"/>
      <c r="X613" s="632"/>
      <c r="Y613" s="632"/>
      <c r="Z613" s="632"/>
    </row>
    <row r="614" spans="1:26" ht="12.75" customHeight="1" x14ac:dyDescent="0.3">
      <c r="A614" s="632"/>
      <c r="B614" s="632"/>
      <c r="C614" s="632"/>
      <c r="D614" s="632"/>
      <c r="E614" s="632"/>
      <c r="F614" s="632"/>
      <c r="G614" s="632"/>
      <c r="H614" s="632"/>
      <c r="I614" s="632"/>
      <c r="J614" s="632"/>
      <c r="K614" s="632"/>
      <c r="L614" s="632"/>
      <c r="M614" s="632"/>
      <c r="N614" s="632"/>
      <c r="O614" s="632"/>
      <c r="P614" s="632"/>
      <c r="Q614" s="632"/>
      <c r="R614" s="632"/>
      <c r="S614" s="632"/>
      <c r="T614" s="632"/>
      <c r="U614" s="632"/>
      <c r="V614" s="632"/>
      <c r="W614" s="632"/>
      <c r="X614" s="632"/>
      <c r="Y614" s="632"/>
      <c r="Z614" s="632"/>
    </row>
    <row r="615" spans="1:26" ht="12.75" customHeight="1" x14ac:dyDescent="0.3">
      <c r="A615" s="632"/>
      <c r="B615" s="632"/>
      <c r="C615" s="632"/>
      <c r="D615" s="632"/>
      <c r="E615" s="632"/>
      <c r="F615" s="632"/>
      <c r="G615" s="632"/>
      <c r="H615" s="632"/>
      <c r="I615" s="632"/>
      <c r="J615" s="632"/>
      <c r="K615" s="632"/>
      <c r="L615" s="632"/>
      <c r="M615" s="632"/>
      <c r="N615" s="632"/>
      <c r="O615" s="632"/>
      <c r="P615" s="632"/>
      <c r="Q615" s="632"/>
      <c r="R615" s="632"/>
      <c r="S615" s="632"/>
      <c r="T615" s="632"/>
      <c r="U615" s="632"/>
      <c r="V615" s="632"/>
      <c r="W615" s="632"/>
      <c r="X615" s="632"/>
      <c r="Y615" s="632"/>
      <c r="Z615" s="632"/>
    </row>
    <row r="616" spans="1:26" ht="12.75" customHeight="1" x14ac:dyDescent="0.3">
      <c r="A616" s="632"/>
      <c r="B616" s="632"/>
      <c r="C616" s="632"/>
      <c r="D616" s="632"/>
      <c r="E616" s="632"/>
      <c r="F616" s="632"/>
      <c r="G616" s="632"/>
      <c r="H616" s="632"/>
      <c r="I616" s="632"/>
      <c r="J616" s="632"/>
      <c r="K616" s="632"/>
      <c r="L616" s="632"/>
      <c r="M616" s="632"/>
      <c r="N616" s="632"/>
      <c r="O616" s="632"/>
      <c r="P616" s="632"/>
      <c r="Q616" s="632"/>
      <c r="R616" s="632"/>
      <c r="S616" s="632"/>
      <c r="T616" s="632"/>
      <c r="U616" s="632"/>
      <c r="V616" s="632"/>
      <c r="W616" s="632"/>
      <c r="X616" s="632"/>
      <c r="Y616" s="632"/>
      <c r="Z616" s="632"/>
    </row>
    <row r="617" spans="1:26" ht="12.75" customHeight="1" x14ac:dyDescent="0.3">
      <c r="A617" s="632"/>
      <c r="B617" s="632"/>
      <c r="C617" s="632"/>
      <c r="D617" s="632"/>
      <c r="E617" s="632"/>
      <c r="F617" s="632"/>
      <c r="G617" s="632"/>
      <c r="H617" s="632"/>
      <c r="I617" s="632"/>
      <c r="J617" s="632"/>
      <c r="K617" s="632"/>
      <c r="L617" s="632"/>
      <c r="M617" s="632"/>
      <c r="N617" s="632"/>
      <c r="O617" s="632"/>
      <c r="P617" s="632"/>
      <c r="Q617" s="632"/>
      <c r="R617" s="632"/>
      <c r="S617" s="632"/>
      <c r="T617" s="632"/>
      <c r="U617" s="632"/>
      <c r="V617" s="632"/>
      <c r="W617" s="632"/>
      <c r="X617" s="632"/>
      <c r="Y617" s="632"/>
      <c r="Z617" s="632"/>
    </row>
    <row r="618" spans="1:26" ht="12.75" customHeight="1" x14ac:dyDescent="0.3">
      <c r="A618" s="632"/>
      <c r="B618" s="632"/>
      <c r="C618" s="632"/>
      <c r="D618" s="632"/>
      <c r="E618" s="632"/>
      <c r="F618" s="632"/>
      <c r="G618" s="632"/>
      <c r="H618" s="632"/>
      <c r="I618" s="632"/>
      <c r="J618" s="632"/>
      <c r="K618" s="632"/>
      <c r="L618" s="632"/>
      <c r="M618" s="632"/>
      <c r="N618" s="632"/>
      <c r="O618" s="632"/>
      <c r="P618" s="632"/>
      <c r="Q618" s="632"/>
      <c r="R618" s="632"/>
      <c r="S618" s="632"/>
      <c r="T618" s="632"/>
      <c r="U618" s="632"/>
      <c r="V618" s="632"/>
      <c r="W618" s="632"/>
      <c r="X618" s="632"/>
      <c r="Y618" s="632"/>
      <c r="Z618" s="632"/>
    </row>
    <row r="619" spans="1:26" ht="12.75" customHeight="1" x14ac:dyDescent="0.3">
      <c r="A619" s="632"/>
      <c r="B619" s="632"/>
      <c r="C619" s="632"/>
      <c r="D619" s="632"/>
      <c r="E619" s="632"/>
      <c r="F619" s="632"/>
      <c r="G619" s="632"/>
      <c r="H619" s="632"/>
      <c r="I619" s="632"/>
      <c r="J619" s="632"/>
      <c r="K619" s="632"/>
      <c r="L619" s="632"/>
      <c r="M619" s="632"/>
      <c r="N619" s="632"/>
      <c r="O619" s="632"/>
      <c r="P619" s="632"/>
      <c r="Q619" s="632"/>
      <c r="R619" s="632"/>
      <c r="S619" s="632"/>
      <c r="T619" s="632"/>
      <c r="U619" s="632"/>
      <c r="V619" s="632"/>
      <c r="W619" s="632"/>
      <c r="X619" s="632"/>
      <c r="Y619" s="632"/>
      <c r="Z619" s="632"/>
    </row>
    <row r="620" spans="1:26" ht="12.75" customHeight="1" x14ac:dyDescent="0.3">
      <c r="A620" s="632"/>
      <c r="B620" s="632"/>
      <c r="C620" s="632"/>
      <c r="D620" s="632"/>
      <c r="E620" s="632"/>
      <c r="F620" s="632"/>
      <c r="G620" s="632"/>
      <c r="H620" s="632"/>
      <c r="I620" s="632"/>
      <c r="J620" s="632"/>
      <c r="K620" s="632"/>
      <c r="L620" s="632"/>
      <c r="M620" s="632"/>
      <c r="N620" s="632"/>
      <c r="O620" s="632"/>
      <c r="P620" s="632"/>
      <c r="Q620" s="632"/>
      <c r="R620" s="632"/>
      <c r="S620" s="632"/>
      <c r="T620" s="632"/>
      <c r="U620" s="632"/>
      <c r="V620" s="632"/>
      <c r="W620" s="632"/>
      <c r="X620" s="632"/>
      <c r="Y620" s="632"/>
      <c r="Z620" s="632"/>
    </row>
    <row r="621" spans="1:26" ht="12.75" customHeight="1" x14ac:dyDescent="0.3">
      <c r="A621" s="632"/>
      <c r="B621" s="632"/>
      <c r="C621" s="632"/>
      <c r="D621" s="632"/>
      <c r="E621" s="632"/>
      <c r="F621" s="632"/>
      <c r="G621" s="632"/>
      <c r="H621" s="632"/>
      <c r="I621" s="632"/>
      <c r="J621" s="632"/>
      <c r="K621" s="632"/>
      <c r="L621" s="632"/>
      <c r="M621" s="632"/>
      <c r="N621" s="632"/>
      <c r="O621" s="632"/>
      <c r="P621" s="632"/>
      <c r="Q621" s="632"/>
      <c r="R621" s="632"/>
      <c r="S621" s="632"/>
      <c r="T621" s="632"/>
      <c r="U621" s="632"/>
      <c r="V621" s="632"/>
      <c r="W621" s="632"/>
      <c r="X621" s="632"/>
      <c r="Y621" s="632"/>
      <c r="Z621" s="632"/>
    </row>
    <row r="622" spans="1:26" ht="12.75" customHeight="1" x14ac:dyDescent="0.3">
      <c r="A622" s="632"/>
      <c r="B622" s="632"/>
      <c r="C622" s="632"/>
      <c r="D622" s="632"/>
      <c r="E622" s="632"/>
      <c r="F622" s="632"/>
      <c r="G622" s="632"/>
      <c r="H622" s="632"/>
      <c r="I622" s="632"/>
      <c r="J622" s="632"/>
      <c r="K622" s="632"/>
      <c r="L622" s="632"/>
      <c r="M622" s="632"/>
      <c r="N622" s="632"/>
      <c r="O622" s="632"/>
      <c r="P622" s="632"/>
      <c r="Q622" s="632"/>
      <c r="R622" s="632"/>
      <c r="S622" s="632"/>
      <c r="T622" s="632"/>
      <c r="U622" s="632"/>
      <c r="V622" s="632"/>
      <c r="W622" s="632"/>
      <c r="X622" s="632"/>
      <c r="Y622" s="632"/>
      <c r="Z622" s="632"/>
    </row>
    <row r="623" spans="1:26" ht="12.75" customHeight="1" x14ac:dyDescent="0.3">
      <c r="A623" s="632"/>
      <c r="B623" s="632"/>
      <c r="C623" s="632"/>
      <c r="D623" s="632"/>
      <c r="E623" s="632"/>
      <c r="F623" s="632"/>
      <c r="G623" s="632"/>
      <c r="H623" s="632"/>
      <c r="I623" s="632"/>
      <c r="J623" s="632"/>
      <c r="K623" s="632"/>
      <c r="L623" s="632"/>
      <c r="M623" s="632"/>
      <c r="N623" s="632"/>
      <c r="O623" s="632"/>
      <c r="P623" s="632"/>
      <c r="Q623" s="632"/>
      <c r="R623" s="632"/>
      <c r="S623" s="632"/>
      <c r="T623" s="632"/>
      <c r="U623" s="632"/>
      <c r="V623" s="632"/>
      <c r="W623" s="632"/>
      <c r="X623" s="632"/>
      <c r="Y623" s="632"/>
      <c r="Z623" s="632"/>
    </row>
    <row r="624" spans="1:26" ht="12.75" customHeight="1" x14ac:dyDescent="0.3">
      <c r="A624" s="632"/>
      <c r="B624" s="632"/>
      <c r="C624" s="632"/>
      <c r="D624" s="632"/>
      <c r="E624" s="632"/>
      <c r="F624" s="632"/>
      <c r="G624" s="632"/>
      <c r="H624" s="632"/>
      <c r="I624" s="632"/>
      <c r="J624" s="632"/>
      <c r="K624" s="632"/>
      <c r="L624" s="632"/>
      <c r="M624" s="632"/>
      <c r="N624" s="632"/>
      <c r="O624" s="632"/>
      <c r="P624" s="632"/>
      <c r="Q624" s="632"/>
      <c r="R624" s="632"/>
      <c r="S624" s="632"/>
      <c r="T624" s="632"/>
      <c r="U624" s="632"/>
      <c r="V624" s="632"/>
      <c r="W624" s="632"/>
      <c r="X624" s="632"/>
      <c r="Y624" s="632"/>
      <c r="Z624" s="632"/>
    </row>
    <row r="625" spans="1:26" ht="12.75" customHeight="1" x14ac:dyDescent="0.3">
      <c r="A625" s="632"/>
      <c r="B625" s="632"/>
      <c r="C625" s="632"/>
      <c r="D625" s="632"/>
      <c r="E625" s="632"/>
      <c r="F625" s="632"/>
      <c r="G625" s="632"/>
      <c r="H625" s="632"/>
      <c r="I625" s="632"/>
      <c r="J625" s="632"/>
      <c r="K625" s="632"/>
      <c r="L625" s="632"/>
      <c r="M625" s="632"/>
      <c r="N625" s="632"/>
      <c r="O625" s="632"/>
      <c r="P625" s="632"/>
      <c r="Q625" s="632"/>
      <c r="R625" s="632"/>
      <c r="S625" s="632"/>
      <c r="T625" s="632"/>
      <c r="U625" s="632"/>
      <c r="V625" s="632"/>
      <c r="W625" s="632"/>
      <c r="X625" s="632"/>
      <c r="Y625" s="632"/>
      <c r="Z625" s="632"/>
    </row>
    <row r="626" spans="1:26" ht="12.75" customHeight="1" x14ac:dyDescent="0.3">
      <c r="A626" s="632"/>
      <c r="B626" s="632"/>
      <c r="C626" s="632"/>
      <c r="D626" s="632"/>
      <c r="E626" s="632"/>
      <c r="F626" s="632"/>
      <c r="G626" s="632"/>
      <c r="H626" s="632"/>
      <c r="I626" s="632"/>
      <c r="J626" s="632"/>
      <c r="K626" s="632"/>
      <c r="L626" s="632"/>
      <c r="M626" s="632"/>
      <c r="N626" s="632"/>
      <c r="O626" s="632"/>
      <c r="P626" s="632"/>
      <c r="Q626" s="632"/>
      <c r="R626" s="632"/>
      <c r="S626" s="632"/>
      <c r="T626" s="632"/>
      <c r="U626" s="632"/>
      <c r="V626" s="632"/>
      <c r="W626" s="632"/>
      <c r="X626" s="632"/>
      <c r="Y626" s="632"/>
      <c r="Z626" s="632"/>
    </row>
    <row r="627" spans="1:26" ht="12.75" customHeight="1" x14ac:dyDescent="0.3">
      <c r="A627" s="632"/>
      <c r="B627" s="632"/>
      <c r="C627" s="632"/>
      <c r="D627" s="632"/>
      <c r="E627" s="632"/>
      <c r="F627" s="632"/>
      <c r="G627" s="632"/>
      <c r="H627" s="632"/>
      <c r="I627" s="632"/>
      <c r="J627" s="632"/>
      <c r="K627" s="632"/>
      <c r="L627" s="632"/>
      <c r="M627" s="632"/>
      <c r="N627" s="632"/>
      <c r="O627" s="632"/>
      <c r="P627" s="632"/>
      <c r="Q627" s="632"/>
      <c r="R627" s="632"/>
      <c r="S627" s="632"/>
      <c r="T627" s="632"/>
      <c r="U627" s="632"/>
      <c r="V627" s="632"/>
      <c r="W627" s="632"/>
      <c r="X627" s="632"/>
      <c r="Y627" s="632"/>
      <c r="Z627" s="632"/>
    </row>
    <row r="628" spans="1:26" ht="12.75" customHeight="1" x14ac:dyDescent="0.3">
      <c r="A628" s="632"/>
      <c r="B628" s="632"/>
      <c r="C628" s="632"/>
      <c r="D628" s="632"/>
      <c r="E628" s="632"/>
      <c r="F628" s="632"/>
      <c r="G628" s="632"/>
      <c r="H628" s="632"/>
      <c r="I628" s="632"/>
      <c r="J628" s="632"/>
      <c r="K628" s="632"/>
      <c r="L628" s="632"/>
      <c r="M628" s="632"/>
      <c r="N628" s="632"/>
      <c r="O628" s="632"/>
      <c r="P628" s="632"/>
      <c r="Q628" s="632"/>
      <c r="R628" s="632"/>
      <c r="S628" s="632"/>
      <c r="T628" s="632"/>
      <c r="U628" s="632"/>
      <c r="V628" s="632"/>
      <c r="W628" s="632"/>
      <c r="X628" s="632"/>
      <c r="Y628" s="632"/>
      <c r="Z628" s="632"/>
    </row>
    <row r="629" spans="1:26" ht="12.75" customHeight="1" x14ac:dyDescent="0.3">
      <c r="A629" s="632"/>
      <c r="B629" s="632"/>
      <c r="C629" s="632"/>
      <c r="D629" s="632"/>
      <c r="E629" s="632"/>
      <c r="F629" s="632"/>
      <c r="G629" s="632"/>
      <c r="H629" s="632"/>
      <c r="I629" s="632"/>
      <c r="J629" s="632"/>
      <c r="K629" s="632"/>
      <c r="L629" s="632"/>
      <c r="M629" s="632"/>
      <c r="N629" s="632"/>
      <c r="O629" s="632"/>
      <c r="P629" s="632"/>
      <c r="Q629" s="632"/>
      <c r="R629" s="632"/>
      <c r="S629" s="632"/>
      <c r="T629" s="632"/>
      <c r="U629" s="632"/>
      <c r="V629" s="632"/>
      <c r="W629" s="632"/>
      <c r="X629" s="632"/>
      <c r="Y629" s="632"/>
      <c r="Z629" s="632"/>
    </row>
    <row r="630" spans="1:26" ht="12.75" customHeight="1" x14ac:dyDescent="0.3">
      <c r="A630" s="632"/>
      <c r="B630" s="632"/>
      <c r="C630" s="632"/>
      <c r="D630" s="632"/>
      <c r="E630" s="632"/>
      <c r="F630" s="632"/>
      <c r="G630" s="632"/>
      <c r="H630" s="632"/>
      <c r="I630" s="632"/>
      <c r="J630" s="632"/>
      <c r="K630" s="632"/>
      <c r="L630" s="632"/>
      <c r="M630" s="632"/>
      <c r="N630" s="632"/>
      <c r="O630" s="632"/>
      <c r="P630" s="632"/>
      <c r="Q630" s="632"/>
      <c r="R630" s="632"/>
      <c r="S630" s="632"/>
      <c r="T630" s="632"/>
      <c r="U630" s="632"/>
      <c r="V630" s="632"/>
      <c r="W630" s="632"/>
      <c r="X630" s="632"/>
      <c r="Y630" s="632"/>
      <c r="Z630" s="632"/>
    </row>
    <row r="631" spans="1:26" ht="12.75" customHeight="1" x14ac:dyDescent="0.3">
      <c r="A631" s="632"/>
      <c r="B631" s="632"/>
      <c r="C631" s="632"/>
      <c r="D631" s="632"/>
      <c r="E631" s="632"/>
      <c r="F631" s="632"/>
      <c r="G631" s="632"/>
      <c r="H631" s="632"/>
      <c r="I631" s="632"/>
      <c r="J631" s="632"/>
      <c r="K631" s="632"/>
      <c r="L631" s="632"/>
      <c r="M631" s="632"/>
      <c r="N631" s="632"/>
      <c r="O631" s="632"/>
      <c r="P631" s="632"/>
      <c r="Q631" s="632"/>
      <c r="R631" s="632"/>
      <c r="S631" s="632"/>
      <c r="T631" s="632"/>
      <c r="U631" s="632"/>
      <c r="V631" s="632"/>
      <c r="W631" s="632"/>
      <c r="X631" s="632"/>
      <c r="Y631" s="632"/>
      <c r="Z631" s="632"/>
    </row>
    <row r="632" spans="1:26" ht="12.75" customHeight="1" x14ac:dyDescent="0.3">
      <c r="A632" s="632"/>
      <c r="B632" s="632"/>
      <c r="C632" s="632"/>
      <c r="D632" s="632"/>
      <c r="E632" s="632"/>
      <c r="F632" s="632"/>
      <c r="G632" s="632"/>
      <c r="H632" s="632"/>
      <c r="I632" s="632"/>
      <c r="J632" s="632"/>
      <c r="K632" s="632"/>
      <c r="L632" s="632"/>
      <c r="M632" s="632"/>
      <c r="N632" s="632"/>
      <c r="O632" s="632"/>
      <c r="P632" s="632"/>
      <c r="Q632" s="632"/>
      <c r="R632" s="632"/>
      <c r="S632" s="632"/>
      <c r="T632" s="632"/>
      <c r="U632" s="632"/>
      <c r="V632" s="632"/>
      <c r="W632" s="632"/>
      <c r="X632" s="632"/>
      <c r="Y632" s="632"/>
      <c r="Z632" s="632"/>
    </row>
    <row r="633" spans="1:26" ht="12.75" customHeight="1" x14ac:dyDescent="0.3">
      <c r="A633" s="632"/>
      <c r="B633" s="632"/>
      <c r="C633" s="632"/>
      <c r="D633" s="632"/>
      <c r="E633" s="632"/>
      <c r="F633" s="632"/>
      <c r="G633" s="632"/>
      <c r="H633" s="632"/>
      <c r="I633" s="632"/>
      <c r="J633" s="632"/>
      <c r="K633" s="632"/>
      <c r="L633" s="632"/>
      <c r="M633" s="632"/>
      <c r="N633" s="632"/>
      <c r="O633" s="632"/>
      <c r="P633" s="632"/>
      <c r="Q633" s="632"/>
      <c r="R633" s="632"/>
      <c r="S633" s="632"/>
      <c r="T633" s="632"/>
      <c r="U633" s="632"/>
      <c r="V633" s="632"/>
      <c r="W633" s="632"/>
      <c r="X633" s="632"/>
      <c r="Y633" s="632"/>
      <c r="Z633" s="632"/>
    </row>
    <row r="634" spans="1:26" ht="12.75" customHeight="1" x14ac:dyDescent="0.3">
      <c r="A634" s="632"/>
      <c r="B634" s="632"/>
      <c r="C634" s="632"/>
      <c r="D634" s="632"/>
      <c r="E634" s="632"/>
      <c r="F634" s="632"/>
      <c r="G634" s="632"/>
      <c r="H634" s="632"/>
      <c r="I634" s="632"/>
      <c r="J634" s="632"/>
      <c r="K634" s="632"/>
      <c r="L634" s="632"/>
      <c r="M634" s="632"/>
      <c r="N634" s="632"/>
      <c r="O634" s="632"/>
      <c r="P634" s="632"/>
      <c r="Q634" s="632"/>
      <c r="R634" s="632"/>
      <c r="S634" s="632"/>
      <c r="T634" s="632"/>
      <c r="U634" s="632"/>
      <c r="V634" s="632"/>
      <c r="W634" s="632"/>
      <c r="X634" s="632"/>
      <c r="Y634" s="632"/>
      <c r="Z634" s="632"/>
    </row>
    <row r="635" spans="1:26" ht="12.75" customHeight="1" x14ac:dyDescent="0.3">
      <c r="A635" s="632"/>
      <c r="B635" s="632"/>
      <c r="C635" s="632"/>
      <c r="D635" s="632"/>
      <c r="E635" s="632"/>
      <c r="F635" s="632"/>
      <c r="G635" s="632"/>
      <c r="H635" s="632"/>
      <c r="I635" s="632"/>
      <c r="J635" s="632"/>
      <c r="K635" s="632"/>
      <c r="L635" s="632"/>
      <c r="M635" s="632"/>
      <c r="N635" s="632"/>
      <c r="O635" s="632"/>
      <c r="P635" s="632"/>
      <c r="Q635" s="632"/>
      <c r="R635" s="632"/>
      <c r="S635" s="632"/>
      <c r="T635" s="632"/>
      <c r="U635" s="632"/>
      <c r="V635" s="632"/>
      <c r="W635" s="632"/>
      <c r="X635" s="632"/>
      <c r="Y635" s="632"/>
      <c r="Z635" s="632"/>
    </row>
    <row r="636" spans="1:26" ht="12.75" customHeight="1" x14ac:dyDescent="0.3">
      <c r="A636" s="632"/>
      <c r="B636" s="632"/>
      <c r="C636" s="632"/>
      <c r="D636" s="632"/>
      <c r="E636" s="632"/>
      <c r="F636" s="632"/>
      <c r="G636" s="632"/>
      <c r="H636" s="632"/>
      <c r="I636" s="632"/>
      <c r="J636" s="632"/>
      <c r="K636" s="632"/>
      <c r="L636" s="632"/>
      <c r="M636" s="632"/>
      <c r="N636" s="632"/>
      <c r="O636" s="632"/>
      <c r="P636" s="632"/>
      <c r="Q636" s="632"/>
      <c r="R636" s="632"/>
      <c r="S636" s="632"/>
      <c r="T636" s="632"/>
      <c r="U636" s="632"/>
      <c r="V636" s="632"/>
      <c r="W636" s="632"/>
      <c r="X636" s="632"/>
      <c r="Y636" s="632"/>
      <c r="Z636" s="632"/>
    </row>
    <row r="637" spans="1:26" ht="12.75" customHeight="1" x14ac:dyDescent="0.3">
      <c r="A637" s="632"/>
      <c r="B637" s="632"/>
      <c r="C637" s="632"/>
      <c r="D637" s="632"/>
      <c r="E637" s="632"/>
      <c r="F637" s="632"/>
      <c r="G637" s="632"/>
      <c r="H637" s="632"/>
      <c r="I637" s="632"/>
      <c r="J637" s="632"/>
      <c r="K637" s="632"/>
      <c r="L637" s="632"/>
      <c r="M637" s="632"/>
      <c r="N637" s="632"/>
      <c r="O637" s="632"/>
      <c r="P637" s="632"/>
      <c r="Q637" s="632"/>
      <c r="R637" s="632"/>
      <c r="S637" s="632"/>
      <c r="T637" s="632"/>
      <c r="U637" s="632"/>
      <c r="V637" s="632"/>
      <c r="W637" s="632"/>
      <c r="X637" s="632"/>
      <c r="Y637" s="632"/>
      <c r="Z637" s="632"/>
    </row>
    <row r="638" spans="1:26" ht="12.75" customHeight="1" x14ac:dyDescent="0.3">
      <c r="A638" s="632"/>
      <c r="B638" s="632"/>
      <c r="C638" s="632"/>
      <c r="D638" s="632"/>
      <c r="E638" s="632"/>
      <c r="F638" s="632"/>
      <c r="G638" s="632"/>
      <c r="H638" s="632"/>
      <c r="I638" s="632"/>
      <c r="J638" s="632"/>
      <c r="K638" s="632"/>
      <c r="L638" s="632"/>
      <c r="M638" s="632"/>
      <c r="N638" s="632"/>
      <c r="O638" s="632"/>
      <c r="P638" s="632"/>
      <c r="Q638" s="632"/>
      <c r="R638" s="632"/>
      <c r="S638" s="632"/>
      <c r="T638" s="632"/>
      <c r="U638" s="632"/>
      <c r="V638" s="632"/>
      <c r="W638" s="632"/>
      <c r="X638" s="632"/>
      <c r="Y638" s="632"/>
      <c r="Z638" s="632"/>
    </row>
    <row r="639" spans="1:26" ht="12.75" customHeight="1" x14ac:dyDescent="0.3">
      <c r="A639" s="632"/>
      <c r="B639" s="632"/>
      <c r="C639" s="632"/>
      <c r="D639" s="632"/>
      <c r="E639" s="632"/>
      <c r="F639" s="632"/>
      <c r="G639" s="632"/>
      <c r="H639" s="632"/>
      <c r="I639" s="632"/>
      <c r="J639" s="632"/>
      <c r="K639" s="632"/>
      <c r="L639" s="632"/>
      <c r="M639" s="632"/>
      <c r="N639" s="632"/>
      <c r="O639" s="632"/>
      <c r="P639" s="632"/>
      <c r="Q639" s="632"/>
      <c r="R639" s="632"/>
      <c r="S639" s="632"/>
      <c r="T639" s="632"/>
      <c r="U639" s="632"/>
      <c r="V639" s="632"/>
      <c r="W639" s="632"/>
      <c r="X639" s="632"/>
      <c r="Y639" s="632"/>
      <c r="Z639" s="632"/>
    </row>
    <row r="640" spans="1:26" ht="12.75" customHeight="1" x14ac:dyDescent="0.3">
      <c r="A640" s="632"/>
      <c r="B640" s="632"/>
      <c r="C640" s="632"/>
      <c r="D640" s="632"/>
      <c r="E640" s="632"/>
      <c r="F640" s="632"/>
      <c r="G640" s="632"/>
      <c r="H640" s="632"/>
      <c r="I640" s="632"/>
      <c r="J640" s="632"/>
      <c r="K640" s="632"/>
      <c r="L640" s="632"/>
      <c r="M640" s="632"/>
      <c r="N640" s="632"/>
      <c r="O640" s="632"/>
      <c r="P640" s="632"/>
      <c r="Q640" s="632"/>
      <c r="R640" s="632"/>
      <c r="S640" s="632"/>
      <c r="T640" s="632"/>
      <c r="U640" s="632"/>
      <c r="V640" s="632"/>
      <c r="W640" s="632"/>
      <c r="X640" s="632"/>
      <c r="Y640" s="632"/>
      <c r="Z640" s="632"/>
    </row>
    <row r="641" spans="1:26" ht="12.75" customHeight="1" x14ac:dyDescent="0.3">
      <c r="A641" s="632"/>
      <c r="B641" s="632"/>
      <c r="C641" s="632"/>
      <c r="D641" s="632"/>
      <c r="E641" s="632"/>
      <c r="F641" s="632"/>
      <c r="G641" s="632"/>
      <c r="H641" s="632"/>
      <c r="I641" s="632"/>
      <c r="J641" s="632"/>
      <c r="K641" s="632"/>
      <c r="L641" s="632"/>
      <c r="M641" s="632"/>
      <c r="N641" s="632"/>
      <c r="O641" s="632"/>
      <c r="P641" s="632"/>
      <c r="Q641" s="632"/>
      <c r="R641" s="632"/>
      <c r="S641" s="632"/>
      <c r="T641" s="632"/>
      <c r="U641" s="632"/>
      <c r="V641" s="632"/>
      <c r="W641" s="632"/>
      <c r="X641" s="632"/>
      <c r="Y641" s="632"/>
      <c r="Z641" s="632"/>
    </row>
    <row r="642" spans="1:26" ht="12.75" customHeight="1" x14ac:dyDescent="0.3">
      <c r="A642" s="632"/>
      <c r="B642" s="632"/>
      <c r="C642" s="632"/>
      <c r="D642" s="632"/>
      <c r="E642" s="632"/>
      <c r="F642" s="632"/>
      <c r="G642" s="632"/>
      <c r="H642" s="632"/>
      <c r="I642" s="632"/>
      <c r="J642" s="632"/>
      <c r="K642" s="632"/>
      <c r="L642" s="632"/>
      <c r="M642" s="632"/>
      <c r="N642" s="632"/>
      <c r="O642" s="632"/>
      <c r="P642" s="632"/>
      <c r="Q642" s="632"/>
      <c r="R642" s="632"/>
      <c r="S642" s="632"/>
      <c r="T642" s="632"/>
      <c r="U642" s="632"/>
      <c r="V642" s="632"/>
      <c r="W642" s="632"/>
      <c r="X642" s="632"/>
      <c r="Y642" s="632"/>
      <c r="Z642" s="632"/>
    </row>
    <row r="643" spans="1:26" ht="12.75" customHeight="1" x14ac:dyDescent="0.3">
      <c r="A643" s="632"/>
      <c r="B643" s="632"/>
      <c r="C643" s="632"/>
      <c r="D643" s="632"/>
      <c r="E643" s="632"/>
      <c r="F643" s="632"/>
      <c r="G643" s="632"/>
      <c r="H643" s="632"/>
      <c r="I643" s="632"/>
      <c r="J643" s="632"/>
      <c r="K643" s="632"/>
      <c r="L643" s="632"/>
      <c r="M643" s="632"/>
      <c r="N643" s="632"/>
      <c r="O643" s="632"/>
      <c r="P643" s="632"/>
      <c r="Q643" s="632"/>
      <c r="R643" s="632"/>
      <c r="S643" s="632"/>
      <c r="T643" s="632"/>
      <c r="U643" s="632"/>
      <c r="V643" s="632"/>
      <c r="W643" s="632"/>
      <c r="X643" s="632"/>
      <c r="Y643" s="632"/>
      <c r="Z643" s="632"/>
    </row>
    <row r="644" spans="1:26" ht="12.75" customHeight="1" x14ac:dyDescent="0.3">
      <c r="A644" s="632"/>
      <c r="B644" s="632"/>
      <c r="C644" s="632"/>
      <c r="D644" s="632"/>
      <c r="E644" s="632"/>
      <c r="F644" s="632"/>
      <c r="G644" s="632"/>
      <c r="H644" s="632"/>
      <c r="I644" s="632"/>
      <c r="J644" s="632"/>
      <c r="K644" s="632"/>
      <c r="L644" s="632"/>
      <c r="M644" s="632"/>
      <c r="N644" s="632"/>
      <c r="O644" s="632"/>
      <c r="P644" s="632"/>
      <c r="Q644" s="632"/>
      <c r="R644" s="632"/>
      <c r="S644" s="632"/>
      <c r="T644" s="632"/>
      <c r="U644" s="632"/>
      <c r="V644" s="632"/>
      <c r="W644" s="632"/>
      <c r="X644" s="632"/>
      <c r="Y644" s="632"/>
      <c r="Z644" s="632"/>
    </row>
    <row r="645" spans="1:26" ht="12.75" customHeight="1" x14ac:dyDescent="0.3">
      <c r="A645" s="632"/>
      <c r="B645" s="632"/>
      <c r="C645" s="632"/>
      <c r="D645" s="632"/>
      <c r="E645" s="632"/>
      <c r="F645" s="632"/>
      <c r="G645" s="632"/>
      <c r="H645" s="632"/>
      <c r="I645" s="632"/>
      <c r="J645" s="632"/>
      <c r="K645" s="632"/>
      <c r="L645" s="632"/>
      <c r="M645" s="632"/>
      <c r="N645" s="632"/>
      <c r="O645" s="632"/>
      <c r="P645" s="632"/>
      <c r="Q645" s="632"/>
      <c r="R645" s="632"/>
      <c r="S645" s="632"/>
      <c r="T645" s="632"/>
      <c r="U645" s="632"/>
      <c r="V645" s="632"/>
      <c r="W645" s="632"/>
      <c r="X645" s="632"/>
      <c r="Y645" s="632"/>
      <c r="Z645" s="632"/>
    </row>
    <row r="646" spans="1:26" ht="12.75" customHeight="1" x14ac:dyDescent="0.3">
      <c r="A646" s="632"/>
      <c r="B646" s="632"/>
      <c r="C646" s="632"/>
      <c r="D646" s="632"/>
      <c r="E646" s="632"/>
      <c r="F646" s="632"/>
      <c r="G646" s="632"/>
      <c r="H646" s="632"/>
      <c r="I646" s="632"/>
      <c r="J646" s="632"/>
      <c r="K646" s="632"/>
      <c r="L646" s="632"/>
      <c r="M646" s="632"/>
      <c r="N646" s="632"/>
      <c r="O646" s="632"/>
      <c r="P646" s="632"/>
      <c r="Q646" s="632"/>
      <c r="R646" s="632"/>
      <c r="S646" s="632"/>
      <c r="T646" s="632"/>
      <c r="U646" s="632"/>
      <c r="V646" s="632"/>
      <c r="W646" s="632"/>
      <c r="X646" s="632"/>
      <c r="Y646" s="632"/>
      <c r="Z646" s="632"/>
    </row>
    <row r="647" spans="1:26" ht="12.75" customHeight="1" x14ac:dyDescent="0.3">
      <c r="A647" s="632"/>
      <c r="B647" s="632"/>
      <c r="C647" s="632"/>
      <c r="D647" s="632"/>
      <c r="E647" s="632"/>
      <c r="F647" s="632"/>
      <c r="G647" s="632"/>
      <c r="H647" s="632"/>
      <c r="I647" s="632"/>
      <c r="J647" s="632"/>
      <c r="K647" s="632"/>
      <c r="L647" s="632"/>
      <c r="M647" s="632"/>
      <c r="N647" s="632"/>
      <c r="O647" s="632"/>
      <c r="P647" s="632"/>
      <c r="Q647" s="632"/>
      <c r="R647" s="632"/>
      <c r="S647" s="632"/>
      <c r="T647" s="632"/>
      <c r="U647" s="632"/>
      <c r="V647" s="632"/>
      <c r="W647" s="632"/>
      <c r="X647" s="632"/>
      <c r="Y647" s="632"/>
      <c r="Z647" s="632"/>
    </row>
    <row r="648" spans="1:26" ht="12.75" customHeight="1" x14ac:dyDescent="0.3">
      <c r="A648" s="632"/>
      <c r="B648" s="632"/>
      <c r="C648" s="632"/>
      <c r="D648" s="632"/>
      <c r="E648" s="632"/>
      <c r="F648" s="632"/>
      <c r="G648" s="632"/>
      <c r="H648" s="632"/>
      <c r="I648" s="632"/>
      <c r="J648" s="632"/>
      <c r="K648" s="632"/>
      <c r="L648" s="632"/>
      <c r="M648" s="632"/>
      <c r="N648" s="632"/>
      <c r="O648" s="632"/>
      <c r="P648" s="632"/>
      <c r="Q648" s="632"/>
      <c r="R648" s="632"/>
      <c r="S648" s="632"/>
      <c r="T648" s="632"/>
      <c r="U648" s="632"/>
      <c r="V648" s="632"/>
      <c r="W648" s="632"/>
      <c r="X648" s="632"/>
      <c r="Y648" s="632"/>
      <c r="Z648" s="632"/>
    </row>
    <row r="649" spans="1:26" ht="12.75" customHeight="1" x14ac:dyDescent="0.3">
      <c r="A649" s="632"/>
      <c r="B649" s="632"/>
      <c r="C649" s="632"/>
      <c r="D649" s="632"/>
      <c r="E649" s="632"/>
      <c r="F649" s="632"/>
      <c r="G649" s="632"/>
      <c r="H649" s="632"/>
      <c r="I649" s="632"/>
      <c r="J649" s="632"/>
      <c r="K649" s="632"/>
      <c r="L649" s="632"/>
      <c r="M649" s="632"/>
      <c r="N649" s="632"/>
      <c r="O649" s="632"/>
      <c r="P649" s="632"/>
      <c r="Q649" s="632"/>
      <c r="R649" s="632"/>
      <c r="S649" s="632"/>
      <c r="T649" s="632"/>
      <c r="U649" s="632"/>
      <c r="V649" s="632"/>
      <c r="W649" s="632"/>
      <c r="X649" s="632"/>
      <c r="Y649" s="632"/>
      <c r="Z649" s="632"/>
    </row>
    <row r="650" spans="1:26" ht="12.75" customHeight="1" x14ac:dyDescent="0.3">
      <c r="A650" s="632"/>
      <c r="B650" s="632"/>
      <c r="C650" s="632"/>
      <c r="D650" s="632"/>
      <c r="E650" s="632"/>
      <c r="F650" s="632"/>
      <c r="G650" s="632"/>
      <c r="H650" s="632"/>
      <c r="I650" s="632"/>
      <c r="J650" s="632"/>
      <c r="K650" s="632"/>
      <c r="L650" s="632"/>
      <c r="M650" s="632"/>
      <c r="N650" s="632"/>
      <c r="O650" s="632"/>
      <c r="P650" s="632"/>
      <c r="Q650" s="632"/>
      <c r="R650" s="632"/>
      <c r="S650" s="632"/>
      <c r="T650" s="632"/>
      <c r="U650" s="632"/>
      <c r="V650" s="632"/>
      <c r="W650" s="632"/>
      <c r="X650" s="632"/>
      <c r="Y650" s="632"/>
      <c r="Z650" s="632"/>
    </row>
    <row r="651" spans="1:26" ht="12.75" customHeight="1" x14ac:dyDescent="0.3">
      <c r="A651" s="632"/>
      <c r="B651" s="632"/>
      <c r="C651" s="632"/>
      <c r="D651" s="632"/>
      <c r="E651" s="632"/>
      <c r="F651" s="632"/>
      <c r="G651" s="632"/>
      <c r="H651" s="632"/>
      <c r="I651" s="632"/>
      <c r="J651" s="632"/>
      <c r="K651" s="632"/>
      <c r="L651" s="632"/>
      <c r="M651" s="632"/>
      <c r="N651" s="632"/>
      <c r="O651" s="632"/>
      <c r="P651" s="632"/>
      <c r="Q651" s="632"/>
      <c r="R651" s="632"/>
      <c r="S651" s="632"/>
      <c r="T651" s="632"/>
      <c r="U651" s="632"/>
      <c r="V651" s="632"/>
      <c r="W651" s="632"/>
      <c r="X651" s="632"/>
      <c r="Y651" s="632"/>
      <c r="Z651" s="632"/>
    </row>
    <row r="652" spans="1:26" ht="12.75" customHeight="1" x14ac:dyDescent="0.3">
      <c r="A652" s="632"/>
      <c r="B652" s="632"/>
      <c r="C652" s="632"/>
      <c r="D652" s="632"/>
      <c r="E652" s="632"/>
      <c r="F652" s="632"/>
      <c r="G652" s="632"/>
      <c r="H652" s="632"/>
      <c r="I652" s="632"/>
      <c r="J652" s="632"/>
      <c r="K652" s="632"/>
      <c r="L652" s="632"/>
      <c r="M652" s="632"/>
      <c r="N652" s="632"/>
      <c r="O652" s="632"/>
      <c r="P652" s="632"/>
      <c r="Q652" s="632"/>
      <c r="R652" s="632"/>
      <c r="S652" s="632"/>
      <c r="T652" s="632"/>
      <c r="U652" s="632"/>
      <c r="V652" s="632"/>
      <c r="W652" s="632"/>
      <c r="X652" s="632"/>
      <c r="Y652" s="632"/>
      <c r="Z652" s="632"/>
    </row>
    <row r="653" spans="1:26" ht="12.75" customHeight="1" x14ac:dyDescent="0.3">
      <c r="A653" s="632"/>
      <c r="B653" s="632"/>
      <c r="C653" s="632"/>
      <c r="D653" s="632"/>
      <c r="E653" s="632"/>
      <c r="F653" s="632"/>
      <c r="G653" s="632"/>
      <c r="H653" s="632"/>
      <c r="I653" s="632"/>
      <c r="J653" s="632"/>
      <c r="K653" s="632"/>
      <c r="L653" s="632"/>
      <c r="M653" s="632"/>
      <c r="N653" s="632"/>
      <c r="O653" s="632"/>
      <c r="P653" s="632"/>
      <c r="Q653" s="632"/>
      <c r="R653" s="632"/>
      <c r="S653" s="632"/>
      <c r="T653" s="632"/>
      <c r="U653" s="632"/>
      <c r="V653" s="632"/>
      <c r="W653" s="632"/>
      <c r="X653" s="632"/>
      <c r="Y653" s="632"/>
      <c r="Z653" s="632"/>
    </row>
    <row r="654" spans="1:26" ht="12.75" customHeight="1" x14ac:dyDescent="0.3">
      <c r="A654" s="632"/>
      <c r="B654" s="632"/>
      <c r="C654" s="632"/>
      <c r="D654" s="632"/>
      <c r="E654" s="632"/>
      <c r="F654" s="632"/>
      <c r="G654" s="632"/>
      <c r="H654" s="632"/>
      <c r="I654" s="632"/>
      <c r="J654" s="632"/>
      <c r="K654" s="632"/>
      <c r="L654" s="632"/>
      <c r="M654" s="632"/>
      <c r="N654" s="632"/>
      <c r="O654" s="632"/>
      <c r="P654" s="632"/>
      <c r="Q654" s="632"/>
      <c r="R654" s="632"/>
      <c r="S654" s="632"/>
      <c r="T654" s="632"/>
      <c r="U654" s="632"/>
      <c r="V654" s="632"/>
      <c r="W654" s="632"/>
      <c r="X654" s="632"/>
      <c r="Y654" s="632"/>
      <c r="Z654" s="632"/>
    </row>
    <row r="655" spans="1:26" ht="12.75" customHeight="1" x14ac:dyDescent="0.3">
      <c r="A655" s="632"/>
      <c r="B655" s="632"/>
      <c r="C655" s="632"/>
      <c r="D655" s="632"/>
      <c r="E655" s="632"/>
      <c r="F655" s="632"/>
      <c r="G655" s="632"/>
      <c r="H655" s="632"/>
      <c r="I655" s="632"/>
      <c r="J655" s="632"/>
      <c r="K655" s="632"/>
      <c r="L655" s="632"/>
      <c r="M655" s="632"/>
      <c r="N655" s="632"/>
      <c r="O655" s="632"/>
      <c r="P655" s="632"/>
      <c r="Q655" s="632"/>
      <c r="R655" s="632"/>
      <c r="S655" s="632"/>
      <c r="T655" s="632"/>
      <c r="U655" s="632"/>
      <c r="V655" s="632"/>
      <c r="W655" s="632"/>
      <c r="X655" s="632"/>
      <c r="Y655" s="632"/>
      <c r="Z655" s="632"/>
    </row>
    <row r="656" spans="1:26" ht="12.75" customHeight="1" x14ac:dyDescent="0.3">
      <c r="A656" s="632"/>
      <c r="B656" s="632"/>
      <c r="C656" s="632"/>
      <c r="D656" s="632"/>
      <c r="E656" s="632"/>
      <c r="F656" s="632"/>
      <c r="G656" s="632"/>
      <c r="H656" s="632"/>
      <c r="I656" s="632"/>
      <c r="J656" s="632"/>
      <c r="K656" s="632"/>
      <c r="L656" s="632"/>
      <c r="M656" s="632"/>
      <c r="N656" s="632"/>
      <c r="O656" s="632"/>
      <c r="P656" s="632"/>
      <c r="Q656" s="632"/>
      <c r="R656" s="632"/>
      <c r="S656" s="632"/>
      <c r="T656" s="632"/>
      <c r="U656" s="632"/>
      <c r="V656" s="632"/>
      <c r="W656" s="632"/>
      <c r="X656" s="632"/>
      <c r="Y656" s="632"/>
      <c r="Z656" s="632"/>
    </row>
    <row r="657" spans="1:26" ht="12.75" customHeight="1" x14ac:dyDescent="0.3">
      <c r="A657" s="632"/>
      <c r="B657" s="632"/>
      <c r="C657" s="632"/>
      <c r="D657" s="632"/>
      <c r="E657" s="632"/>
      <c r="F657" s="632"/>
      <c r="G657" s="632"/>
      <c r="H657" s="632"/>
      <c r="I657" s="632"/>
      <c r="J657" s="632"/>
      <c r="K657" s="632"/>
      <c r="L657" s="632"/>
      <c r="M657" s="632"/>
      <c r="N657" s="632"/>
      <c r="O657" s="632"/>
      <c r="P657" s="632"/>
      <c r="Q657" s="632"/>
      <c r="R657" s="632"/>
      <c r="S657" s="632"/>
      <c r="T657" s="632"/>
      <c r="U657" s="632"/>
      <c r="V657" s="632"/>
      <c r="W657" s="632"/>
      <c r="X657" s="632"/>
      <c r="Y657" s="632"/>
      <c r="Z657" s="632"/>
    </row>
    <row r="658" spans="1:26" ht="12.75" customHeight="1" x14ac:dyDescent="0.3">
      <c r="A658" s="632"/>
      <c r="B658" s="632"/>
      <c r="C658" s="632"/>
      <c r="D658" s="632"/>
      <c r="E658" s="632"/>
      <c r="F658" s="632"/>
      <c r="G658" s="632"/>
      <c r="H658" s="632"/>
      <c r="I658" s="632"/>
      <c r="J658" s="632"/>
      <c r="K658" s="632"/>
      <c r="L658" s="632"/>
      <c r="M658" s="632"/>
      <c r="N658" s="632"/>
      <c r="O658" s="632"/>
      <c r="P658" s="632"/>
      <c r="Q658" s="632"/>
      <c r="R658" s="632"/>
      <c r="S658" s="632"/>
      <c r="T658" s="632"/>
      <c r="U658" s="632"/>
      <c r="V658" s="632"/>
      <c r="W658" s="632"/>
      <c r="X658" s="632"/>
      <c r="Y658" s="632"/>
      <c r="Z658" s="632"/>
    </row>
    <row r="659" spans="1:26" ht="12.75" customHeight="1" x14ac:dyDescent="0.3">
      <c r="A659" s="632"/>
      <c r="B659" s="632"/>
      <c r="C659" s="632"/>
      <c r="D659" s="632"/>
      <c r="E659" s="632"/>
      <c r="F659" s="632"/>
      <c r="G659" s="632"/>
      <c r="H659" s="632"/>
      <c r="I659" s="632"/>
      <c r="J659" s="632"/>
      <c r="K659" s="632"/>
      <c r="L659" s="632"/>
      <c r="M659" s="632"/>
      <c r="N659" s="632"/>
      <c r="O659" s="632"/>
      <c r="P659" s="632"/>
      <c r="Q659" s="632"/>
      <c r="R659" s="632"/>
      <c r="S659" s="632"/>
      <c r="T659" s="632"/>
      <c r="U659" s="632"/>
      <c r="V659" s="632"/>
      <c r="W659" s="632"/>
      <c r="X659" s="632"/>
      <c r="Y659" s="632"/>
      <c r="Z659" s="632"/>
    </row>
    <row r="660" spans="1:26" ht="12.75" customHeight="1" x14ac:dyDescent="0.3">
      <c r="A660" s="632"/>
      <c r="B660" s="632"/>
      <c r="C660" s="632"/>
      <c r="D660" s="632"/>
      <c r="E660" s="632"/>
      <c r="F660" s="632"/>
      <c r="G660" s="632"/>
      <c r="H660" s="632"/>
      <c r="I660" s="632"/>
      <c r="J660" s="632"/>
      <c r="K660" s="632"/>
      <c r="L660" s="632"/>
      <c r="M660" s="632"/>
      <c r="N660" s="632"/>
      <c r="O660" s="632"/>
      <c r="P660" s="632"/>
      <c r="Q660" s="632"/>
      <c r="R660" s="632"/>
      <c r="S660" s="632"/>
      <c r="T660" s="632"/>
      <c r="U660" s="632"/>
      <c r="V660" s="632"/>
      <c r="W660" s="632"/>
      <c r="X660" s="632"/>
      <c r="Y660" s="632"/>
      <c r="Z660" s="632"/>
    </row>
    <row r="661" spans="1:26" ht="12.75" customHeight="1" x14ac:dyDescent="0.3">
      <c r="A661" s="632"/>
      <c r="B661" s="632"/>
      <c r="C661" s="632"/>
      <c r="D661" s="632"/>
      <c r="E661" s="632"/>
      <c r="F661" s="632"/>
      <c r="G661" s="632"/>
      <c r="H661" s="632"/>
      <c r="I661" s="632"/>
      <c r="J661" s="632"/>
      <c r="K661" s="632"/>
      <c r="L661" s="632"/>
      <c r="M661" s="632"/>
      <c r="N661" s="632"/>
      <c r="O661" s="632"/>
      <c r="P661" s="632"/>
      <c r="Q661" s="632"/>
      <c r="R661" s="632"/>
      <c r="S661" s="632"/>
      <c r="T661" s="632"/>
      <c r="U661" s="632"/>
      <c r="V661" s="632"/>
      <c r="W661" s="632"/>
      <c r="X661" s="632"/>
      <c r="Y661" s="632"/>
      <c r="Z661" s="632"/>
    </row>
    <row r="662" spans="1:26" ht="12.75" customHeight="1" x14ac:dyDescent="0.3">
      <c r="A662" s="632"/>
      <c r="B662" s="632"/>
      <c r="C662" s="632"/>
      <c r="D662" s="632"/>
      <c r="E662" s="632"/>
      <c r="F662" s="632"/>
      <c r="G662" s="632"/>
      <c r="H662" s="632"/>
      <c r="I662" s="632"/>
      <c r="J662" s="632"/>
      <c r="K662" s="632"/>
      <c r="L662" s="632"/>
      <c r="M662" s="632"/>
      <c r="N662" s="632"/>
      <c r="O662" s="632"/>
      <c r="P662" s="632"/>
      <c r="Q662" s="632"/>
      <c r="R662" s="632"/>
      <c r="S662" s="632"/>
      <c r="T662" s="632"/>
      <c r="U662" s="632"/>
      <c r="V662" s="632"/>
      <c r="W662" s="632"/>
      <c r="X662" s="632"/>
      <c r="Y662" s="632"/>
      <c r="Z662" s="632"/>
    </row>
    <row r="663" spans="1:26" ht="12.75" customHeight="1" x14ac:dyDescent="0.3">
      <c r="A663" s="632"/>
      <c r="B663" s="632"/>
      <c r="C663" s="632"/>
      <c r="D663" s="632"/>
      <c r="E663" s="632"/>
      <c r="F663" s="632"/>
      <c r="G663" s="632"/>
      <c r="H663" s="632"/>
      <c r="I663" s="632"/>
      <c r="J663" s="632"/>
      <c r="K663" s="632"/>
      <c r="L663" s="632"/>
      <c r="M663" s="632"/>
      <c r="N663" s="632"/>
      <c r="O663" s="632"/>
      <c r="P663" s="632"/>
      <c r="Q663" s="632"/>
      <c r="R663" s="632"/>
      <c r="S663" s="632"/>
      <c r="T663" s="632"/>
      <c r="U663" s="632"/>
      <c r="V663" s="632"/>
      <c r="W663" s="632"/>
      <c r="X663" s="632"/>
      <c r="Y663" s="632"/>
      <c r="Z663" s="632"/>
    </row>
    <row r="664" spans="1:26" ht="12.75" customHeight="1" x14ac:dyDescent="0.3">
      <c r="A664" s="632"/>
      <c r="B664" s="632"/>
      <c r="C664" s="632"/>
      <c r="D664" s="632"/>
      <c r="E664" s="632"/>
      <c r="F664" s="632"/>
      <c r="G664" s="632"/>
      <c r="H664" s="632"/>
      <c r="I664" s="632"/>
      <c r="J664" s="632"/>
      <c r="K664" s="632"/>
      <c r="L664" s="632"/>
      <c r="M664" s="632"/>
      <c r="N664" s="632"/>
      <c r="O664" s="632"/>
      <c r="P664" s="632"/>
      <c r="Q664" s="632"/>
      <c r="R664" s="632"/>
      <c r="S664" s="632"/>
      <c r="T664" s="632"/>
      <c r="U664" s="632"/>
      <c r="V664" s="632"/>
      <c r="W664" s="632"/>
      <c r="X664" s="632"/>
      <c r="Y664" s="632"/>
      <c r="Z664" s="632"/>
    </row>
    <row r="665" spans="1:26" ht="12.75" customHeight="1" x14ac:dyDescent="0.3">
      <c r="A665" s="632"/>
      <c r="B665" s="632"/>
      <c r="C665" s="632"/>
      <c r="D665" s="632"/>
      <c r="E665" s="632"/>
      <c r="F665" s="632"/>
      <c r="G665" s="632"/>
      <c r="H665" s="632"/>
      <c r="I665" s="632"/>
      <c r="J665" s="632"/>
      <c r="K665" s="632"/>
      <c r="L665" s="632"/>
      <c r="M665" s="632"/>
      <c r="N665" s="632"/>
      <c r="O665" s="632"/>
      <c r="P665" s="632"/>
      <c r="Q665" s="632"/>
      <c r="R665" s="632"/>
      <c r="S665" s="632"/>
      <c r="T665" s="632"/>
      <c r="U665" s="632"/>
      <c r="V665" s="632"/>
      <c r="W665" s="632"/>
      <c r="X665" s="632"/>
      <c r="Y665" s="632"/>
      <c r="Z665" s="632"/>
    </row>
    <row r="666" spans="1:26" ht="12.75" customHeight="1" x14ac:dyDescent="0.3">
      <c r="A666" s="632"/>
      <c r="B666" s="632"/>
      <c r="C666" s="632"/>
      <c r="D666" s="632"/>
      <c r="E666" s="632"/>
      <c r="F666" s="632"/>
      <c r="G666" s="632"/>
      <c r="H666" s="632"/>
      <c r="I666" s="632"/>
      <c r="J666" s="632"/>
      <c r="K666" s="632"/>
      <c r="L666" s="632"/>
      <c r="M666" s="632"/>
      <c r="N666" s="632"/>
      <c r="O666" s="632"/>
      <c r="P666" s="632"/>
      <c r="Q666" s="632"/>
      <c r="R666" s="632"/>
      <c r="S666" s="632"/>
      <c r="T666" s="632"/>
      <c r="U666" s="632"/>
      <c r="V666" s="632"/>
      <c r="W666" s="632"/>
      <c r="X666" s="632"/>
      <c r="Y666" s="632"/>
      <c r="Z666" s="632"/>
    </row>
    <row r="667" spans="1:26" ht="12.75" customHeight="1" x14ac:dyDescent="0.3">
      <c r="A667" s="632"/>
      <c r="B667" s="632"/>
      <c r="C667" s="632"/>
      <c r="D667" s="632"/>
      <c r="E667" s="632"/>
      <c r="F667" s="632"/>
      <c r="G667" s="632"/>
      <c r="H667" s="632"/>
      <c r="I667" s="632"/>
      <c r="J667" s="632"/>
      <c r="K667" s="632"/>
      <c r="L667" s="632"/>
      <c r="M667" s="632"/>
      <c r="N667" s="632"/>
      <c r="O667" s="632"/>
      <c r="P667" s="632"/>
      <c r="Q667" s="632"/>
      <c r="R667" s="632"/>
      <c r="S667" s="632"/>
      <c r="T667" s="632"/>
      <c r="U667" s="632"/>
      <c r="V667" s="632"/>
      <c r="W667" s="632"/>
      <c r="X667" s="632"/>
      <c r="Y667" s="632"/>
      <c r="Z667" s="632"/>
    </row>
    <row r="668" spans="1:26" ht="12.75" customHeight="1" x14ac:dyDescent="0.3">
      <c r="A668" s="632"/>
      <c r="B668" s="632"/>
      <c r="C668" s="632"/>
      <c r="D668" s="632"/>
      <c r="E668" s="632"/>
      <c r="F668" s="632"/>
      <c r="G668" s="632"/>
      <c r="H668" s="632"/>
      <c r="I668" s="632"/>
      <c r="J668" s="632"/>
      <c r="K668" s="632"/>
      <c r="L668" s="632"/>
      <c r="M668" s="632"/>
      <c r="N668" s="632"/>
      <c r="O668" s="632"/>
      <c r="P668" s="632"/>
      <c r="Q668" s="632"/>
      <c r="R668" s="632"/>
      <c r="S668" s="632"/>
      <c r="T668" s="632"/>
      <c r="U668" s="632"/>
      <c r="V668" s="632"/>
      <c r="W668" s="632"/>
      <c r="X668" s="632"/>
      <c r="Y668" s="632"/>
      <c r="Z668" s="632"/>
    </row>
    <row r="669" spans="1:26" ht="12.75" customHeight="1" x14ac:dyDescent="0.3">
      <c r="A669" s="632"/>
      <c r="B669" s="632"/>
      <c r="C669" s="632"/>
      <c r="D669" s="632"/>
      <c r="E669" s="632"/>
      <c r="F669" s="632"/>
      <c r="G669" s="632"/>
      <c r="H669" s="632"/>
      <c r="I669" s="632"/>
      <c r="J669" s="632"/>
      <c r="K669" s="632"/>
      <c r="L669" s="632"/>
      <c r="M669" s="632"/>
      <c r="N669" s="632"/>
      <c r="O669" s="632"/>
      <c r="P669" s="632"/>
      <c r="Q669" s="632"/>
      <c r="R669" s="632"/>
      <c r="S669" s="632"/>
      <c r="T669" s="632"/>
      <c r="U669" s="632"/>
      <c r="V669" s="632"/>
      <c r="W669" s="632"/>
      <c r="X669" s="632"/>
      <c r="Y669" s="632"/>
      <c r="Z669" s="632"/>
    </row>
    <row r="670" spans="1:26" ht="12.75" customHeight="1" x14ac:dyDescent="0.3">
      <c r="A670" s="632"/>
      <c r="B670" s="632"/>
      <c r="C670" s="632"/>
      <c r="D670" s="632"/>
      <c r="E670" s="632"/>
      <c r="F670" s="632"/>
      <c r="G670" s="632"/>
      <c r="H670" s="632"/>
      <c r="I670" s="632"/>
      <c r="J670" s="632"/>
      <c r="K670" s="632"/>
      <c r="L670" s="632"/>
      <c r="M670" s="632"/>
      <c r="N670" s="632"/>
      <c r="O670" s="632"/>
      <c r="P670" s="632"/>
      <c r="Q670" s="632"/>
      <c r="R670" s="632"/>
      <c r="S670" s="632"/>
      <c r="T670" s="632"/>
      <c r="U670" s="632"/>
      <c r="V670" s="632"/>
      <c r="W670" s="632"/>
      <c r="X670" s="632"/>
      <c r="Y670" s="632"/>
      <c r="Z670" s="632"/>
    </row>
    <row r="671" spans="1:26" ht="12.75" customHeight="1" x14ac:dyDescent="0.3">
      <c r="A671" s="632"/>
      <c r="B671" s="632"/>
      <c r="C671" s="632"/>
      <c r="D671" s="632"/>
      <c r="E671" s="632"/>
      <c r="F671" s="632"/>
      <c r="G671" s="632"/>
      <c r="H671" s="632"/>
      <c r="I671" s="632"/>
      <c r="J671" s="632"/>
      <c r="K671" s="632"/>
      <c r="L671" s="632"/>
      <c r="M671" s="632"/>
      <c r="N671" s="632"/>
      <c r="O671" s="632"/>
      <c r="P671" s="632"/>
      <c r="Q671" s="632"/>
      <c r="R671" s="632"/>
      <c r="S671" s="632"/>
      <c r="T671" s="632"/>
      <c r="U671" s="632"/>
      <c r="V671" s="632"/>
      <c r="W671" s="632"/>
      <c r="X671" s="632"/>
      <c r="Y671" s="632"/>
      <c r="Z671" s="632"/>
    </row>
    <row r="672" spans="1:26" ht="12.75" customHeight="1" x14ac:dyDescent="0.3">
      <c r="A672" s="632"/>
      <c r="B672" s="632"/>
      <c r="C672" s="632"/>
      <c r="D672" s="632"/>
      <c r="E672" s="632"/>
      <c r="F672" s="632"/>
      <c r="G672" s="632"/>
      <c r="H672" s="632"/>
      <c r="I672" s="632"/>
      <c r="J672" s="632"/>
      <c r="K672" s="632"/>
      <c r="L672" s="632"/>
      <c r="M672" s="632"/>
      <c r="N672" s="632"/>
      <c r="O672" s="632"/>
      <c r="P672" s="632"/>
      <c r="Q672" s="632"/>
      <c r="R672" s="632"/>
      <c r="S672" s="632"/>
      <c r="T672" s="632"/>
      <c r="U672" s="632"/>
      <c r="V672" s="632"/>
      <c r="W672" s="632"/>
      <c r="X672" s="632"/>
      <c r="Y672" s="632"/>
      <c r="Z672" s="632"/>
    </row>
    <row r="673" spans="1:26" ht="12.75" customHeight="1" x14ac:dyDescent="0.3">
      <c r="A673" s="632"/>
      <c r="B673" s="632"/>
      <c r="C673" s="632"/>
      <c r="D673" s="632"/>
      <c r="E673" s="632"/>
      <c r="F673" s="632"/>
      <c r="G673" s="632"/>
      <c r="H673" s="632"/>
      <c r="I673" s="632"/>
      <c r="J673" s="632"/>
      <c r="K673" s="632"/>
      <c r="L673" s="632"/>
      <c r="M673" s="632"/>
      <c r="N673" s="632"/>
      <c r="O673" s="632"/>
      <c r="P673" s="632"/>
      <c r="Q673" s="632"/>
      <c r="R673" s="632"/>
      <c r="S673" s="632"/>
      <c r="T673" s="632"/>
      <c r="U673" s="632"/>
      <c r="V673" s="632"/>
      <c r="W673" s="632"/>
      <c r="X673" s="632"/>
      <c r="Y673" s="632"/>
      <c r="Z673" s="632"/>
    </row>
    <row r="674" spans="1:26" ht="12.75" customHeight="1" x14ac:dyDescent="0.3">
      <c r="A674" s="632"/>
      <c r="B674" s="632"/>
      <c r="C674" s="632"/>
      <c r="D674" s="632"/>
      <c r="E674" s="632"/>
      <c r="F674" s="632"/>
      <c r="G674" s="632"/>
      <c r="H674" s="632"/>
      <c r="I674" s="632"/>
      <c r="J674" s="632"/>
      <c r="K674" s="632"/>
      <c r="L674" s="632"/>
      <c r="M674" s="632"/>
      <c r="N674" s="632"/>
      <c r="O674" s="632"/>
      <c r="P674" s="632"/>
      <c r="Q674" s="632"/>
      <c r="R674" s="632"/>
      <c r="S674" s="632"/>
      <c r="T674" s="632"/>
      <c r="U674" s="632"/>
      <c r="V674" s="632"/>
      <c r="W674" s="632"/>
      <c r="X674" s="632"/>
      <c r="Y674" s="632"/>
      <c r="Z674" s="632"/>
    </row>
    <row r="675" spans="1:26" ht="12.75" customHeight="1" x14ac:dyDescent="0.3">
      <c r="A675" s="632"/>
      <c r="B675" s="632"/>
      <c r="C675" s="632"/>
      <c r="D675" s="632"/>
      <c r="E675" s="632"/>
      <c r="F675" s="632"/>
      <c r="G675" s="632"/>
      <c r="H675" s="632"/>
      <c r="I675" s="632"/>
      <c r="J675" s="632"/>
      <c r="K675" s="632"/>
      <c r="L675" s="632"/>
      <c r="M675" s="632"/>
      <c r="N675" s="632"/>
      <c r="O675" s="632"/>
      <c r="P675" s="632"/>
      <c r="Q675" s="632"/>
      <c r="R675" s="632"/>
      <c r="S675" s="632"/>
      <c r="T675" s="632"/>
      <c r="U675" s="632"/>
      <c r="V675" s="632"/>
      <c r="W675" s="632"/>
      <c r="X675" s="632"/>
      <c r="Y675" s="632"/>
      <c r="Z675" s="632"/>
    </row>
    <row r="676" spans="1:26" ht="12.75" customHeight="1" x14ac:dyDescent="0.3">
      <c r="A676" s="632"/>
      <c r="B676" s="632"/>
      <c r="C676" s="632"/>
      <c r="D676" s="632"/>
      <c r="E676" s="632"/>
      <c r="F676" s="632"/>
      <c r="G676" s="632"/>
      <c r="H676" s="632"/>
      <c r="I676" s="632"/>
      <c r="J676" s="632"/>
      <c r="K676" s="632"/>
      <c r="L676" s="632"/>
      <c r="M676" s="632"/>
      <c r="N676" s="632"/>
      <c r="O676" s="632"/>
      <c r="P676" s="632"/>
      <c r="Q676" s="632"/>
      <c r="R676" s="632"/>
      <c r="S676" s="632"/>
      <c r="T676" s="632"/>
      <c r="U676" s="632"/>
      <c r="V676" s="632"/>
      <c r="W676" s="632"/>
      <c r="X676" s="632"/>
      <c r="Y676" s="632"/>
      <c r="Z676" s="632"/>
    </row>
    <row r="677" spans="1:26" ht="12.75" customHeight="1" x14ac:dyDescent="0.3">
      <c r="A677" s="632"/>
      <c r="B677" s="632"/>
      <c r="C677" s="632"/>
      <c r="D677" s="632"/>
      <c r="E677" s="632"/>
      <c r="F677" s="632"/>
      <c r="G677" s="632"/>
      <c r="H677" s="632"/>
      <c r="I677" s="632"/>
      <c r="J677" s="632"/>
      <c r="K677" s="632"/>
      <c r="L677" s="632"/>
      <c r="M677" s="632"/>
      <c r="N677" s="632"/>
      <c r="O677" s="632"/>
      <c r="P677" s="632"/>
      <c r="Q677" s="632"/>
      <c r="R677" s="632"/>
      <c r="S677" s="632"/>
      <c r="T677" s="632"/>
      <c r="U677" s="632"/>
      <c r="V677" s="632"/>
      <c r="W677" s="632"/>
      <c r="X677" s="632"/>
      <c r="Y677" s="632"/>
      <c r="Z677" s="632"/>
    </row>
    <row r="678" spans="1:26" ht="12.75" customHeight="1" x14ac:dyDescent="0.3">
      <c r="A678" s="632"/>
      <c r="B678" s="632"/>
      <c r="C678" s="632"/>
      <c r="D678" s="632"/>
      <c r="E678" s="632"/>
      <c r="F678" s="632"/>
      <c r="G678" s="632"/>
      <c r="H678" s="632"/>
      <c r="I678" s="632"/>
      <c r="J678" s="632"/>
      <c r="K678" s="632"/>
      <c r="L678" s="632"/>
      <c r="M678" s="632"/>
      <c r="N678" s="632"/>
      <c r="O678" s="632"/>
      <c r="P678" s="632"/>
      <c r="Q678" s="632"/>
      <c r="R678" s="632"/>
      <c r="S678" s="632"/>
      <c r="T678" s="632"/>
      <c r="U678" s="632"/>
      <c r="V678" s="632"/>
      <c r="W678" s="632"/>
      <c r="X678" s="632"/>
      <c r="Y678" s="632"/>
      <c r="Z678" s="632"/>
    </row>
    <row r="679" spans="1:26" ht="12.75" customHeight="1" x14ac:dyDescent="0.3">
      <c r="A679" s="632"/>
      <c r="B679" s="632"/>
      <c r="C679" s="632"/>
      <c r="D679" s="632"/>
      <c r="E679" s="632"/>
      <c r="F679" s="632"/>
      <c r="G679" s="632"/>
      <c r="H679" s="632"/>
      <c r="I679" s="632"/>
      <c r="J679" s="632"/>
      <c r="K679" s="632"/>
      <c r="L679" s="632"/>
      <c r="M679" s="632"/>
      <c r="N679" s="632"/>
      <c r="O679" s="632"/>
      <c r="P679" s="632"/>
      <c r="Q679" s="632"/>
      <c r="R679" s="632"/>
      <c r="S679" s="632"/>
      <c r="T679" s="632"/>
      <c r="U679" s="632"/>
      <c r="V679" s="632"/>
      <c r="W679" s="632"/>
      <c r="X679" s="632"/>
      <c r="Y679" s="632"/>
      <c r="Z679" s="632"/>
    </row>
    <row r="680" spans="1:26" ht="12.75" customHeight="1" x14ac:dyDescent="0.3">
      <c r="A680" s="632"/>
      <c r="B680" s="632"/>
      <c r="C680" s="632"/>
      <c r="D680" s="632"/>
      <c r="E680" s="632"/>
      <c r="F680" s="632"/>
      <c r="G680" s="632"/>
      <c r="H680" s="632"/>
      <c r="I680" s="632"/>
      <c r="J680" s="632"/>
      <c r="K680" s="632"/>
      <c r="L680" s="632"/>
      <c r="M680" s="632"/>
      <c r="N680" s="632"/>
      <c r="O680" s="632"/>
      <c r="P680" s="632"/>
      <c r="Q680" s="632"/>
      <c r="R680" s="632"/>
      <c r="S680" s="632"/>
      <c r="T680" s="632"/>
      <c r="U680" s="632"/>
      <c r="V680" s="632"/>
      <c r="W680" s="632"/>
      <c r="X680" s="632"/>
      <c r="Y680" s="632"/>
      <c r="Z680" s="632"/>
    </row>
    <row r="681" spans="1:26" ht="12.75" customHeight="1" x14ac:dyDescent="0.3">
      <c r="A681" s="632"/>
      <c r="B681" s="632"/>
      <c r="C681" s="632"/>
      <c r="D681" s="632"/>
      <c r="E681" s="632"/>
      <c r="F681" s="632"/>
      <c r="G681" s="632"/>
      <c r="H681" s="632"/>
      <c r="I681" s="632"/>
      <c r="J681" s="632"/>
      <c r="K681" s="632"/>
      <c r="L681" s="632"/>
      <c r="M681" s="632"/>
      <c r="N681" s="632"/>
      <c r="O681" s="632"/>
      <c r="P681" s="632"/>
      <c r="Q681" s="632"/>
      <c r="R681" s="632"/>
      <c r="S681" s="632"/>
      <c r="T681" s="632"/>
      <c r="U681" s="632"/>
      <c r="V681" s="632"/>
      <c r="W681" s="632"/>
      <c r="X681" s="632"/>
      <c r="Y681" s="632"/>
      <c r="Z681" s="632"/>
    </row>
    <row r="682" spans="1:26" ht="12.75" customHeight="1" x14ac:dyDescent="0.3">
      <c r="A682" s="632"/>
      <c r="B682" s="632"/>
      <c r="C682" s="632"/>
      <c r="D682" s="632"/>
      <c r="E682" s="632"/>
      <c r="F682" s="632"/>
      <c r="G682" s="632"/>
      <c r="H682" s="632"/>
      <c r="I682" s="632"/>
      <c r="J682" s="632"/>
      <c r="K682" s="632"/>
      <c r="L682" s="632"/>
      <c r="M682" s="632"/>
      <c r="N682" s="632"/>
      <c r="O682" s="632"/>
      <c r="P682" s="632"/>
      <c r="Q682" s="632"/>
      <c r="R682" s="632"/>
      <c r="S682" s="632"/>
      <c r="T682" s="632"/>
      <c r="U682" s="632"/>
      <c r="V682" s="632"/>
      <c r="W682" s="632"/>
      <c r="X682" s="632"/>
      <c r="Y682" s="632"/>
      <c r="Z682" s="632"/>
    </row>
    <row r="683" spans="1:26" ht="12.75" customHeight="1" x14ac:dyDescent="0.3">
      <c r="A683" s="632"/>
      <c r="B683" s="632"/>
      <c r="C683" s="632"/>
      <c r="D683" s="632"/>
      <c r="E683" s="632"/>
      <c r="F683" s="632"/>
      <c r="G683" s="632"/>
      <c r="H683" s="632"/>
      <c r="I683" s="632"/>
      <c r="J683" s="632"/>
      <c r="K683" s="632"/>
      <c r="L683" s="632"/>
      <c r="M683" s="632"/>
      <c r="N683" s="632"/>
      <c r="O683" s="632"/>
      <c r="P683" s="632"/>
      <c r="Q683" s="632"/>
      <c r="R683" s="632"/>
      <c r="S683" s="632"/>
      <c r="T683" s="632"/>
      <c r="U683" s="632"/>
      <c r="V683" s="632"/>
      <c r="W683" s="632"/>
      <c r="X683" s="632"/>
      <c r="Y683" s="632"/>
      <c r="Z683" s="632"/>
    </row>
    <row r="684" spans="1:26" ht="12.75" customHeight="1" x14ac:dyDescent="0.3">
      <c r="A684" s="632"/>
      <c r="B684" s="632"/>
      <c r="C684" s="632"/>
      <c r="D684" s="632"/>
      <c r="E684" s="632"/>
      <c r="F684" s="632"/>
      <c r="G684" s="632"/>
      <c r="H684" s="632"/>
      <c r="I684" s="632"/>
      <c r="J684" s="632"/>
      <c r="K684" s="632"/>
      <c r="L684" s="632"/>
      <c r="M684" s="632"/>
      <c r="N684" s="632"/>
      <c r="O684" s="632"/>
      <c r="P684" s="632"/>
      <c r="Q684" s="632"/>
      <c r="R684" s="632"/>
      <c r="S684" s="632"/>
      <c r="T684" s="632"/>
      <c r="U684" s="632"/>
      <c r="V684" s="632"/>
      <c r="W684" s="632"/>
      <c r="X684" s="632"/>
      <c r="Y684" s="632"/>
      <c r="Z684" s="632"/>
    </row>
    <row r="685" spans="1:26" ht="12.75" customHeight="1" x14ac:dyDescent="0.3">
      <c r="A685" s="632"/>
      <c r="B685" s="632"/>
      <c r="C685" s="632"/>
      <c r="D685" s="632"/>
      <c r="E685" s="632"/>
      <c r="F685" s="632"/>
      <c r="G685" s="632"/>
      <c r="H685" s="632"/>
      <c r="I685" s="632"/>
      <c r="J685" s="632"/>
      <c r="K685" s="632"/>
      <c r="L685" s="632"/>
      <c r="M685" s="632"/>
      <c r="N685" s="632"/>
      <c r="O685" s="632"/>
      <c r="P685" s="632"/>
      <c r="Q685" s="632"/>
      <c r="R685" s="632"/>
      <c r="S685" s="632"/>
      <c r="T685" s="632"/>
      <c r="U685" s="632"/>
      <c r="V685" s="632"/>
      <c r="W685" s="632"/>
      <c r="X685" s="632"/>
      <c r="Y685" s="632"/>
      <c r="Z685" s="632"/>
    </row>
    <row r="686" spans="1:26" ht="12.75" customHeight="1" x14ac:dyDescent="0.3">
      <c r="A686" s="632"/>
      <c r="B686" s="632"/>
      <c r="C686" s="632"/>
      <c r="D686" s="632"/>
      <c r="E686" s="632"/>
      <c r="F686" s="632"/>
      <c r="G686" s="632"/>
      <c r="H686" s="632"/>
      <c r="I686" s="632"/>
      <c r="J686" s="632"/>
      <c r="K686" s="632"/>
      <c r="L686" s="632"/>
      <c r="M686" s="632"/>
      <c r="N686" s="632"/>
      <c r="O686" s="632"/>
      <c r="P686" s="632"/>
      <c r="Q686" s="632"/>
      <c r="R686" s="632"/>
      <c r="S686" s="632"/>
      <c r="T686" s="632"/>
      <c r="U686" s="632"/>
      <c r="V686" s="632"/>
      <c r="W686" s="632"/>
      <c r="X686" s="632"/>
      <c r="Y686" s="632"/>
      <c r="Z686" s="632"/>
    </row>
    <row r="687" spans="1:26" ht="12.75" customHeight="1" x14ac:dyDescent="0.3">
      <c r="A687" s="632"/>
      <c r="B687" s="632"/>
      <c r="C687" s="632"/>
      <c r="D687" s="632"/>
      <c r="E687" s="632"/>
      <c r="F687" s="632"/>
      <c r="G687" s="632"/>
      <c r="H687" s="632"/>
      <c r="I687" s="632"/>
      <c r="J687" s="632"/>
      <c r="K687" s="632"/>
      <c r="L687" s="632"/>
      <c r="M687" s="632"/>
      <c r="N687" s="632"/>
      <c r="O687" s="632"/>
      <c r="P687" s="632"/>
      <c r="Q687" s="632"/>
      <c r="R687" s="632"/>
      <c r="S687" s="632"/>
      <c r="T687" s="632"/>
      <c r="U687" s="632"/>
      <c r="V687" s="632"/>
      <c r="W687" s="632"/>
      <c r="X687" s="632"/>
      <c r="Y687" s="632"/>
      <c r="Z687" s="632"/>
    </row>
    <row r="688" spans="1:26" ht="12.75" customHeight="1" x14ac:dyDescent="0.3">
      <c r="A688" s="632"/>
      <c r="B688" s="632"/>
      <c r="C688" s="632"/>
      <c r="D688" s="632"/>
      <c r="E688" s="632"/>
      <c r="F688" s="632"/>
      <c r="G688" s="632"/>
      <c r="H688" s="632"/>
      <c r="I688" s="632"/>
      <c r="J688" s="632"/>
      <c r="K688" s="632"/>
      <c r="L688" s="632"/>
      <c r="M688" s="632"/>
      <c r="N688" s="632"/>
      <c r="O688" s="632"/>
      <c r="P688" s="632"/>
      <c r="Q688" s="632"/>
      <c r="R688" s="632"/>
      <c r="S688" s="632"/>
      <c r="T688" s="632"/>
      <c r="U688" s="632"/>
      <c r="V688" s="632"/>
      <c r="W688" s="632"/>
      <c r="X688" s="632"/>
      <c r="Y688" s="632"/>
      <c r="Z688" s="632"/>
    </row>
    <row r="689" spans="1:26" ht="12.75" customHeight="1" x14ac:dyDescent="0.3">
      <c r="A689" s="632"/>
      <c r="B689" s="632"/>
      <c r="C689" s="632"/>
      <c r="D689" s="632"/>
      <c r="E689" s="632"/>
      <c r="F689" s="632"/>
      <c r="G689" s="632"/>
      <c r="H689" s="632"/>
      <c r="I689" s="632"/>
      <c r="J689" s="632"/>
      <c r="K689" s="632"/>
      <c r="L689" s="632"/>
      <c r="M689" s="632"/>
      <c r="N689" s="632"/>
      <c r="O689" s="632"/>
      <c r="P689" s="632"/>
      <c r="Q689" s="632"/>
      <c r="R689" s="632"/>
      <c r="S689" s="632"/>
      <c r="T689" s="632"/>
      <c r="U689" s="632"/>
      <c r="V689" s="632"/>
      <c r="W689" s="632"/>
      <c r="X689" s="632"/>
      <c r="Y689" s="632"/>
      <c r="Z689" s="632"/>
    </row>
    <row r="690" spans="1:26" ht="12.75" customHeight="1" x14ac:dyDescent="0.3">
      <c r="A690" s="632"/>
      <c r="B690" s="632"/>
      <c r="C690" s="632"/>
      <c r="D690" s="632"/>
      <c r="E690" s="632"/>
      <c r="F690" s="632"/>
      <c r="G690" s="632"/>
      <c r="H690" s="632"/>
      <c r="I690" s="632"/>
      <c r="J690" s="632"/>
      <c r="K690" s="632"/>
      <c r="L690" s="632"/>
      <c r="M690" s="632"/>
      <c r="N690" s="632"/>
      <c r="O690" s="632"/>
      <c r="P690" s="632"/>
      <c r="Q690" s="632"/>
      <c r="R690" s="632"/>
      <c r="S690" s="632"/>
      <c r="T690" s="632"/>
      <c r="U690" s="632"/>
      <c r="V690" s="632"/>
      <c r="W690" s="632"/>
      <c r="X690" s="632"/>
      <c r="Y690" s="632"/>
      <c r="Z690" s="632"/>
    </row>
    <row r="691" spans="1:26" ht="12.75" customHeight="1" x14ac:dyDescent="0.3">
      <c r="A691" s="632"/>
      <c r="B691" s="632"/>
      <c r="C691" s="632"/>
      <c r="D691" s="632"/>
      <c r="E691" s="632"/>
      <c r="F691" s="632"/>
      <c r="G691" s="632"/>
      <c r="H691" s="632"/>
      <c r="I691" s="632"/>
      <c r="J691" s="632"/>
      <c r="K691" s="632"/>
      <c r="L691" s="632"/>
      <c r="M691" s="632"/>
      <c r="N691" s="632"/>
      <c r="O691" s="632"/>
      <c r="P691" s="632"/>
      <c r="Q691" s="632"/>
      <c r="R691" s="632"/>
      <c r="S691" s="632"/>
      <c r="T691" s="632"/>
      <c r="U691" s="632"/>
      <c r="V691" s="632"/>
      <c r="W691" s="632"/>
      <c r="X691" s="632"/>
      <c r="Y691" s="632"/>
      <c r="Z691" s="632"/>
    </row>
    <row r="692" spans="1:26" ht="12.75" customHeight="1" x14ac:dyDescent="0.3">
      <c r="A692" s="632"/>
      <c r="B692" s="632"/>
      <c r="C692" s="632"/>
      <c r="D692" s="632"/>
      <c r="E692" s="632"/>
      <c r="F692" s="632"/>
      <c r="G692" s="632"/>
      <c r="H692" s="632"/>
      <c r="I692" s="632"/>
      <c r="J692" s="632"/>
      <c r="K692" s="632"/>
      <c r="L692" s="632"/>
      <c r="M692" s="632"/>
      <c r="N692" s="632"/>
      <c r="O692" s="632"/>
      <c r="P692" s="632"/>
      <c r="Q692" s="632"/>
      <c r="R692" s="632"/>
      <c r="S692" s="632"/>
      <c r="T692" s="632"/>
      <c r="U692" s="632"/>
      <c r="V692" s="632"/>
      <c r="W692" s="632"/>
      <c r="X692" s="632"/>
      <c r="Y692" s="632"/>
      <c r="Z692" s="632"/>
    </row>
    <row r="693" spans="1:26" ht="12.75" customHeight="1" x14ac:dyDescent="0.3">
      <c r="A693" s="632"/>
      <c r="B693" s="632"/>
      <c r="C693" s="632"/>
      <c r="D693" s="632"/>
      <c r="E693" s="632"/>
      <c r="F693" s="632"/>
      <c r="G693" s="632"/>
      <c r="H693" s="632"/>
      <c r="I693" s="632"/>
      <c r="J693" s="632"/>
      <c r="K693" s="632"/>
      <c r="L693" s="632"/>
      <c r="M693" s="632"/>
      <c r="N693" s="632"/>
      <c r="O693" s="632"/>
      <c r="P693" s="632"/>
      <c r="Q693" s="632"/>
      <c r="R693" s="632"/>
      <c r="S693" s="632"/>
      <c r="T693" s="632"/>
      <c r="U693" s="632"/>
      <c r="V693" s="632"/>
      <c r="W693" s="632"/>
      <c r="X693" s="632"/>
      <c r="Y693" s="632"/>
      <c r="Z693" s="632"/>
    </row>
    <row r="694" spans="1:26" ht="12.75" customHeight="1" x14ac:dyDescent="0.3">
      <c r="A694" s="632"/>
      <c r="B694" s="632"/>
      <c r="C694" s="632"/>
      <c r="D694" s="632"/>
      <c r="E694" s="632"/>
      <c r="F694" s="632"/>
      <c r="G694" s="632"/>
      <c r="H694" s="632"/>
      <c r="I694" s="632"/>
      <c r="J694" s="632"/>
      <c r="K694" s="632"/>
      <c r="L694" s="632"/>
      <c r="M694" s="632"/>
      <c r="N694" s="632"/>
      <c r="O694" s="632"/>
      <c r="P694" s="632"/>
      <c r="Q694" s="632"/>
      <c r="R694" s="632"/>
      <c r="S694" s="632"/>
      <c r="T694" s="632"/>
      <c r="U694" s="632"/>
      <c r="V694" s="632"/>
      <c r="W694" s="632"/>
      <c r="X694" s="632"/>
      <c r="Y694" s="632"/>
      <c r="Z694" s="632"/>
    </row>
    <row r="695" spans="1:26" ht="12.75" customHeight="1" x14ac:dyDescent="0.3">
      <c r="A695" s="632"/>
      <c r="B695" s="632"/>
      <c r="C695" s="632"/>
      <c r="D695" s="632"/>
      <c r="E695" s="632"/>
      <c r="F695" s="632"/>
      <c r="G695" s="632"/>
      <c r="H695" s="632"/>
      <c r="I695" s="632"/>
      <c r="J695" s="632"/>
      <c r="K695" s="632"/>
      <c r="L695" s="632"/>
      <c r="M695" s="632"/>
      <c r="N695" s="632"/>
      <c r="O695" s="632"/>
      <c r="P695" s="632"/>
      <c r="Q695" s="632"/>
      <c r="R695" s="632"/>
      <c r="S695" s="632"/>
      <c r="T695" s="632"/>
      <c r="U695" s="632"/>
      <c r="V695" s="632"/>
      <c r="W695" s="632"/>
      <c r="X695" s="632"/>
      <c r="Y695" s="632"/>
      <c r="Z695" s="632"/>
    </row>
    <row r="696" spans="1:26" ht="12.75" customHeight="1" x14ac:dyDescent="0.3">
      <c r="A696" s="632"/>
      <c r="B696" s="632"/>
      <c r="C696" s="632"/>
      <c r="D696" s="632"/>
      <c r="E696" s="632"/>
      <c r="F696" s="632"/>
      <c r="G696" s="632"/>
      <c r="H696" s="632"/>
      <c r="I696" s="632"/>
      <c r="J696" s="632"/>
      <c r="K696" s="632"/>
      <c r="L696" s="632"/>
      <c r="M696" s="632"/>
      <c r="N696" s="632"/>
      <c r="O696" s="632"/>
      <c r="P696" s="632"/>
      <c r="Q696" s="632"/>
      <c r="R696" s="632"/>
      <c r="S696" s="632"/>
      <c r="T696" s="632"/>
      <c r="U696" s="632"/>
      <c r="V696" s="632"/>
      <c r="W696" s="632"/>
      <c r="X696" s="632"/>
      <c r="Y696" s="632"/>
      <c r="Z696" s="632"/>
    </row>
    <row r="697" spans="1:26" ht="12.75" customHeight="1" x14ac:dyDescent="0.3">
      <c r="A697" s="632"/>
      <c r="B697" s="632"/>
      <c r="C697" s="632"/>
      <c r="D697" s="632"/>
      <c r="E697" s="632"/>
      <c r="F697" s="632"/>
      <c r="G697" s="632"/>
      <c r="H697" s="632"/>
      <c r="I697" s="632"/>
      <c r="J697" s="632"/>
      <c r="K697" s="632"/>
      <c r="L697" s="632"/>
      <c r="M697" s="632"/>
      <c r="N697" s="632"/>
      <c r="O697" s="632"/>
      <c r="P697" s="632"/>
      <c r="Q697" s="632"/>
      <c r="R697" s="632"/>
      <c r="S697" s="632"/>
      <c r="T697" s="632"/>
      <c r="U697" s="632"/>
      <c r="V697" s="632"/>
      <c r="W697" s="632"/>
      <c r="X697" s="632"/>
      <c r="Y697" s="632"/>
      <c r="Z697" s="632"/>
    </row>
    <row r="698" spans="1:26" ht="12.75" customHeight="1" x14ac:dyDescent="0.3">
      <c r="A698" s="632"/>
      <c r="B698" s="632"/>
      <c r="C698" s="632"/>
      <c r="D698" s="632"/>
      <c r="E698" s="632"/>
      <c r="F698" s="632"/>
      <c r="G698" s="632"/>
      <c r="H698" s="632"/>
      <c r="I698" s="632"/>
      <c r="J698" s="632"/>
      <c r="K698" s="632"/>
      <c r="L698" s="632"/>
      <c r="M698" s="632"/>
      <c r="N698" s="632"/>
      <c r="O698" s="632"/>
      <c r="P698" s="632"/>
      <c r="Q698" s="632"/>
      <c r="R698" s="632"/>
      <c r="S698" s="632"/>
      <c r="T698" s="632"/>
      <c r="U698" s="632"/>
      <c r="V698" s="632"/>
      <c r="W698" s="632"/>
      <c r="X698" s="632"/>
      <c r="Y698" s="632"/>
      <c r="Z698" s="632"/>
    </row>
    <row r="699" spans="1:26" ht="12.75" customHeight="1" x14ac:dyDescent="0.3">
      <c r="A699" s="632"/>
      <c r="B699" s="632"/>
      <c r="C699" s="632"/>
      <c r="D699" s="632"/>
      <c r="E699" s="632"/>
      <c r="F699" s="632"/>
      <c r="G699" s="632"/>
      <c r="H699" s="632"/>
      <c r="I699" s="632"/>
      <c r="J699" s="632"/>
      <c r="K699" s="632"/>
      <c r="L699" s="632"/>
      <c r="M699" s="632"/>
      <c r="N699" s="632"/>
      <c r="O699" s="632"/>
      <c r="P699" s="632"/>
      <c r="Q699" s="632"/>
      <c r="R699" s="632"/>
      <c r="S699" s="632"/>
      <c r="T699" s="632"/>
      <c r="U699" s="632"/>
      <c r="V699" s="632"/>
      <c r="W699" s="632"/>
      <c r="X699" s="632"/>
      <c r="Y699" s="632"/>
      <c r="Z699" s="632"/>
    </row>
    <row r="700" spans="1:26" ht="12.75" customHeight="1" x14ac:dyDescent="0.3">
      <c r="A700" s="632"/>
      <c r="B700" s="632"/>
      <c r="C700" s="632"/>
      <c r="D700" s="632"/>
      <c r="E700" s="632"/>
      <c r="F700" s="632"/>
      <c r="G700" s="632"/>
      <c r="H700" s="632"/>
      <c r="I700" s="632"/>
      <c r="J700" s="632"/>
      <c r="K700" s="632"/>
      <c r="L700" s="632"/>
      <c r="M700" s="632"/>
      <c r="N700" s="632"/>
      <c r="O700" s="632"/>
      <c r="P700" s="632"/>
      <c r="Q700" s="632"/>
      <c r="R700" s="632"/>
      <c r="S700" s="632"/>
      <c r="T700" s="632"/>
      <c r="U700" s="632"/>
      <c r="V700" s="632"/>
      <c r="W700" s="632"/>
      <c r="X700" s="632"/>
      <c r="Y700" s="632"/>
      <c r="Z700" s="632"/>
    </row>
    <row r="701" spans="1:26" ht="12.75" customHeight="1" x14ac:dyDescent="0.3">
      <c r="A701" s="632"/>
      <c r="B701" s="632"/>
      <c r="C701" s="632"/>
      <c r="D701" s="632"/>
      <c r="E701" s="632"/>
      <c r="F701" s="632"/>
      <c r="G701" s="632"/>
      <c r="H701" s="632"/>
      <c r="I701" s="632"/>
      <c r="J701" s="632"/>
      <c r="K701" s="632"/>
      <c r="L701" s="632"/>
      <c r="M701" s="632"/>
      <c r="N701" s="632"/>
      <c r="O701" s="632"/>
      <c r="P701" s="632"/>
      <c r="Q701" s="632"/>
      <c r="R701" s="632"/>
      <c r="S701" s="632"/>
      <c r="T701" s="632"/>
      <c r="U701" s="632"/>
      <c r="V701" s="632"/>
      <c r="W701" s="632"/>
      <c r="X701" s="632"/>
      <c r="Y701" s="632"/>
      <c r="Z701" s="632"/>
    </row>
    <row r="702" spans="1:26" ht="12.75" customHeight="1" x14ac:dyDescent="0.3">
      <c r="A702" s="632"/>
      <c r="B702" s="632"/>
      <c r="C702" s="632"/>
      <c r="D702" s="632"/>
      <c r="E702" s="632"/>
      <c r="F702" s="632"/>
      <c r="G702" s="632"/>
      <c r="H702" s="632"/>
      <c r="I702" s="632"/>
      <c r="J702" s="632"/>
      <c r="K702" s="632"/>
      <c r="L702" s="632"/>
      <c r="M702" s="632"/>
      <c r="N702" s="632"/>
      <c r="O702" s="632"/>
      <c r="P702" s="632"/>
      <c r="Q702" s="632"/>
      <c r="R702" s="632"/>
      <c r="S702" s="632"/>
      <c r="T702" s="632"/>
      <c r="U702" s="632"/>
      <c r="V702" s="632"/>
      <c r="W702" s="632"/>
      <c r="X702" s="632"/>
      <c r="Y702" s="632"/>
      <c r="Z702" s="632"/>
    </row>
    <row r="703" spans="1:26" ht="12.75" customHeight="1" x14ac:dyDescent="0.3">
      <c r="A703" s="632"/>
      <c r="B703" s="632"/>
      <c r="C703" s="632"/>
      <c r="D703" s="632"/>
      <c r="E703" s="632"/>
      <c r="F703" s="632"/>
      <c r="G703" s="632"/>
      <c r="H703" s="632"/>
      <c r="I703" s="632"/>
      <c r="J703" s="632"/>
      <c r="K703" s="632"/>
      <c r="L703" s="632"/>
      <c r="M703" s="632"/>
      <c r="N703" s="632"/>
      <c r="O703" s="632"/>
      <c r="P703" s="632"/>
      <c r="Q703" s="632"/>
      <c r="R703" s="632"/>
      <c r="S703" s="632"/>
      <c r="T703" s="632"/>
      <c r="U703" s="632"/>
      <c r="V703" s="632"/>
      <c r="W703" s="632"/>
      <c r="X703" s="632"/>
      <c r="Y703" s="632"/>
      <c r="Z703" s="632"/>
    </row>
    <row r="704" spans="1:26" ht="12.75" customHeight="1" x14ac:dyDescent="0.3">
      <c r="A704" s="632"/>
      <c r="B704" s="632"/>
      <c r="C704" s="632"/>
      <c r="D704" s="632"/>
      <c r="E704" s="632"/>
      <c r="F704" s="632"/>
      <c r="G704" s="632"/>
      <c r="H704" s="632"/>
      <c r="I704" s="632"/>
      <c r="J704" s="632"/>
      <c r="K704" s="632"/>
      <c r="L704" s="632"/>
      <c r="M704" s="632"/>
      <c r="N704" s="632"/>
      <c r="O704" s="632"/>
      <c r="P704" s="632"/>
      <c r="Q704" s="632"/>
      <c r="R704" s="632"/>
      <c r="S704" s="632"/>
      <c r="T704" s="632"/>
      <c r="U704" s="632"/>
      <c r="V704" s="632"/>
      <c r="W704" s="632"/>
      <c r="X704" s="632"/>
      <c r="Y704" s="632"/>
      <c r="Z704" s="632"/>
    </row>
    <row r="705" spans="1:26" ht="12.75" customHeight="1" x14ac:dyDescent="0.3">
      <c r="A705" s="632"/>
      <c r="B705" s="632"/>
      <c r="C705" s="632"/>
      <c r="D705" s="632"/>
      <c r="E705" s="632"/>
      <c r="F705" s="632"/>
      <c r="G705" s="632"/>
      <c r="H705" s="632"/>
      <c r="I705" s="632"/>
      <c r="J705" s="632"/>
      <c r="K705" s="632"/>
      <c r="L705" s="632"/>
      <c r="M705" s="632"/>
      <c r="N705" s="632"/>
      <c r="O705" s="632"/>
      <c r="P705" s="632"/>
      <c r="Q705" s="632"/>
      <c r="R705" s="632"/>
      <c r="S705" s="632"/>
      <c r="T705" s="632"/>
      <c r="U705" s="632"/>
      <c r="V705" s="632"/>
      <c r="W705" s="632"/>
      <c r="X705" s="632"/>
      <c r="Y705" s="632"/>
      <c r="Z705" s="632"/>
    </row>
    <row r="706" spans="1:26" ht="12.75" customHeight="1" x14ac:dyDescent="0.3">
      <c r="A706" s="632"/>
      <c r="B706" s="632"/>
      <c r="C706" s="632"/>
      <c r="D706" s="632"/>
      <c r="E706" s="632"/>
      <c r="F706" s="632"/>
      <c r="G706" s="632"/>
      <c r="H706" s="632"/>
      <c r="I706" s="632"/>
      <c r="J706" s="632"/>
      <c r="K706" s="632"/>
      <c r="L706" s="632"/>
      <c r="M706" s="632"/>
      <c r="N706" s="632"/>
      <c r="O706" s="632"/>
      <c r="P706" s="632"/>
      <c r="Q706" s="632"/>
      <c r="R706" s="632"/>
      <c r="S706" s="632"/>
      <c r="T706" s="632"/>
      <c r="U706" s="632"/>
      <c r="V706" s="632"/>
      <c r="W706" s="632"/>
      <c r="X706" s="632"/>
      <c r="Y706" s="632"/>
      <c r="Z706" s="632"/>
    </row>
    <row r="707" spans="1:26" ht="12.75" customHeight="1" x14ac:dyDescent="0.3">
      <c r="A707" s="632"/>
      <c r="B707" s="632"/>
      <c r="C707" s="632"/>
      <c r="D707" s="632"/>
      <c r="E707" s="632"/>
      <c r="F707" s="632"/>
      <c r="G707" s="632"/>
      <c r="H707" s="632"/>
      <c r="I707" s="632"/>
      <c r="J707" s="632"/>
      <c r="K707" s="632"/>
      <c r="L707" s="632"/>
      <c r="M707" s="632"/>
      <c r="N707" s="632"/>
      <c r="O707" s="632"/>
      <c r="P707" s="632"/>
      <c r="Q707" s="632"/>
      <c r="R707" s="632"/>
      <c r="S707" s="632"/>
      <c r="T707" s="632"/>
      <c r="U707" s="632"/>
      <c r="V707" s="632"/>
      <c r="W707" s="632"/>
      <c r="X707" s="632"/>
      <c r="Y707" s="632"/>
      <c r="Z707" s="632"/>
    </row>
    <row r="708" spans="1:26" ht="12.75" customHeight="1" x14ac:dyDescent="0.3">
      <c r="A708" s="632"/>
      <c r="B708" s="632"/>
      <c r="C708" s="632"/>
      <c r="D708" s="632"/>
      <c r="E708" s="632"/>
      <c r="F708" s="632"/>
      <c r="G708" s="632"/>
      <c r="H708" s="632"/>
      <c r="I708" s="632"/>
      <c r="J708" s="632"/>
      <c r="K708" s="632"/>
      <c r="L708" s="632"/>
      <c r="M708" s="632"/>
      <c r="N708" s="632"/>
      <c r="O708" s="632"/>
      <c r="P708" s="632"/>
      <c r="Q708" s="632"/>
      <c r="R708" s="632"/>
      <c r="S708" s="632"/>
      <c r="T708" s="632"/>
      <c r="U708" s="632"/>
      <c r="V708" s="632"/>
      <c r="W708" s="632"/>
      <c r="X708" s="632"/>
      <c r="Y708" s="632"/>
      <c r="Z708" s="632"/>
    </row>
    <row r="709" spans="1:26" ht="12.75" customHeight="1" x14ac:dyDescent="0.3">
      <c r="A709" s="632"/>
      <c r="B709" s="632"/>
      <c r="C709" s="632"/>
      <c r="D709" s="632"/>
      <c r="E709" s="632"/>
      <c r="F709" s="632"/>
      <c r="G709" s="632"/>
      <c r="H709" s="632"/>
      <c r="I709" s="632"/>
      <c r="J709" s="632"/>
      <c r="K709" s="632"/>
      <c r="L709" s="632"/>
      <c r="M709" s="632"/>
      <c r="N709" s="632"/>
      <c r="O709" s="632"/>
      <c r="P709" s="632"/>
      <c r="Q709" s="632"/>
      <c r="R709" s="632"/>
      <c r="S709" s="632"/>
      <c r="T709" s="632"/>
      <c r="U709" s="632"/>
      <c r="V709" s="632"/>
      <c r="W709" s="632"/>
      <c r="X709" s="632"/>
      <c r="Y709" s="632"/>
      <c r="Z709" s="632"/>
    </row>
    <row r="710" spans="1:26" ht="12.75" customHeight="1" x14ac:dyDescent="0.3">
      <c r="A710" s="632"/>
      <c r="B710" s="632"/>
      <c r="C710" s="632"/>
      <c r="D710" s="632"/>
      <c r="E710" s="632"/>
      <c r="F710" s="632"/>
      <c r="G710" s="632"/>
      <c r="H710" s="632"/>
      <c r="I710" s="632"/>
      <c r="J710" s="632"/>
      <c r="K710" s="632"/>
      <c r="L710" s="632"/>
      <c r="M710" s="632"/>
      <c r="N710" s="632"/>
      <c r="O710" s="632"/>
      <c r="P710" s="632"/>
      <c r="Q710" s="632"/>
      <c r="R710" s="632"/>
      <c r="S710" s="632"/>
      <c r="T710" s="632"/>
      <c r="U710" s="632"/>
      <c r="V710" s="632"/>
      <c r="W710" s="632"/>
      <c r="X710" s="632"/>
      <c r="Y710" s="632"/>
      <c r="Z710" s="632"/>
    </row>
    <row r="711" spans="1:26" ht="12.75" customHeight="1" x14ac:dyDescent="0.3">
      <c r="A711" s="632"/>
      <c r="B711" s="632"/>
      <c r="C711" s="632"/>
      <c r="D711" s="632"/>
      <c r="E711" s="632"/>
      <c r="F711" s="632"/>
      <c r="G711" s="632"/>
      <c r="H711" s="632"/>
      <c r="I711" s="632"/>
      <c r="J711" s="632"/>
      <c r="K711" s="632"/>
      <c r="L711" s="632"/>
      <c r="M711" s="632"/>
      <c r="N711" s="632"/>
      <c r="O711" s="632"/>
      <c r="P711" s="632"/>
      <c r="Q711" s="632"/>
      <c r="R711" s="632"/>
      <c r="S711" s="632"/>
      <c r="T711" s="632"/>
      <c r="U711" s="632"/>
      <c r="V711" s="632"/>
      <c r="W711" s="632"/>
      <c r="X711" s="632"/>
      <c r="Y711" s="632"/>
      <c r="Z711" s="632"/>
    </row>
    <row r="712" spans="1:26" ht="12.75" customHeight="1" x14ac:dyDescent="0.3">
      <c r="A712" s="632"/>
      <c r="B712" s="632"/>
      <c r="C712" s="632"/>
      <c r="D712" s="632"/>
      <c r="E712" s="632"/>
      <c r="F712" s="632"/>
      <c r="G712" s="632"/>
      <c r="H712" s="632"/>
      <c r="I712" s="632"/>
      <c r="J712" s="632"/>
      <c r="K712" s="632"/>
      <c r="L712" s="632"/>
      <c r="M712" s="632"/>
      <c r="N712" s="632"/>
      <c r="O712" s="632"/>
      <c r="P712" s="632"/>
      <c r="Q712" s="632"/>
      <c r="R712" s="632"/>
      <c r="S712" s="632"/>
      <c r="T712" s="632"/>
      <c r="U712" s="632"/>
      <c r="V712" s="632"/>
      <c r="W712" s="632"/>
      <c r="X712" s="632"/>
      <c r="Y712" s="632"/>
      <c r="Z712" s="632"/>
    </row>
    <row r="713" spans="1:26" ht="12.75" customHeight="1" x14ac:dyDescent="0.3">
      <c r="A713" s="632"/>
      <c r="B713" s="632"/>
      <c r="C713" s="632"/>
      <c r="D713" s="632"/>
      <c r="E713" s="632"/>
      <c r="F713" s="632"/>
      <c r="G713" s="632"/>
      <c r="H713" s="632"/>
      <c r="I713" s="632"/>
      <c r="J713" s="632"/>
      <c r="K713" s="632"/>
      <c r="L713" s="632"/>
      <c r="M713" s="632"/>
      <c r="N713" s="632"/>
      <c r="O713" s="632"/>
      <c r="P713" s="632"/>
      <c r="Q713" s="632"/>
      <c r="R713" s="632"/>
      <c r="S713" s="632"/>
      <c r="T713" s="632"/>
      <c r="U713" s="632"/>
      <c r="V713" s="632"/>
      <c r="W713" s="632"/>
      <c r="X713" s="632"/>
      <c r="Y713" s="632"/>
      <c r="Z713" s="632"/>
    </row>
    <row r="714" spans="1:26" ht="12.75" customHeight="1" x14ac:dyDescent="0.3">
      <c r="A714" s="632"/>
      <c r="B714" s="632"/>
      <c r="C714" s="632"/>
      <c r="D714" s="632"/>
      <c r="E714" s="632"/>
      <c r="F714" s="632"/>
      <c r="G714" s="632"/>
      <c r="H714" s="632"/>
      <c r="I714" s="632"/>
      <c r="J714" s="632"/>
      <c r="K714" s="632"/>
      <c r="L714" s="632"/>
      <c r="M714" s="632"/>
      <c r="N714" s="632"/>
      <c r="O714" s="632"/>
      <c r="P714" s="632"/>
      <c r="Q714" s="632"/>
      <c r="R714" s="632"/>
      <c r="S714" s="632"/>
      <c r="T714" s="632"/>
      <c r="U714" s="632"/>
      <c r="V714" s="632"/>
      <c r="W714" s="632"/>
      <c r="X714" s="632"/>
      <c r="Y714" s="632"/>
      <c r="Z714" s="632"/>
    </row>
    <row r="715" spans="1:26" ht="12.75" customHeight="1" x14ac:dyDescent="0.3">
      <c r="A715" s="632"/>
      <c r="B715" s="632"/>
      <c r="C715" s="632"/>
      <c r="D715" s="632"/>
      <c r="E715" s="632"/>
      <c r="F715" s="632"/>
      <c r="G715" s="632"/>
      <c r="H715" s="632"/>
      <c r="I715" s="632"/>
      <c r="J715" s="632"/>
      <c r="K715" s="632"/>
      <c r="L715" s="632"/>
      <c r="M715" s="632"/>
      <c r="N715" s="632"/>
      <c r="O715" s="632"/>
      <c r="P715" s="632"/>
      <c r="Q715" s="632"/>
      <c r="R715" s="632"/>
      <c r="S715" s="632"/>
      <c r="T715" s="632"/>
      <c r="U715" s="632"/>
      <c r="V715" s="632"/>
      <c r="W715" s="632"/>
      <c r="X715" s="632"/>
      <c r="Y715" s="632"/>
      <c r="Z715" s="632"/>
    </row>
    <row r="716" spans="1:26" ht="12.75" customHeight="1" x14ac:dyDescent="0.3">
      <c r="A716" s="632"/>
      <c r="B716" s="632"/>
      <c r="C716" s="632"/>
      <c r="D716" s="632"/>
      <c r="E716" s="632"/>
      <c r="F716" s="632"/>
      <c r="G716" s="632"/>
      <c r="H716" s="632"/>
      <c r="I716" s="632"/>
      <c r="J716" s="632"/>
      <c r="K716" s="632"/>
      <c r="L716" s="632"/>
      <c r="M716" s="632"/>
      <c r="N716" s="632"/>
      <c r="O716" s="632"/>
      <c r="P716" s="632"/>
      <c r="Q716" s="632"/>
      <c r="R716" s="632"/>
      <c r="S716" s="632"/>
      <c r="T716" s="632"/>
      <c r="U716" s="632"/>
      <c r="V716" s="632"/>
      <c r="W716" s="632"/>
      <c r="X716" s="632"/>
      <c r="Y716" s="632"/>
      <c r="Z716" s="632"/>
    </row>
    <row r="717" spans="1:26" ht="12.75" customHeight="1" x14ac:dyDescent="0.3">
      <c r="A717" s="632"/>
      <c r="B717" s="632"/>
      <c r="C717" s="632"/>
      <c r="D717" s="632"/>
      <c r="E717" s="632"/>
      <c r="F717" s="632"/>
      <c r="G717" s="632"/>
      <c r="H717" s="632"/>
      <c r="I717" s="632"/>
      <c r="J717" s="632"/>
      <c r="K717" s="632"/>
      <c r="L717" s="632"/>
      <c r="M717" s="632"/>
      <c r="N717" s="632"/>
      <c r="O717" s="632"/>
      <c r="P717" s="632"/>
      <c r="Q717" s="632"/>
      <c r="R717" s="632"/>
      <c r="S717" s="632"/>
      <c r="T717" s="632"/>
      <c r="U717" s="632"/>
      <c r="V717" s="632"/>
      <c r="W717" s="632"/>
      <c r="X717" s="632"/>
      <c r="Y717" s="632"/>
      <c r="Z717" s="632"/>
    </row>
    <row r="718" spans="1:26" ht="12.75" customHeight="1" x14ac:dyDescent="0.3">
      <c r="A718" s="632"/>
      <c r="B718" s="632"/>
      <c r="C718" s="632"/>
      <c r="D718" s="632"/>
      <c r="E718" s="632"/>
      <c r="F718" s="632"/>
      <c r="G718" s="632"/>
      <c r="H718" s="632"/>
      <c r="I718" s="632"/>
      <c r="J718" s="632"/>
      <c r="K718" s="632"/>
      <c r="L718" s="632"/>
      <c r="M718" s="632"/>
      <c r="N718" s="632"/>
      <c r="O718" s="632"/>
      <c r="P718" s="632"/>
      <c r="Q718" s="632"/>
      <c r="R718" s="632"/>
      <c r="S718" s="632"/>
      <c r="T718" s="632"/>
      <c r="U718" s="632"/>
      <c r="V718" s="632"/>
      <c r="W718" s="632"/>
      <c r="X718" s="632"/>
      <c r="Y718" s="632"/>
      <c r="Z718" s="632"/>
    </row>
    <row r="719" spans="1:26" ht="12.75" customHeight="1" x14ac:dyDescent="0.3">
      <c r="A719" s="632"/>
      <c r="B719" s="632"/>
      <c r="C719" s="632"/>
      <c r="D719" s="632"/>
      <c r="E719" s="632"/>
      <c r="F719" s="632"/>
      <c r="G719" s="632"/>
      <c r="H719" s="632"/>
      <c r="I719" s="632"/>
      <c r="J719" s="632"/>
      <c r="K719" s="632"/>
      <c r="L719" s="632"/>
      <c r="M719" s="632"/>
      <c r="N719" s="632"/>
      <c r="O719" s="632"/>
      <c r="P719" s="632"/>
      <c r="Q719" s="632"/>
      <c r="R719" s="632"/>
      <c r="S719" s="632"/>
      <c r="T719" s="632"/>
      <c r="U719" s="632"/>
      <c r="V719" s="632"/>
      <c r="W719" s="632"/>
      <c r="X719" s="632"/>
      <c r="Y719" s="632"/>
      <c r="Z719" s="632"/>
    </row>
    <row r="720" spans="1:26" ht="12.75" customHeight="1" x14ac:dyDescent="0.3">
      <c r="A720" s="632"/>
      <c r="B720" s="632"/>
      <c r="C720" s="632"/>
      <c r="D720" s="632"/>
      <c r="E720" s="632"/>
      <c r="F720" s="632"/>
      <c r="G720" s="632"/>
      <c r="H720" s="632"/>
      <c r="I720" s="632"/>
      <c r="J720" s="632"/>
      <c r="K720" s="632"/>
      <c r="L720" s="632"/>
      <c r="M720" s="632"/>
      <c r="N720" s="632"/>
      <c r="O720" s="632"/>
      <c r="P720" s="632"/>
      <c r="Q720" s="632"/>
      <c r="R720" s="632"/>
      <c r="S720" s="632"/>
      <c r="T720" s="632"/>
      <c r="U720" s="632"/>
      <c r="V720" s="632"/>
      <c r="W720" s="632"/>
      <c r="X720" s="632"/>
      <c r="Y720" s="632"/>
      <c r="Z720" s="632"/>
    </row>
    <row r="721" spans="1:26" ht="12.75" customHeight="1" x14ac:dyDescent="0.3">
      <c r="A721" s="632"/>
      <c r="B721" s="632"/>
      <c r="C721" s="632"/>
      <c r="D721" s="632"/>
      <c r="E721" s="632"/>
      <c r="F721" s="632"/>
      <c r="G721" s="632"/>
      <c r="H721" s="632"/>
      <c r="I721" s="632"/>
      <c r="J721" s="632"/>
      <c r="K721" s="632"/>
      <c r="L721" s="632"/>
      <c r="M721" s="632"/>
      <c r="N721" s="632"/>
      <c r="O721" s="632"/>
      <c r="P721" s="632"/>
      <c r="Q721" s="632"/>
      <c r="R721" s="632"/>
      <c r="S721" s="632"/>
      <c r="T721" s="632"/>
      <c r="U721" s="632"/>
      <c r="V721" s="632"/>
      <c r="W721" s="632"/>
      <c r="X721" s="632"/>
      <c r="Y721" s="632"/>
      <c r="Z721" s="632"/>
    </row>
    <row r="722" spans="1:26" ht="12.75" customHeight="1" x14ac:dyDescent="0.3">
      <c r="A722" s="632"/>
      <c r="B722" s="632"/>
      <c r="C722" s="632"/>
      <c r="D722" s="632"/>
      <c r="E722" s="632"/>
      <c r="F722" s="632"/>
      <c r="G722" s="632"/>
      <c r="H722" s="632"/>
      <c r="I722" s="632"/>
      <c r="J722" s="632"/>
      <c r="K722" s="632"/>
      <c r="L722" s="632"/>
      <c r="M722" s="632"/>
      <c r="N722" s="632"/>
      <c r="O722" s="632"/>
      <c r="P722" s="632"/>
      <c r="Q722" s="632"/>
      <c r="R722" s="632"/>
      <c r="S722" s="632"/>
      <c r="T722" s="632"/>
      <c r="U722" s="632"/>
      <c r="V722" s="632"/>
      <c r="W722" s="632"/>
      <c r="X722" s="632"/>
      <c r="Y722" s="632"/>
      <c r="Z722" s="632"/>
    </row>
    <row r="723" spans="1:26" ht="12.75" customHeight="1" x14ac:dyDescent="0.3">
      <c r="A723" s="632"/>
      <c r="B723" s="632"/>
      <c r="C723" s="632"/>
      <c r="D723" s="632"/>
      <c r="E723" s="632"/>
      <c r="F723" s="632"/>
      <c r="G723" s="632"/>
      <c r="H723" s="632"/>
      <c r="I723" s="632"/>
      <c r="J723" s="632"/>
      <c r="K723" s="632"/>
      <c r="L723" s="632"/>
      <c r="M723" s="632"/>
      <c r="N723" s="632"/>
      <c r="O723" s="632"/>
      <c r="P723" s="632"/>
      <c r="Q723" s="632"/>
      <c r="R723" s="632"/>
      <c r="S723" s="632"/>
      <c r="T723" s="632"/>
      <c r="U723" s="632"/>
      <c r="V723" s="632"/>
      <c r="W723" s="632"/>
      <c r="X723" s="632"/>
      <c r="Y723" s="632"/>
      <c r="Z723" s="632"/>
    </row>
    <row r="724" spans="1:26" ht="12.75" customHeight="1" x14ac:dyDescent="0.3">
      <c r="A724" s="632"/>
      <c r="B724" s="632"/>
      <c r="C724" s="632"/>
      <c r="D724" s="632"/>
      <c r="E724" s="632"/>
      <c r="F724" s="632"/>
      <c r="G724" s="632"/>
      <c r="H724" s="632"/>
      <c r="I724" s="632"/>
      <c r="J724" s="632"/>
      <c r="K724" s="632"/>
      <c r="L724" s="632"/>
      <c r="M724" s="632"/>
      <c r="N724" s="632"/>
      <c r="O724" s="632"/>
      <c r="P724" s="632"/>
      <c r="Q724" s="632"/>
      <c r="R724" s="632"/>
      <c r="S724" s="632"/>
      <c r="T724" s="632"/>
      <c r="U724" s="632"/>
      <c r="V724" s="632"/>
      <c r="W724" s="632"/>
      <c r="X724" s="632"/>
      <c r="Y724" s="632"/>
      <c r="Z724" s="632"/>
    </row>
    <row r="725" spans="1:26" ht="12.75" customHeight="1" x14ac:dyDescent="0.3">
      <c r="A725" s="632"/>
      <c r="B725" s="632"/>
      <c r="C725" s="632"/>
      <c r="D725" s="632"/>
      <c r="E725" s="632"/>
      <c r="F725" s="632"/>
      <c r="G725" s="632"/>
      <c r="H725" s="632"/>
      <c r="I725" s="632"/>
      <c r="J725" s="632"/>
      <c r="K725" s="632"/>
      <c r="L725" s="632"/>
      <c r="M725" s="632"/>
      <c r="N725" s="632"/>
      <c r="O725" s="632"/>
      <c r="P725" s="632"/>
      <c r="Q725" s="632"/>
      <c r="R725" s="632"/>
      <c r="S725" s="632"/>
      <c r="T725" s="632"/>
      <c r="U725" s="632"/>
      <c r="V725" s="632"/>
      <c r="W725" s="632"/>
      <c r="X725" s="632"/>
      <c r="Y725" s="632"/>
      <c r="Z725" s="632"/>
    </row>
    <row r="726" spans="1:26" ht="12.75" customHeight="1" x14ac:dyDescent="0.3">
      <c r="A726" s="632"/>
      <c r="B726" s="632"/>
      <c r="C726" s="632"/>
      <c r="D726" s="632"/>
      <c r="E726" s="632"/>
      <c r="F726" s="632"/>
      <c r="G726" s="632"/>
      <c r="H726" s="632"/>
      <c r="I726" s="632"/>
      <c r="J726" s="632"/>
      <c r="K726" s="632"/>
      <c r="L726" s="632"/>
      <c r="M726" s="632"/>
      <c r="N726" s="632"/>
      <c r="O726" s="632"/>
      <c r="P726" s="632"/>
      <c r="Q726" s="632"/>
      <c r="R726" s="632"/>
      <c r="S726" s="632"/>
      <c r="T726" s="632"/>
      <c r="U726" s="632"/>
      <c r="V726" s="632"/>
      <c r="W726" s="632"/>
      <c r="X726" s="632"/>
      <c r="Y726" s="632"/>
      <c r="Z726" s="632"/>
    </row>
    <row r="727" spans="1:26" ht="12.75" customHeight="1" x14ac:dyDescent="0.3">
      <c r="A727" s="632"/>
      <c r="B727" s="632"/>
      <c r="C727" s="632"/>
      <c r="D727" s="632"/>
      <c r="E727" s="632"/>
      <c r="F727" s="632"/>
      <c r="G727" s="632"/>
      <c r="H727" s="632"/>
      <c r="I727" s="632"/>
      <c r="J727" s="632"/>
      <c r="K727" s="632"/>
      <c r="L727" s="632"/>
      <c r="M727" s="632"/>
      <c r="N727" s="632"/>
      <c r="O727" s="632"/>
      <c r="P727" s="632"/>
      <c r="Q727" s="632"/>
      <c r="R727" s="632"/>
      <c r="S727" s="632"/>
      <c r="T727" s="632"/>
      <c r="U727" s="632"/>
      <c r="V727" s="632"/>
      <c r="W727" s="632"/>
      <c r="X727" s="632"/>
      <c r="Y727" s="632"/>
      <c r="Z727" s="632"/>
    </row>
    <row r="728" spans="1:26" ht="12.75" customHeight="1" x14ac:dyDescent="0.3">
      <c r="A728" s="632"/>
      <c r="B728" s="632"/>
      <c r="C728" s="632"/>
      <c r="D728" s="632"/>
      <c r="E728" s="632"/>
      <c r="F728" s="632"/>
      <c r="G728" s="632"/>
      <c r="H728" s="632"/>
      <c r="I728" s="632"/>
      <c r="J728" s="632"/>
      <c r="K728" s="632"/>
      <c r="L728" s="632"/>
      <c r="M728" s="632"/>
      <c r="N728" s="632"/>
      <c r="O728" s="632"/>
      <c r="P728" s="632"/>
      <c r="Q728" s="632"/>
      <c r="R728" s="632"/>
      <c r="S728" s="632"/>
      <c r="T728" s="632"/>
      <c r="U728" s="632"/>
      <c r="V728" s="632"/>
      <c r="W728" s="632"/>
      <c r="X728" s="632"/>
      <c r="Y728" s="632"/>
      <c r="Z728" s="632"/>
    </row>
    <row r="729" spans="1:26" ht="12.75" customHeight="1" x14ac:dyDescent="0.3">
      <c r="A729" s="632"/>
      <c r="B729" s="632"/>
      <c r="C729" s="632"/>
      <c r="D729" s="632"/>
      <c r="E729" s="632"/>
      <c r="F729" s="632"/>
      <c r="G729" s="632"/>
      <c r="H729" s="632"/>
      <c r="I729" s="632"/>
      <c r="J729" s="632"/>
      <c r="K729" s="632"/>
      <c r="L729" s="632"/>
      <c r="M729" s="632"/>
      <c r="N729" s="632"/>
      <c r="O729" s="632"/>
      <c r="P729" s="632"/>
      <c r="Q729" s="632"/>
      <c r="R729" s="632"/>
      <c r="S729" s="632"/>
      <c r="T729" s="632"/>
      <c r="U729" s="632"/>
      <c r="V729" s="632"/>
      <c r="W729" s="632"/>
      <c r="X729" s="632"/>
      <c r="Y729" s="632"/>
      <c r="Z729" s="632"/>
    </row>
    <row r="730" spans="1:26" ht="12.75" customHeight="1" x14ac:dyDescent="0.3">
      <c r="A730" s="632"/>
      <c r="B730" s="632"/>
      <c r="C730" s="632"/>
      <c r="D730" s="632"/>
      <c r="E730" s="632"/>
      <c r="F730" s="632"/>
      <c r="G730" s="632"/>
      <c r="H730" s="632"/>
      <c r="I730" s="632"/>
      <c r="J730" s="632"/>
      <c r="K730" s="632"/>
      <c r="L730" s="632"/>
      <c r="M730" s="632"/>
      <c r="N730" s="632"/>
      <c r="O730" s="632"/>
      <c r="P730" s="632"/>
      <c r="Q730" s="632"/>
      <c r="R730" s="632"/>
      <c r="S730" s="632"/>
      <c r="T730" s="632"/>
      <c r="U730" s="632"/>
      <c r="V730" s="632"/>
      <c r="W730" s="632"/>
      <c r="X730" s="632"/>
      <c r="Y730" s="632"/>
      <c r="Z730" s="632"/>
    </row>
    <row r="731" spans="1:26" ht="12.75" customHeight="1" x14ac:dyDescent="0.3">
      <c r="A731" s="632"/>
      <c r="B731" s="632"/>
      <c r="C731" s="632"/>
      <c r="D731" s="632"/>
      <c r="E731" s="632"/>
      <c r="F731" s="632"/>
      <c r="G731" s="632"/>
      <c r="H731" s="632"/>
      <c r="I731" s="632"/>
      <c r="J731" s="632"/>
      <c r="K731" s="632"/>
      <c r="L731" s="632"/>
      <c r="M731" s="632"/>
      <c r="N731" s="632"/>
      <c r="O731" s="632"/>
      <c r="P731" s="632"/>
      <c r="Q731" s="632"/>
      <c r="R731" s="632"/>
      <c r="S731" s="632"/>
      <c r="T731" s="632"/>
      <c r="U731" s="632"/>
      <c r="V731" s="632"/>
      <c r="W731" s="632"/>
      <c r="X731" s="632"/>
      <c r="Y731" s="632"/>
      <c r="Z731" s="632"/>
    </row>
    <row r="732" spans="1:26" ht="12.75" customHeight="1" x14ac:dyDescent="0.3">
      <c r="A732" s="632"/>
      <c r="B732" s="632"/>
      <c r="C732" s="632"/>
      <c r="D732" s="632"/>
      <c r="E732" s="632"/>
      <c r="F732" s="632"/>
      <c r="G732" s="632"/>
      <c r="H732" s="632"/>
      <c r="I732" s="632"/>
      <c r="J732" s="632"/>
      <c r="K732" s="632"/>
      <c r="L732" s="632"/>
      <c r="M732" s="632"/>
      <c r="N732" s="632"/>
      <c r="O732" s="632"/>
      <c r="P732" s="632"/>
      <c r="Q732" s="632"/>
      <c r="R732" s="632"/>
      <c r="S732" s="632"/>
      <c r="T732" s="632"/>
      <c r="U732" s="632"/>
      <c r="V732" s="632"/>
      <c r="W732" s="632"/>
      <c r="X732" s="632"/>
      <c r="Y732" s="632"/>
      <c r="Z732" s="632"/>
    </row>
    <row r="733" spans="1:26" ht="12.75" customHeight="1" x14ac:dyDescent="0.3">
      <c r="A733" s="632"/>
      <c r="B733" s="632"/>
      <c r="C733" s="632"/>
      <c r="D733" s="632"/>
      <c r="E733" s="632"/>
      <c r="F733" s="632"/>
      <c r="G733" s="632"/>
      <c r="H733" s="632"/>
      <c r="I733" s="632"/>
      <c r="J733" s="632"/>
      <c r="K733" s="632"/>
      <c r="L733" s="632"/>
      <c r="M733" s="632"/>
      <c r="N733" s="632"/>
      <c r="O733" s="632"/>
      <c r="P733" s="632"/>
      <c r="Q733" s="632"/>
      <c r="R733" s="632"/>
      <c r="S733" s="632"/>
      <c r="T733" s="632"/>
      <c r="U733" s="632"/>
      <c r="V733" s="632"/>
      <c r="W733" s="632"/>
      <c r="X733" s="632"/>
      <c r="Y733" s="632"/>
      <c r="Z733" s="632"/>
    </row>
    <row r="734" spans="1:26" ht="12.75" customHeight="1" x14ac:dyDescent="0.3">
      <c r="A734" s="632"/>
      <c r="B734" s="632"/>
      <c r="C734" s="632"/>
      <c r="D734" s="632"/>
      <c r="E734" s="632"/>
      <c r="F734" s="632"/>
      <c r="G734" s="632"/>
      <c r="H734" s="632"/>
      <c r="I734" s="632"/>
      <c r="J734" s="632"/>
      <c r="K734" s="632"/>
      <c r="L734" s="632"/>
      <c r="M734" s="632"/>
      <c r="N734" s="632"/>
      <c r="O734" s="632"/>
      <c r="P734" s="632"/>
      <c r="Q734" s="632"/>
      <c r="R734" s="632"/>
      <c r="S734" s="632"/>
      <c r="T734" s="632"/>
      <c r="U734" s="632"/>
      <c r="V734" s="632"/>
      <c r="W734" s="632"/>
      <c r="X734" s="632"/>
      <c r="Y734" s="632"/>
      <c r="Z734" s="632"/>
    </row>
    <row r="735" spans="1:26" ht="12.75" customHeight="1" x14ac:dyDescent="0.3">
      <c r="A735" s="632"/>
      <c r="B735" s="632"/>
      <c r="C735" s="632"/>
      <c r="D735" s="632"/>
      <c r="E735" s="632"/>
      <c r="F735" s="632"/>
      <c r="G735" s="632"/>
      <c r="H735" s="632"/>
      <c r="I735" s="632"/>
      <c r="J735" s="632"/>
      <c r="K735" s="632"/>
      <c r="L735" s="632"/>
      <c r="M735" s="632"/>
      <c r="N735" s="632"/>
      <c r="O735" s="632"/>
      <c r="P735" s="632"/>
      <c r="Q735" s="632"/>
      <c r="R735" s="632"/>
      <c r="S735" s="632"/>
      <c r="T735" s="632"/>
      <c r="U735" s="632"/>
      <c r="V735" s="632"/>
      <c r="W735" s="632"/>
      <c r="X735" s="632"/>
      <c r="Y735" s="632"/>
      <c r="Z735" s="632"/>
    </row>
    <row r="736" spans="1:26" ht="12.75" customHeight="1" x14ac:dyDescent="0.3">
      <c r="A736" s="632"/>
      <c r="B736" s="632"/>
      <c r="C736" s="632"/>
      <c r="D736" s="632"/>
      <c r="E736" s="632"/>
      <c r="F736" s="632"/>
      <c r="G736" s="632"/>
      <c r="H736" s="632"/>
      <c r="I736" s="632"/>
      <c r="J736" s="632"/>
      <c r="K736" s="632"/>
      <c r="L736" s="632"/>
      <c r="M736" s="632"/>
      <c r="N736" s="632"/>
      <c r="O736" s="632"/>
      <c r="P736" s="632"/>
      <c r="Q736" s="632"/>
      <c r="R736" s="632"/>
      <c r="S736" s="632"/>
      <c r="T736" s="632"/>
      <c r="U736" s="632"/>
      <c r="V736" s="632"/>
      <c r="W736" s="632"/>
      <c r="X736" s="632"/>
      <c r="Y736" s="632"/>
      <c r="Z736" s="632"/>
    </row>
    <row r="737" spans="1:26" ht="12.75" customHeight="1" x14ac:dyDescent="0.3">
      <c r="A737" s="632"/>
      <c r="B737" s="632"/>
      <c r="C737" s="632"/>
      <c r="D737" s="632"/>
      <c r="E737" s="632"/>
      <c r="F737" s="632"/>
      <c r="G737" s="632"/>
      <c r="H737" s="632"/>
      <c r="I737" s="632"/>
      <c r="J737" s="632"/>
      <c r="K737" s="632"/>
      <c r="L737" s="632"/>
      <c r="M737" s="632"/>
      <c r="N737" s="632"/>
      <c r="O737" s="632"/>
      <c r="P737" s="632"/>
      <c r="Q737" s="632"/>
      <c r="R737" s="632"/>
      <c r="S737" s="632"/>
      <c r="T737" s="632"/>
      <c r="U737" s="632"/>
      <c r="V737" s="632"/>
      <c r="W737" s="632"/>
      <c r="X737" s="632"/>
      <c r="Y737" s="632"/>
      <c r="Z737" s="632"/>
    </row>
    <row r="738" spans="1:26" ht="12.75" customHeight="1" x14ac:dyDescent="0.3">
      <c r="A738" s="632"/>
      <c r="B738" s="632"/>
      <c r="C738" s="632"/>
      <c r="D738" s="632"/>
      <c r="E738" s="632"/>
      <c r="F738" s="632"/>
      <c r="G738" s="632"/>
      <c r="H738" s="632"/>
      <c r="I738" s="632"/>
      <c r="J738" s="632"/>
      <c r="K738" s="632"/>
      <c r="L738" s="632"/>
      <c r="M738" s="632"/>
      <c r="N738" s="632"/>
      <c r="O738" s="632"/>
      <c r="P738" s="632"/>
      <c r="Q738" s="632"/>
      <c r="R738" s="632"/>
      <c r="S738" s="632"/>
      <c r="T738" s="632"/>
      <c r="U738" s="632"/>
      <c r="V738" s="632"/>
      <c r="W738" s="632"/>
      <c r="X738" s="632"/>
      <c r="Y738" s="632"/>
      <c r="Z738" s="632"/>
    </row>
    <row r="739" spans="1:26" ht="12.75" customHeight="1" x14ac:dyDescent="0.3">
      <c r="A739" s="632"/>
      <c r="B739" s="632"/>
      <c r="C739" s="632"/>
      <c r="D739" s="632"/>
      <c r="E739" s="632"/>
      <c r="F739" s="632"/>
      <c r="G739" s="632"/>
      <c r="H739" s="632"/>
      <c r="I739" s="632"/>
      <c r="J739" s="632"/>
      <c r="K739" s="632"/>
      <c r="L739" s="632"/>
      <c r="M739" s="632"/>
      <c r="N739" s="632"/>
      <c r="O739" s="632"/>
      <c r="P739" s="632"/>
      <c r="Q739" s="632"/>
      <c r="R739" s="632"/>
      <c r="S739" s="632"/>
      <c r="T739" s="632"/>
      <c r="U739" s="632"/>
      <c r="V739" s="632"/>
      <c r="W739" s="632"/>
      <c r="X739" s="632"/>
      <c r="Y739" s="632"/>
      <c r="Z739" s="632"/>
    </row>
    <row r="740" spans="1:26" ht="12.75" customHeight="1" x14ac:dyDescent="0.3">
      <c r="A740" s="632"/>
      <c r="B740" s="632"/>
      <c r="C740" s="632"/>
      <c r="D740" s="632"/>
      <c r="E740" s="632"/>
      <c r="F740" s="632"/>
      <c r="G740" s="632"/>
      <c r="H740" s="632"/>
      <c r="I740" s="632"/>
      <c r="J740" s="632"/>
      <c r="K740" s="632"/>
      <c r="L740" s="632"/>
      <c r="M740" s="632"/>
      <c r="N740" s="632"/>
      <c r="O740" s="632"/>
      <c r="P740" s="632"/>
      <c r="Q740" s="632"/>
      <c r="R740" s="632"/>
      <c r="S740" s="632"/>
      <c r="T740" s="632"/>
      <c r="U740" s="632"/>
      <c r="V740" s="632"/>
      <c r="W740" s="632"/>
      <c r="X740" s="632"/>
      <c r="Y740" s="632"/>
      <c r="Z740" s="632"/>
    </row>
    <row r="741" spans="1:26" ht="12.75" customHeight="1" x14ac:dyDescent="0.3">
      <c r="A741" s="632"/>
      <c r="B741" s="632"/>
      <c r="C741" s="632"/>
      <c r="D741" s="632"/>
      <c r="E741" s="632"/>
      <c r="F741" s="632"/>
      <c r="G741" s="632"/>
      <c r="H741" s="632"/>
      <c r="I741" s="632"/>
      <c r="J741" s="632"/>
      <c r="K741" s="632"/>
      <c r="L741" s="632"/>
      <c r="M741" s="632"/>
      <c r="N741" s="632"/>
      <c r="O741" s="632"/>
      <c r="P741" s="632"/>
      <c r="Q741" s="632"/>
      <c r="R741" s="632"/>
      <c r="S741" s="632"/>
      <c r="T741" s="632"/>
      <c r="U741" s="632"/>
      <c r="V741" s="632"/>
      <c r="W741" s="632"/>
      <c r="X741" s="632"/>
      <c r="Y741" s="632"/>
      <c r="Z741" s="632"/>
    </row>
    <row r="742" spans="1:26" ht="12.75" customHeight="1" x14ac:dyDescent="0.3">
      <c r="A742" s="632"/>
      <c r="B742" s="632"/>
      <c r="C742" s="632"/>
      <c r="D742" s="632"/>
      <c r="E742" s="632"/>
      <c r="F742" s="632"/>
      <c r="G742" s="632"/>
      <c r="H742" s="632"/>
      <c r="I742" s="632"/>
      <c r="J742" s="632"/>
      <c r="K742" s="632"/>
      <c r="L742" s="632"/>
      <c r="M742" s="632"/>
      <c r="N742" s="632"/>
      <c r="O742" s="632"/>
      <c r="P742" s="632"/>
      <c r="Q742" s="632"/>
      <c r="R742" s="632"/>
      <c r="S742" s="632"/>
      <c r="T742" s="632"/>
      <c r="U742" s="632"/>
      <c r="V742" s="632"/>
      <c r="W742" s="632"/>
      <c r="X742" s="632"/>
      <c r="Y742" s="632"/>
      <c r="Z742" s="632"/>
    </row>
    <row r="743" spans="1:26" ht="12.75" customHeight="1" x14ac:dyDescent="0.3">
      <c r="A743" s="632"/>
      <c r="B743" s="632"/>
      <c r="C743" s="632"/>
      <c r="D743" s="632"/>
      <c r="E743" s="632"/>
      <c r="F743" s="632"/>
      <c r="G743" s="632"/>
      <c r="H743" s="632"/>
      <c r="I743" s="632"/>
      <c r="J743" s="632"/>
      <c r="K743" s="632"/>
      <c r="L743" s="632"/>
      <c r="M743" s="632"/>
      <c r="N743" s="632"/>
      <c r="O743" s="632"/>
      <c r="P743" s="632"/>
      <c r="Q743" s="632"/>
      <c r="R743" s="632"/>
      <c r="S743" s="632"/>
      <c r="T743" s="632"/>
      <c r="U743" s="632"/>
      <c r="V743" s="632"/>
      <c r="W743" s="632"/>
      <c r="X743" s="632"/>
      <c r="Y743" s="632"/>
      <c r="Z743" s="632"/>
    </row>
    <row r="744" spans="1:26" ht="12.75" customHeight="1" x14ac:dyDescent="0.3">
      <c r="A744" s="632"/>
      <c r="B744" s="632"/>
      <c r="C744" s="632"/>
      <c r="D744" s="632"/>
      <c r="E744" s="632"/>
      <c r="F744" s="632"/>
      <c r="G744" s="632"/>
      <c r="H744" s="632"/>
      <c r="I744" s="632"/>
      <c r="J744" s="632"/>
      <c r="K744" s="632"/>
      <c r="L744" s="632"/>
      <c r="M744" s="632"/>
      <c r="N744" s="632"/>
      <c r="O744" s="632"/>
      <c r="P744" s="632"/>
      <c r="Q744" s="632"/>
      <c r="R744" s="632"/>
      <c r="S744" s="632"/>
      <c r="T744" s="632"/>
      <c r="U744" s="632"/>
      <c r="V744" s="632"/>
      <c r="W744" s="632"/>
      <c r="X744" s="632"/>
      <c r="Y744" s="632"/>
      <c r="Z744" s="632"/>
    </row>
    <row r="745" spans="1:26" ht="12.75" customHeight="1" x14ac:dyDescent="0.3">
      <c r="A745" s="632"/>
      <c r="B745" s="632"/>
      <c r="C745" s="632"/>
      <c r="D745" s="632"/>
      <c r="E745" s="632"/>
      <c r="F745" s="632"/>
      <c r="G745" s="632"/>
      <c r="H745" s="632"/>
      <c r="I745" s="632"/>
      <c r="J745" s="632"/>
      <c r="K745" s="632"/>
      <c r="L745" s="632"/>
      <c r="M745" s="632"/>
      <c r="N745" s="632"/>
      <c r="O745" s="632"/>
      <c r="P745" s="632"/>
      <c r="Q745" s="632"/>
      <c r="R745" s="632"/>
      <c r="S745" s="632"/>
      <c r="T745" s="632"/>
      <c r="U745" s="632"/>
      <c r="V745" s="632"/>
      <c r="W745" s="632"/>
      <c r="X745" s="632"/>
      <c r="Y745" s="632"/>
      <c r="Z745" s="632"/>
    </row>
    <row r="746" spans="1:26" ht="12.75" customHeight="1" x14ac:dyDescent="0.3">
      <c r="A746" s="632"/>
      <c r="B746" s="632"/>
      <c r="C746" s="632"/>
      <c r="D746" s="632"/>
      <c r="E746" s="632"/>
      <c r="F746" s="632"/>
      <c r="G746" s="632"/>
      <c r="H746" s="632"/>
      <c r="I746" s="632"/>
      <c r="J746" s="632"/>
      <c r="K746" s="632"/>
      <c r="L746" s="632"/>
      <c r="M746" s="632"/>
      <c r="N746" s="632"/>
      <c r="O746" s="632"/>
      <c r="P746" s="632"/>
      <c r="Q746" s="632"/>
      <c r="R746" s="632"/>
      <c r="S746" s="632"/>
      <c r="T746" s="632"/>
      <c r="U746" s="632"/>
      <c r="V746" s="632"/>
      <c r="W746" s="632"/>
      <c r="X746" s="632"/>
      <c r="Y746" s="632"/>
      <c r="Z746" s="632"/>
    </row>
    <row r="747" spans="1:26" ht="12.75" customHeight="1" x14ac:dyDescent="0.3">
      <c r="A747" s="632"/>
      <c r="B747" s="632"/>
      <c r="C747" s="632"/>
      <c r="D747" s="632"/>
      <c r="E747" s="632"/>
      <c r="F747" s="632"/>
      <c r="G747" s="632"/>
      <c r="H747" s="632"/>
      <c r="I747" s="632"/>
      <c r="J747" s="632"/>
      <c r="K747" s="632"/>
      <c r="L747" s="632"/>
      <c r="M747" s="632"/>
      <c r="N747" s="632"/>
      <c r="O747" s="632"/>
      <c r="P747" s="632"/>
      <c r="Q747" s="632"/>
      <c r="R747" s="632"/>
      <c r="S747" s="632"/>
      <c r="T747" s="632"/>
      <c r="U747" s="632"/>
      <c r="V747" s="632"/>
      <c r="W747" s="632"/>
      <c r="X747" s="632"/>
      <c r="Y747" s="632"/>
      <c r="Z747" s="632"/>
    </row>
    <row r="748" spans="1:26" ht="12.75" customHeight="1" x14ac:dyDescent="0.3">
      <c r="A748" s="632"/>
      <c r="B748" s="632"/>
      <c r="C748" s="632"/>
      <c r="D748" s="632"/>
      <c r="E748" s="632"/>
      <c r="F748" s="632"/>
      <c r="G748" s="632"/>
      <c r="H748" s="632"/>
      <c r="I748" s="632"/>
      <c r="J748" s="632"/>
      <c r="K748" s="632"/>
      <c r="L748" s="632"/>
      <c r="M748" s="632"/>
      <c r="N748" s="632"/>
      <c r="O748" s="632"/>
      <c r="P748" s="632"/>
      <c r="Q748" s="632"/>
      <c r="R748" s="632"/>
      <c r="S748" s="632"/>
      <c r="T748" s="632"/>
      <c r="U748" s="632"/>
      <c r="V748" s="632"/>
      <c r="W748" s="632"/>
      <c r="X748" s="632"/>
      <c r="Y748" s="632"/>
      <c r="Z748" s="632"/>
    </row>
    <row r="749" spans="1:26" ht="12.75" customHeight="1" x14ac:dyDescent="0.3">
      <c r="A749" s="632"/>
      <c r="B749" s="632"/>
      <c r="C749" s="632"/>
      <c r="D749" s="632"/>
      <c r="E749" s="632"/>
      <c r="F749" s="632"/>
      <c r="G749" s="632"/>
      <c r="H749" s="632"/>
      <c r="I749" s="632"/>
      <c r="J749" s="632"/>
      <c r="K749" s="632"/>
      <c r="L749" s="632"/>
      <c r="M749" s="632"/>
      <c r="N749" s="632"/>
      <c r="O749" s="632"/>
      <c r="P749" s="632"/>
      <c r="Q749" s="632"/>
      <c r="R749" s="632"/>
      <c r="S749" s="632"/>
      <c r="T749" s="632"/>
      <c r="U749" s="632"/>
      <c r="V749" s="632"/>
      <c r="W749" s="632"/>
      <c r="X749" s="632"/>
      <c r="Y749" s="632"/>
      <c r="Z749" s="632"/>
    </row>
    <row r="750" spans="1:26" ht="12.75" customHeight="1" x14ac:dyDescent="0.3">
      <c r="A750" s="632"/>
      <c r="B750" s="632"/>
      <c r="C750" s="632"/>
      <c r="D750" s="632"/>
      <c r="E750" s="632"/>
      <c r="F750" s="632"/>
      <c r="G750" s="632"/>
      <c r="H750" s="632"/>
      <c r="I750" s="632"/>
      <c r="J750" s="632"/>
      <c r="K750" s="632"/>
      <c r="L750" s="632"/>
      <c r="M750" s="632"/>
      <c r="N750" s="632"/>
      <c r="O750" s="632"/>
      <c r="P750" s="632"/>
      <c r="Q750" s="632"/>
      <c r="R750" s="632"/>
      <c r="S750" s="632"/>
      <c r="T750" s="632"/>
      <c r="U750" s="632"/>
      <c r="V750" s="632"/>
      <c r="W750" s="632"/>
      <c r="X750" s="632"/>
      <c r="Y750" s="632"/>
      <c r="Z750" s="632"/>
    </row>
    <row r="751" spans="1:26" ht="12.75" customHeight="1" x14ac:dyDescent="0.3">
      <c r="A751" s="632"/>
      <c r="B751" s="632"/>
      <c r="C751" s="632"/>
      <c r="D751" s="632"/>
      <c r="E751" s="632"/>
      <c r="F751" s="632"/>
      <c r="G751" s="632"/>
      <c r="H751" s="632"/>
      <c r="I751" s="632"/>
      <c r="J751" s="632"/>
      <c r="K751" s="632"/>
      <c r="L751" s="632"/>
      <c r="M751" s="632"/>
      <c r="N751" s="632"/>
      <c r="O751" s="632"/>
      <c r="P751" s="632"/>
      <c r="Q751" s="632"/>
      <c r="R751" s="632"/>
      <c r="S751" s="632"/>
      <c r="T751" s="632"/>
      <c r="U751" s="632"/>
      <c r="V751" s="632"/>
      <c r="W751" s="632"/>
      <c r="X751" s="632"/>
      <c r="Y751" s="632"/>
      <c r="Z751" s="632"/>
    </row>
    <row r="752" spans="1:26" ht="12.75" customHeight="1" x14ac:dyDescent="0.3">
      <c r="A752" s="632"/>
      <c r="B752" s="632"/>
      <c r="C752" s="632"/>
      <c r="D752" s="632"/>
      <c r="E752" s="632"/>
      <c r="F752" s="632"/>
      <c r="G752" s="632"/>
      <c r="H752" s="632"/>
      <c r="I752" s="632"/>
      <c r="J752" s="632"/>
      <c r="K752" s="632"/>
      <c r="L752" s="632"/>
      <c r="M752" s="632"/>
      <c r="N752" s="632"/>
      <c r="O752" s="632"/>
      <c r="P752" s="632"/>
      <c r="Q752" s="632"/>
      <c r="R752" s="632"/>
      <c r="S752" s="632"/>
      <c r="T752" s="632"/>
      <c r="U752" s="632"/>
      <c r="V752" s="632"/>
      <c r="W752" s="632"/>
      <c r="X752" s="632"/>
      <c r="Y752" s="632"/>
      <c r="Z752" s="632"/>
    </row>
    <row r="753" spans="1:26" ht="12.75" customHeight="1" x14ac:dyDescent="0.3">
      <c r="A753" s="632"/>
      <c r="B753" s="632"/>
      <c r="C753" s="632"/>
      <c r="D753" s="632"/>
      <c r="E753" s="632"/>
      <c r="F753" s="632"/>
      <c r="G753" s="632"/>
      <c r="H753" s="632"/>
      <c r="I753" s="632"/>
      <c r="J753" s="632"/>
      <c r="K753" s="632"/>
      <c r="L753" s="632"/>
      <c r="M753" s="632"/>
      <c r="N753" s="632"/>
      <c r="O753" s="632"/>
      <c r="P753" s="632"/>
      <c r="Q753" s="632"/>
      <c r="R753" s="632"/>
      <c r="S753" s="632"/>
      <c r="T753" s="632"/>
      <c r="U753" s="632"/>
      <c r="V753" s="632"/>
      <c r="W753" s="632"/>
      <c r="X753" s="632"/>
      <c r="Y753" s="632"/>
      <c r="Z753" s="632"/>
    </row>
    <row r="754" spans="1:26" ht="12.75" customHeight="1" x14ac:dyDescent="0.3">
      <c r="A754" s="632"/>
      <c r="B754" s="632"/>
      <c r="C754" s="632"/>
      <c r="D754" s="632"/>
      <c r="E754" s="632"/>
      <c r="F754" s="632"/>
      <c r="G754" s="632"/>
      <c r="H754" s="632"/>
      <c r="I754" s="632"/>
      <c r="J754" s="632"/>
      <c r="K754" s="632"/>
      <c r="L754" s="632"/>
      <c r="M754" s="632"/>
      <c r="N754" s="632"/>
      <c r="O754" s="632"/>
      <c r="P754" s="632"/>
      <c r="Q754" s="632"/>
      <c r="R754" s="632"/>
      <c r="S754" s="632"/>
      <c r="T754" s="632"/>
      <c r="U754" s="632"/>
      <c r="V754" s="632"/>
      <c r="W754" s="632"/>
      <c r="X754" s="632"/>
      <c r="Y754" s="632"/>
      <c r="Z754" s="632"/>
    </row>
    <row r="755" spans="1:26" ht="12.75" customHeight="1" x14ac:dyDescent="0.3">
      <c r="A755" s="632"/>
      <c r="B755" s="632"/>
      <c r="C755" s="632"/>
      <c r="D755" s="632"/>
      <c r="E755" s="632"/>
      <c r="F755" s="632"/>
      <c r="G755" s="632"/>
      <c r="H755" s="632"/>
      <c r="I755" s="632"/>
      <c r="J755" s="632"/>
      <c r="K755" s="632"/>
      <c r="L755" s="632"/>
      <c r="M755" s="632"/>
      <c r="N755" s="632"/>
      <c r="O755" s="632"/>
      <c r="P755" s="632"/>
      <c r="Q755" s="632"/>
      <c r="R755" s="632"/>
      <c r="S755" s="632"/>
      <c r="T755" s="632"/>
      <c r="U755" s="632"/>
      <c r="V755" s="632"/>
      <c r="W755" s="632"/>
      <c r="X755" s="632"/>
      <c r="Y755" s="632"/>
      <c r="Z755" s="632"/>
    </row>
    <row r="756" spans="1:26" ht="12.75" customHeight="1" x14ac:dyDescent="0.3">
      <c r="A756" s="632"/>
      <c r="B756" s="632"/>
      <c r="C756" s="632"/>
      <c r="D756" s="632"/>
      <c r="E756" s="632"/>
      <c r="F756" s="632"/>
      <c r="G756" s="632"/>
      <c r="H756" s="632"/>
      <c r="I756" s="632"/>
      <c r="J756" s="632"/>
      <c r="K756" s="632"/>
      <c r="L756" s="632"/>
      <c r="M756" s="632"/>
      <c r="N756" s="632"/>
      <c r="O756" s="632"/>
      <c r="P756" s="632"/>
      <c r="Q756" s="632"/>
      <c r="R756" s="632"/>
      <c r="S756" s="632"/>
      <c r="T756" s="632"/>
      <c r="U756" s="632"/>
      <c r="V756" s="632"/>
      <c r="W756" s="632"/>
      <c r="X756" s="632"/>
      <c r="Y756" s="632"/>
      <c r="Z756" s="632"/>
    </row>
    <row r="757" spans="1:26" ht="12.75" customHeight="1" x14ac:dyDescent="0.3">
      <c r="A757" s="632"/>
      <c r="B757" s="632"/>
      <c r="C757" s="632"/>
      <c r="D757" s="632"/>
      <c r="E757" s="632"/>
      <c r="F757" s="632"/>
      <c r="G757" s="632"/>
      <c r="H757" s="632"/>
      <c r="I757" s="632"/>
      <c r="J757" s="632"/>
      <c r="K757" s="632"/>
      <c r="L757" s="632"/>
      <c r="M757" s="632"/>
      <c r="N757" s="632"/>
      <c r="O757" s="632"/>
      <c r="P757" s="632"/>
      <c r="Q757" s="632"/>
      <c r="R757" s="632"/>
      <c r="S757" s="632"/>
      <c r="T757" s="632"/>
      <c r="U757" s="632"/>
      <c r="V757" s="632"/>
      <c r="W757" s="632"/>
      <c r="X757" s="632"/>
      <c r="Y757" s="632"/>
      <c r="Z757" s="632"/>
    </row>
    <row r="758" spans="1:26" ht="12.75" customHeight="1" x14ac:dyDescent="0.3">
      <c r="A758" s="632"/>
      <c r="B758" s="632"/>
      <c r="C758" s="632"/>
      <c r="D758" s="632"/>
      <c r="E758" s="632"/>
      <c r="F758" s="632"/>
      <c r="G758" s="632"/>
      <c r="H758" s="632"/>
      <c r="I758" s="632"/>
      <c r="J758" s="632"/>
      <c r="K758" s="632"/>
      <c r="L758" s="632"/>
      <c r="M758" s="632"/>
      <c r="N758" s="632"/>
      <c r="O758" s="632"/>
      <c r="P758" s="632"/>
      <c r="Q758" s="632"/>
      <c r="R758" s="632"/>
      <c r="S758" s="632"/>
      <c r="T758" s="632"/>
      <c r="U758" s="632"/>
      <c r="V758" s="632"/>
      <c r="W758" s="632"/>
      <c r="X758" s="632"/>
      <c r="Y758" s="632"/>
      <c r="Z758" s="632"/>
    </row>
    <row r="759" spans="1:26" ht="12.75" customHeight="1" x14ac:dyDescent="0.3">
      <c r="A759" s="632"/>
      <c r="B759" s="632"/>
      <c r="C759" s="632"/>
      <c r="D759" s="632"/>
      <c r="E759" s="632"/>
      <c r="F759" s="632"/>
      <c r="G759" s="632"/>
      <c r="H759" s="632"/>
      <c r="I759" s="632"/>
      <c r="J759" s="632"/>
      <c r="K759" s="632"/>
      <c r="L759" s="632"/>
      <c r="M759" s="632"/>
      <c r="N759" s="632"/>
      <c r="O759" s="632"/>
      <c r="P759" s="632"/>
      <c r="Q759" s="632"/>
      <c r="R759" s="632"/>
      <c r="S759" s="632"/>
      <c r="T759" s="632"/>
      <c r="U759" s="632"/>
      <c r="V759" s="632"/>
      <c r="W759" s="632"/>
      <c r="X759" s="632"/>
      <c r="Y759" s="632"/>
      <c r="Z759" s="632"/>
    </row>
    <row r="760" spans="1:26" ht="12.75" customHeight="1" x14ac:dyDescent="0.3">
      <c r="A760" s="632"/>
      <c r="B760" s="632"/>
      <c r="C760" s="632"/>
      <c r="D760" s="632"/>
      <c r="E760" s="632"/>
      <c r="F760" s="632"/>
      <c r="G760" s="632"/>
      <c r="H760" s="632"/>
      <c r="I760" s="632"/>
      <c r="J760" s="632"/>
      <c r="K760" s="632"/>
      <c r="L760" s="632"/>
      <c r="M760" s="632"/>
      <c r="N760" s="632"/>
      <c r="O760" s="632"/>
      <c r="P760" s="632"/>
      <c r="Q760" s="632"/>
      <c r="R760" s="632"/>
      <c r="S760" s="632"/>
      <c r="T760" s="632"/>
      <c r="U760" s="632"/>
      <c r="V760" s="632"/>
      <c r="W760" s="632"/>
      <c r="X760" s="632"/>
      <c r="Y760" s="632"/>
      <c r="Z760" s="632"/>
    </row>
    <row r="761" spans="1:26" ht="12.75" customHeight="1" x14ac:dyDescent="0.3">
      <c r="A761" s="632"/>
      <c r="B761" s="632"/>
      <c r="C761" s="632"/>
      <c r="D761" s="632"/>
      <c r="E761" s="632"/>
      <c r="F761" s="632"/>
      <c r="G761" s="632"/>
      <c r="H761" s="632"/>
      <c r="I761" s="632"/>
      <c r="J761" s="632"/>
      <c r="K761" s="632"/>
      <c r="L761" s="632"/>
      <c r="M761" s="632"/>
      <c r="N761" s="632"/>
      <c r="O761" s="632"/>
      <c r="P761" s="632"/>
      <c r="Q761" s="632"/>
      <c r="R761" s="632"/>
      <c r="S761" s="632"/>
      <c r="T761" s="632"/>
      <c r="U761" s="632"/>
      <c r="V761" s="632"/>
      <c r="W761" s="632"/>
      <c r="X761" s="632"/>
      <c r="Y761" s="632"/>
      <c r="Z761" s="632"/>
    </row>
    <row r="762" spans="1:26" ht="12.75" customHeight="1" x14ac:dyDescent="0.3">
      <c r="A762" s="632"/>
      <c r="B762" s="632"/>
      <c r="C762" s="632"/>
      <c r="D762" s="632"/>
      <c r="E762" s="632"/>
      <c r="F762" s="632"/>
      <c r="G762" s="632"/>
      <c r="H762" s="632"/>
      <c r="I762" s="632"/>
      <c r="J762" s="632"/>
      <c r="K762" s="632"/>
      <c r="L762" s="632"/>
      <c r="M762" s="632"/>
      <c r="N762" s="632"/>
      <c r="O762" s="632"/>
      <c r="P762" s="632"/>
      <c r="Q762" s="632"/>
      <c r="R762" s="632"/>
      <c r="S762" s="632"/>
      <c r="T762" s="632"/>
      <c r="U762" s="632"/>
      <c r="V762" s="632"/>
      <c r="W762" s="632"/>
      <c r="X762" s="632"/>
      <c r="Y762" s="632"/>
      <c r="Z762" s="632"/>
    </row>
    <row r="763" spans="1:26" ht="12.75" customHeight="1" x14ac:dyDescent="0.3">
      <c r="A763" s="632"/>
      <c r="B763" s="632"/>
      <c r="C763" s="632"/>
      <c r="D763" s="632"/>
      <c r="E763" s="632"/>
      <c r="F763" s="632"/>
      <c r="G763" s="632"/>
      <c r="H763" s="632"/>
      <c r="I763" s="632"/>
      <c r="J763" s="632"/>
      <c r="K763" s="632"/>
      <c r="L763" s="632"/>
      <c r="M763" s="632"/>
      <c r="N763" s="632"/>
      <c r="O763" s="632"/>
      <c r="P763" s="632"/>
      <c r="Q763" s="632"/>
      <c r="R763" s="632"/>
      <c r="S763" s="632"/>
      <c r="T763" s="632"/>
      <c r="U763" s="632"/>
      <c r="V763" s="632"/>
      <c r="W763" s="632"/>
      <c r="X763" s="632"/>
      <c r="Y763" s="632"/>
      <c r="Z763" s="632"/>
    </row>
    <row r="764" spans="1:26" ht="12.75" customHeight="1" x14ac:dyDescent="0.3">
      <c r="A764" s="632"/>
      <c r="B764" s="632"/>
      <c r="C764" s="632"/>
      <c r="D764" s="632"/>
      <c r="E764" s="632"/>
      <c r="F764" s="632"/>
      <c r="G764" s="632"/>
      <c r="H764" s="632"/>
      <c r="I764" s="632"/>
      <c r="J764" s="632"/>
      <c r="K764" s="632"/>
      <c r="L764" s="632"/>
      <c r="M764" s="632"/>
      <c r="N764" s="632"/>
      <c r="O764" s="632"/>
      <c r="P764" s="632"/>
      <c r="Q764" s="632"/>
      <c r="R764" s="632"/>
      <c r="S764" s="632"/>
      <c r="T764" s="632"/>
      <c r="U764" s="632"/>
      <c r="V764" s="632"/>
      <c r="W764" s="632"/>
      <c r="X764" s="632"/>
      <c r="Y764" s="632"/>
      <c r="Z764" s="632"/>
    </row>
    <row r="765" spans="1:26" ht="12.75" customHeight="1" x14ac:dyDescent="0.3">
      <c r="A765" s="632"/>
      <c r="B765" s="632"/>
      <c r="C765" s="632"/>
      <c r="D765" s="632"/>
      <c r="E765" s="632"/>
      <c r="F765" s="632"/>
      <c r="G765" s="632"/>
      <c r="H765" s="632"/>
      <c r="I765" s="632"/>
      <c r="J765" s="632"/>
      <c r="K765" s="632"/>
      <c r="L765" s="632"/>
      <c r="M765" s="632"/>
      <c r="N765" s="632"/>
      <c r="O765" s="632"/>
      <c r="P765" s="632"/>
      <c r="Q765" s="632"/>
      <c r="R765" s="632"/>
      <c r="S765" s="632"/>
      <c r="T765" s="632"/>
      <c r="U765" s="632"/>
      <c r="V765" s="632"/>
      <c r="W765" s="632"/>
      <c r="X765" s="632"/>
      <c r="Y765" s="632"/>
      <c r="Z765" s="632"/>
    </row>
    <row r="766" spans="1:26" ht="12.75" customHeight="1" x14ac:dyDescent="0.3">
      <c r="A766" s="632"/>
      <c r="B766" s="632"/>
      <c r="C766" s="632"/>
      <c r="D766" s="632"/>
      <c r="E766" s="632"/>
      <c r="F766" s="632"/>
      <c r="G766" s="632"/>
      <c r="H766" s="632"/>
      <c r="I766" s="632"/>
      <c r="J766" s="632"/>
      <c r="K766" s="632"/>
      <c r="L766" s="632"/>
      <c r="M766" s="632"/>
      <c r="N766" s="632"/>
      <c r="O766" s="632"/>
      <c r="P766" s="632"/>
      <c r="Q766" s="632"/>
      <c r="R766" s="632"/>
      <c r="S766" s="632"/>
      <c r="T766" s="632"/>
      <c r="U766" s="632"/>
      <c r="V766" s="632"/>
      <c r="W766" s="632"/>
      <c r="X766" s="632"/>
      <c r="Y766" s="632"/>
      <c r="Z766" s="632"/>
    </row>
    <row r="767" spans="1:26" ht="12.75" customHeight="1" x14ac:dyDescent="0.3">
      <c r="A767" s="632"/>
      <c r="B767" s="632"/>
      <c r="C767" s="632"/>
      <c r="D767" s="632"/>
      <c r="E767" s="632"/>
      <c r="F767" s="632"/>
      <c r="G767" s="632"/>
      <c r="H767" s="632"/>
      <c r="I767" s="632"/>
      <c r="J767" s="632"/>
      <c r="K767" s="632"/>
      <c r="L767" s="632"/>
      <c r="M767" s="632"/>
      <c r="N767" s="632"/>
      <c r="O767" s="632"/>
      <c r="P767" s="632"/>
      <c r="Q767" s="632"/>
      <c r="R767" s="632"/>
      <c r="S767" s="632"/>
      <c r="T767" s="632"/>
      <c r="U767" s="632"/>
      <c r="V767" s="632"/>
      <c r="W767" s="632"/>
      <c r="X767" s="632"/>
      <c r="Y767" s="632"/>
      <c r="Z767" s="632"/>
    </row>
    <row r="768" spans="1:26" ht="12.75" customHeight="1" x14ac:dyDescent="0.3">
      <c r="A768" s="632"/>
      <c r="B768" s="632"/>
      <c r="C768" s="632"/>
      <c r="D768" s="632"/>
      <c r="E768" s="632"/>
      <c r="F768" s="632"/>
      <c r="G768" s="632"/>
      <c r="H768" s="632"/>
      <c r="I768" s="632"/>
      <c r="J768" s="632"/>
      <c r="K768" s="632"/>
      <c r="L768" s="632"/>
      <c r="M768" s="632"/>
      <c r="N768" s="632"/>
      <c r="O768" s="632"/>
      <c r="P768" s="632"/>
      <c r="Q768" s="632"/>
      <c r="R768" s="632"/>
      <c r="S768" s="632"/>
      <c r="T768" s="632"/>
      <c r="U768" s="632"/>
      <c r="V768" s="632"/>
      <c r="W768" s="632"/>
      <c r="X768" s="632"/>
      <c r="Y768" s="632"/>
      <c r="Z768" s="632"/>
    </row>
    <row r="769" spans="1:26" ht="12.75" customHeight="1" x14ac:dyDescent="0.3">
      <c r="A769" s="632"/>
      <c r="B769" s="632"/>
      <c r="C769" s="632"/>
      <c r="D769" s="632"/>
      <c r="E769" s="632"/>
      <c r="F769" s="632"/>
      <c r="G769" s="632"/>
      <c r="H769" s="632"/>
      <c r="I769" s="632"/>
      <c r="J769" s="632"/>
      <c r="K769" s="632"/>
      <c r="L769" s="632"/>
      <c r="M769" s="632"/>
      <c r="N769" s="632"/>
      <c r="O769" s="632"/>
      <c r="P769" s="632"/>
      <c r="Q769" s="632"/>
      <c r="R769" s="632"/>
      <c r="S769" s="632"/>
      <c r="T769" s="632"/>
      <c r="U769" s="632"/>
      <c r="V769" s="632"/>
      <c r="W769" s="632"/>
      <c r="X769" s="632"/>
      <c r="Y769" s="632"/>
      <c r="Z769" s="632"/>
    </row>
    <row r="770" spans="1:26" ht="12.75" customHeight="1" x14ac:dyDescent="0.3">
      <c r="A770" s="632"/>
      <c r="B770" s="632"/>
      <c r="C770" s="632"/>
      <c r="D770" s="632"/>
      <c r="E770" s="632"/>
      <c r="F770" s="632"/>
      <c r="G770" s="632"/>
      <c r="H770" s="632"/>
      <c r="I770" s="632"/>
      <c r="J770" s="632"/>
      <c r="K770" s="632"/>
      <c r="L770" s="632"/>
      <c r="M770" s="632"/>
      <c r="N770" s="632"/>
      <c r="O770" s="632"/>
      <c r="P770" s="632"/>
      <c r="Q770" s="632"/>
      <c r="R770" s="632"/>
      <c r="S770" s="632"/>
      <c r="T770" s="632"/>
      <c r="U770" s="632"/>
      <c r="V770" s="632"/>
      <c r="W770" s="632"/>
      <c r="X770" s="632"/>
      <c r="Y770" s="632"/>
      <c r="Z770" s="632"/>
    </row>
    <row r="771" spans="1:26" ht="12.75" customHeight="1" x14ac:dyDescent="0.3">
      <c r="A771" s="632"/>
      <c r="B771" s="632"/>
      <c r="C771" s="632"/>
      <c r="D771" s="632"/>
      <c r="E771" s="632"/>
      <c r="F771" s="632"/>
      <c r="G771" s="632"/>
      <c r="H771" s="632"/>
      <c r="I771" s="632"/>
      <c r="J771" s="632"/>
      <c r="K771" s="632"/>
      <c r="L771" s="632"/>
      <c r="M771" s="632"/>
      <c r="N771" s="632"/>
      <c r="O771" s="632"/>
      <c r="P771" s="632"/>
      <c r="Q771" s="632"/>
      <c r="R771" s="632"/>
      <c r="S771" s="632"/>
      <c r="T771" s="632"/>
      <c r="U771" s="632"/>
      <c r="V771" s="632"/>
      <c r="W771" s="632"/>
      <c r="X771" s="632"/>
      <c r="Y771" s="632"/>
      <c r="Z771" s="632"/>
    </row>
    <row r="772" spans="1:26" ht="12.75" customHeight="1" x14ac:dyDescent="0.3">
      <c r="A772" s="632"/>
      <c r="B772" s="632"/>
      <c r="C772" s="632"/>
      <c r="D772" s="632"/>
      <c r="E772" s="632"/>
      <c r="F772" s="632"/>
      <c r="G772" s="632"/>
      <c r="H772" s="632"/>
      <c r="I772" s="632"/>
      <c r="J772" s="632"/>
      <c r="K772" s="632"/>
      <c r="L772" s="632"/>
      <c r="M772" s="632"/>
      <c r="N772" s="632"/>
      <c r="O772" s="632"/>
      <c r="P772" s="632"/>
      <c r="Q772" s="632"/>
      <c r="R772" s="632"/>
      <c r="S772" s="632"/>
      <c r="T772" s="632"/>
      <c r="U772" s="632"/>
      <c r="V772" s="632"/>
      <c r="W772" s="632"/>
      <c r="X772" s="632"/>
      <c r="Y772" s="632"/>
      <c r="Z772" s="632"/>
    </row>
    <row r="773" spans="1:26" ht="12.75" customHeight="1" x14ac:dyDescent="0.3">
      <c r="A773" s="632"/>
      <c r="B773" s="632"/>
      <c r="C773" s="632"/>
      <c r="D773" s="632"/>
      <c r="E773" s="632"/>
      <c r="F773" s="632"/>
      <c r="G773" s="632"/>
      <c r="H773" s="632"/>
      <c r="I773" s="632"/>
      <c r="J773" s="632"/>
      <c r="K773" s="632"/>
      <c r="L773" s="632"/>
      <c r="M773" s="632"/>
      <c r="N773" s="632"/>
      <c r="O773" s="632"/>
      <c r="P773" s="632"/>
      <c r="Q773" s="632"/>
      <c r="R773" s="632"/>
      <c r="S773" s="632"/>
      <c r="T773" s="632"/>
      <c r="U773" s="632"/>
      <c r="V773" s="632"/>
      <c r="W773" s="632"/>
      <c r="X773" s="632"/>
      <c r="Y773" s="632"/>
      <c r="Z773" s="632"/>
    </row>
    <row r="774" spans="1:26" ht="12.75" customHeight="1" x14ac:dyDescent="0.3">
      <c r="A774" s="632"/>
      <c r="B774" s="632"/>
      <c r="C774" s="632"/>
      <c r="D774" s="632"/>
      <c r="E774" s="632"/>
      <c r="F774" s="632"/>
      <c r="G774" s="632"/>
      <c r="H774" s="632"/>
      <c r="I774" s="632"/>
      <c r="J774" s="632"/>
      <c r="K774" s="632"/>
      <c r="L774" s="632"/>
      <c r="M774" s="632"/>
      <c r="N774" s="632"/>
      <c r="O774" s="632"/>
      <c r="P774" s="632"/>
      <c r="Q774" s="632"/>
      <c r="R774" s="632"/>
      <c r="S774" s="632"/>
      <c r="T774" s="632"/>
      <c r="U774" s="632"/>
      <c r="V774" s="632"/>
      <c r="W774" s="632"/>
      <c r="X774" s="632"/>
      <c r="Y774" s="632"/>
      <c r="Z774" s="632"/>
    </row>
    <row r="775" spans="1:26" ht="12.75" customHeight="1" x14ac:dyDescent="0.3">
      <c r="A775" s="632"/>
      <c r="B775" s="632"/>
      <c r="C775" s="632"/>
      <c r="D775" s="632"/>
      <c r="E775" s="632"/>
      <c r="F775" s="632"/>
      <c r="G775" s="632"/>
      <c r="H775" s="632"/>
      <c r="I775" s="632"/>
      <c r="J775" s="632"/>
      <c r="K775" s="632"/>
      <c r="L775" s="632"/>
      <c r="M775" s="632"/>
      <c r="N775" s="632"/>
      <c r="O775" s="632"/>
      <c r="P775" s="632"/>
      <c r="Q775" s="632"/>
      <c r="R775" s="632"/>
      <c r="S775" s="632"/>
      <c r="T775" s="632"/>
      <c r="U775" s="632"/>
      <c r="V775" s="632"/>
      <c r="W775" s="632"/>
      <c r="X775" s="632"/>
      <c r="Y775" s="632"/>
      <c r="Z775" s="632"/>
    </row>
    <row r="776" spans="1:26" ht="12.75" customHeight="1" x14ac:dyDescent="0.3">
      <c r="A776" s="632"/>
      <c r="B776" s="632"/>
      <c r="C776" s="632"/>
      <c r="D776" s="632"/>
      <c r="E776" s="632"/>
      <c r="F776" s="632"/>
      <c r="G776" s="632"/>
      <c r="H776" s="632"/>
      <c r="I776" s="632"/>
      <c r="J776" s="632"/>
      <c r="K776" s="632"/>
      <c r="L776" s="632"/>
      <c r="M776" s="632"/>
      <c r="N776" s="632"/>
      <c r="O776" s="632"/>
      <c r="P776" s="632"/>
      <c r="Q776" s="632"/>
      <c r="R776" s="632"/>
      <c r="S776" s="632"/>
      <c r="T776" s="632"/>
      <c r="U776" s="632"/>
      <c r="V776" s="632"/>
      <c r="W776" s="632"/>
      <c r="X776" s="632"/>
      <c r="Y776" s="632"/>
      <c r="Z776" s="632"/>
    </row>
    <row r="777" spans="1:26" ht="12.75" customHeight="1" x14ac:dyDescent="0.3">
      <c r="A777" s="632"/>
      <c r="B777" s="632"/>
      <c r="C777" s="632"/>
      <c r="D777" s="632"/>
      <c r="E777" s="632"/>
      <c r="F777" s="632"/>
      <c r="G777" s="632"/>
      <c r="H777" s="632"/>
      <c r="I777" s="632"/>
      <c r="J777" s="632"/>
      <c r="K777" s="632"/>
      <c r="L777" s="632"/>
      <c r="M777" s="632"/>
      <c r="N777" s="632"/>
      <c r="O777" s="632"/>
      <c r="P777" s="632"/>
      <c r="Q777" s="632"/>
      <c r="R777" s="632"/>
      <c r="S777" s="632"/>
      <c r="T777" s="632"/>
      <c r="U777" s="632"/>
      <c r="V777" s="632"/>
      <c r="W777" s="632"/>
      <c r="X777" s="632"/>
      <c r="Y777" s="632"/>
      <c r="Z777" s="632"/>
    </row>
    <row r="778" spans="1:26" ht="12.75" customHeight="1" x14ac:dyDescent="0.3">
      <c r="A778" s="632"/>
      <c r="B778" s="632"/>
      <c r="C778" s="632"/>
      <c r="D778" s="632"/>
      <c r="E778" s="632"/>
      <c r="F778" s="632"/>
      <c r="G778" s="632"/>
      <c r="H778" s="632"/>
      <c r="I778" s="632"/>
      <c r="J778" s="632"/>
      <c r="K778" s="632"/>
      <c r="L778" s="632"/>
      <c r="M778" s="632"/>
      <c r="N778" s="632"/>
      <c r="O778" s="632"/>
      <c r="P778" s="632"/>
      <c r="Q778" s="632"/>
      <c r="R778" s="632"/>
      <c r="S778" s="632"/>
      <c r="T778" s="632"/>
      <c r="U778" s="632"/>
      <c r="V778" s="632"/>
      <c r="W778" s="632"/>
      <c r="X778" s="632"/>
      <c r="Y778" s="632"/>
      <c r="Z778" s="632"/>
    </row>
    <row r="779" spans="1:26" ht="12.75" customHeight="1" x14ac:dyDescent="0.3">
      <c r="A779" s="632"/>
      <c r="B779" s="632"/>
      <c r="C779" s="632"/>
      <c r="D779" s="632"/>
      <c r="E779" s="632"/>
      <c r="F779" s="632"/>
      <c r="G779" s="632"/>
      <c r="H779" s="632"/>
      <c r="I779" s="632"/>
      <c r="J779" s="632"/>
      <c r="K779" s="632"/>
      <c r="L779" s="632"/>
      <c r="M779" s="632"/>
      <c r="N779" s="632"/>
      <c r="O779" s="632"/>
      <c r="P779" s="632"/>
      <c r="Q779" s="632"/>
      <c r="R779" s="632"/>
      <c r="S779" s="632"/>
      <c r="T779" s="632"/>
      <c r="U779" s="632"/>
      <c r="V779" s="632"/>
      <c r="W779" s="632"/>
      <c r="X779" s="632"/>
      <c r="Y779" s="632"/>
      <c r="Z779" s="632"/>
    </row>
    <row r="780" spans="1:26" ht="12.75" customHeight="1" x14ac:dyDescent="0.3">
      <c r="A780" s="632"/>
      <c r="B780" s="632"/>
      <c r="C780" s="632"/>
      <c r="D780" s="632"/>
      <c r="E780" s="632"/>
      <c r="F780" s="632"/>
      <c r="G780" s="632"/>
      <c r="H780" s="632"/>
      <c r="I780" s="632"/>
      <c r="J780" s="632"/>
      <c r="K780" s="632"/>
      <c r="L780" s="632"/>
      <c r="M780" s="632"/>
      <c r="N780" s="632"/>
      <c r="O780" s="632"/>
      <c r="P780" s="632"/>
      <c r="Q780" s="632"/>
      <c r="R780" s="632"/>
      <c r="S780" s="632"/>
      <c r="T780" s="632"/>
      <c r="U780" s="632"/>
      <c r="V780" s="632"/>
      <c r="W780" s="632"/>
      <c r="X780" s="632"/>
      <c r="Y780" s="632"/>
      <c r="Z780" s="632"/>
    </row>
    <row r="781" spans="1:26" ht="12.75" customHeight="1" x14ac:dyDescent="0.3">
      <c r="A781" s="632"/>
      <c r="B781" s="632"/>
      <c r="C781" s="632"/>
      <c r="D781" s="632"/>
      <c r="E781" s="632"/>
      <c r="F781" s="632"/>
      <c r="G781" s="632"/>
      <c r="H781" s="632"/>
      <c r="I781" s="632"/>
      <c r="J781" s="632"/>
      <c r="K781" s="632"/>
      <c r="L781" s="632"/>
      <c r="M781" s="632"/>
      <c r="N781" s="632"/>
      <c r="O781" s="632"/>
      <c r="P781" s="632"/>
      <c r="Q781" s="632"/>
      <c r="R781" s="632"/>
      <c r="S781" s="632"/>
      <c r="T781" s="632"/>
      <c r="U781" s="632"/>
      <c r="V781" s="632"/>
      <c r="W781" s="632"/>
      <c r="X781" s="632"/>
      <c r="Y781" s="632"/>
      <c r="Z781" s="632"/>
    </row>
    <row r="782" spans="1:26" ht="12.75" customHeight="1" x14ac:dyDescent="0.3">
      <c r="A782" s="632"/>
      <c r="B782" s="632"/>
      <c r="C782" s="632"/>
      <c r="D782" s="632"/>
      <c r="E782" s="632"/>
      <c r="F782" s="632"/>
      <c r="G782" s="632"/>
      <c r="H782" s="632"/>
      <c r="I782" s="632"/>
      <c r="J782" s="632"/>
      <c r="K782" s="632"/>
      <c r="L782" s="632"/>
      <c r="M782" s="632"/>
      <c r="N782" s="632"/>
      <c r="O782" s="632"/>
      <c r="P782" s="632"/>
      <c r="Q782" s="632"/>
      <c r="R782" s="632"/>
      <c r="S782" s="632"/>
      <c r="T782" s="632"/>
      <c r="U782" s="632"/>
      <c r="V782" s="632"/>
      <c r="W782" s="632"/>
      <c r="X782" s="632"/>
      <c r="Y782" s="632"/>
      <c r="Z782" s="632"/>
    </row>
    <row r="783" spans="1:26" ht="12.75" customHeight="1" x14ac:dyDescent="0.3">
      <c r="A783" s="632"/>
      <c r="B783" s="632"/>
      <c r="C783" s="632"/>
      <c r="D783" s="632"/>
      <c r="E783" s="632"/>
      <c r="F783" s="632"/>
      <c r="G783" s="632"/>
      <c r="H783" s="632"/>
      <c r="I783" s="632"/>
      <c r="J783" s="632"/>
      <c r="K783" s="632"/>
      <c r="L783" s="632"/>
      <c r="M783" s="632"/>
      <c r="N783" s="632"/>
      <c r="O783" s="632"/>
      <c r="P783" s="632"/>
      <c r="Q783" s="632"/>
      <c r="R783" s="632"/>
      <c r="S783" s="632"/>
      <c r="T783" s="632"/>
      <c r="U783" s="632"/>
      <c r="V783" s="632"/>
      <c r="W783" s="632"/>
      <c r="X783" s="632"/>
      <c r="Y783" s="632"/>
      <c r="Z783" s="632"/>
    </row>
    <row r="784" spans="1:26" ht="12.75" customHeight="1" x14ac:dyDescent="0.3">
      <c r="A784" s="632"/>
      <c r="B784" s="632"/>
      <c r="C784" s="632"/>
      <c r="D784" s="632"/>
      <c r="E784" s="632"/>
      <c r="F784" s="632"/>
      <c r="G784" s="632"/>
      <c r="H784" s="632"/>
      <c r="I784" s="632"/>
      <c r="J784" s="632"/>
      <c r="K784" s="632"/>
      <c r="L784" s="632"/>
      <c r="M784" s="632"/>
      <c r="N784" s="632"/>
      <c r="O784" s="632"/>
      <c r="P784" s="632"/>
      <c r="Q784" s="632"/>
      <c r="R784" s="632"/>
      <c r="S784" s="632"/>
      <c r="T784" s="632"/>
      <c r="U784" s="632"/>
      <c r="V784" s="632"/>
      <c r="W784" s="632"/>
      <c r="X784" s="632"/>
      <c r="Y784" s="632"/>
      <c r="Z784" s="632"/>
    </row>
    <row r="785" spans="1:26" ht="12.75" customHeight="1" x14ac:dyDescent="0.3">
      <c r="A785" s="632"/>
      <c r="B785" s="632"/>
      <c r="C785" s="632"/>
      <c r="D785" s="632"/>
      <c r="E785" s="632"/>
      <c r="F785" s="632"/>
      <c r="G785" s="632"/>
      <c r="H785" s="632"/>
      <c r="I785" s="632"/>
      <c r="J785" s="632"/>
      <c r="K785" s="632"/>
      <c r="L785" s="632"/>
      <c r="M785" s="632"/>
      <c r="N785" s="632"/>
      <c r="O785" s="632"/>
      <c r="P785" s="632"/>
      <c r="Q785" s="632"/>
      <c r="R785" s="632"/>
      <c r="S785" s="632"/>
      <c r="T785" s="632"/>
      <c r="U785" s="632"/>
      <c r="V785" s="632"/>
      <c r="W785" s="632"/>
      <c r="X785" s="632"/>
      <c r="Y785" s="632"/>
      <c r="Z785" s="632"/>
    </row>
    <row r="786" spans="1:26" ht="12.75" customHeight="1" x14ac:dyDescent="0.3">
      <c r="A786" s="632"/>
      <c r="B786" s="632"/>
      <c r="C786" s="632"/>
      <c r="D786" s="632"/>
      <c r="E786" s="632"/>
      <c r="F786" s="632"/>
      <c r="G786" s="632"/>
      <c r="H786" s="632"/>
      <c r="I786" s="632"/>
      <c r="J786" s="632"/>
      <c r="K786" s="632"/>
      <c r="L786" s="632"/>
      <c r="M786" s="632"/>
      <c r="N786" s="632"/>
      <c r="O786" s="632"/>
      <c r="P786" s="632"/>
      <c r="Q786" s="632"/>
      <c r="R786" s="632"/>
      <c r="S786" s="632"/>
      <c r="T786" s="632"/>
      <c r="U786" s="632"/>
      <c r="V786" s="632"/>
      <c r="W786" s="632"/>
      <c r="X786" s="632"/>
      <c r="Y786" s="632"/>
      <c r="Z786" s="632"/>
    </row>
    <row r="787" spans="1:26" ht="12.75" customHeight="1" x14ac:dyDescent="0.3">
      <c r="A787" s="632"/>
      <c r="B787" s="632"/>
      <c r="C787" s="632"/>
      <c r="D787" s="632"/>
      <c r="E787" s="632"/>
      <c r="F787" s="632"/>
      <c r="G787" s="632"/>
      <c r="H787" s="632"/>
      <c r="I787" s="632"/>
      <c r="J787" s="632"/>
      <c r="K787" s="632"/>
      <c r="L787" s="632"/>
      <c r="M787" s="632"/>
      <c r="N787" s="632"/>
      <c r="O787" s="632"/>
      <c r="P787" s="632"/>
      <c r="Q787" s="632"/>
      <c r="R787" s="632"/>
      <c r="S787" s="632"/>
      <c r="T787" s="632"/>
      <c r="U787" s="632"/>
      <c r="V787" s="632"/>
      <c r="W787" s="632"/>
      <c r="X787" s="632"/>
      <c r="Y787" s="632"/>
      <c r="Z787" s="632"/>
    </row>
    <row r="788" spans="1:26" ht="12.75" customHeight="1" x14ac:dyDescent="0.3">
      <c r="A788" s="632"/>
      <c r="B788" s="632"/>
      <c r="C788" s="632"/>
      <c r="D788" s="632"/>
      <c r="E788" s="632"/>
      <c r="F788" s="632"/>
      <c r="G788" s="632"/>
      <c r="H788" s="632"/>
      <c r="I788" s="632"/>
      <c r="J788" s="632"/>
      <c r="K788" s="632"/>
      <c r="L788" s="632"/>
      <c r="M788" s="632"/>
      <c r="N788" s="632"/>
      <c r="O788" s="632"/>
      <c r="P788" s="632"/>
      <c r="Q788" s="632"/>
      <c r="R788" s="632"/>
      <c r="S788" s="632"/>
      <c r="T788" s="632"/>
      <c r="U788" s="632"/>
      <c r="V788" s="632"/>
      <c r="W788" s="632"/>
      <c r="X788" s="632"/>
      <c r="Y788" s="632"/>
      <c r="Z788" s="632"/>
    </row>
    <row r="789" spans="1:26" ht="12.75" customHeight="1" x14ac:dyDescent="0.3">
      <c r="A789" s="632"/>
      <c r="B789" s="632"/>
      <c r="C789" s="632"/>
      <c r="D789" s="632"/>
      <c r="E789" s="632"/>
      <c r="F789" s="632"/>
      <c r="G789" s="632"/>
      <c r="H789" s="632"/>
      <c r="I789" s="632"/>
      <c r="J789" s="632"/>
      <c r="K789" s="632"/>
      <c r="L789" s="632"/>
      <c r="M789" s="632"/>
      <c r="N789" s="632"/>
      <c r="O789" s="632"/>
      <c r="P789" s="632"/>
      <c r="Q789" s="632"/>
      <c r="R789" s="632"/>
      <c r="S789" s="632"/>
      <c r="T789" s="632"/>
      <c r="U789" s="632"/>
      <c r="V789" s="632"/>
      <c r="W789" s="632"/>
      <c r="X789" s="632"/>
      <c r="Y789" s="632"/>
      <c r="Z789" s="632"/>
    </row>
    <row r="790" spans="1:26" ht="12.75" customHeight="1" x14ac:dyDescent="0.3">
      <c r="A790" s="632"/>
      <c r="B790" s="632"/>
      <c r="C790" s="632"/>
      <c r="D790" s="632"/>
      <c r="E790" s="632"/>
      <c r="F790" s="632"/>
      <c r="G790" s="632"/>
      <c r="H790" s="632"/>
      <c r="I790" s="632"/>
      <c r="J790" s="632"/>
      <c r="K790" s="632"/>
      <c r="L790" s="632"/>
      <c r="M790" s="632"/>
      <c r="N790" s="632"/>
      <c r="O790" s="632"/>
      <c r="P790" s="632"/>
      <c r="Q790" s="632"/>
      <c r="R790" s="632"/>
      <c r="S790" s="632"/>
      <c r="T790" s="632"/>
      <c r="U790" s="632"/>
      <c r="V790" s="632"/>
      <c r="W790" s="632"/>
      <c r="X790" s="632"/>
      <c r="Y790" s="632"/>
      <c r="Z790" s="632"/>
    </row>
    <row r="791" spans="1:26" ht="12.75" customHeight="1" x14ac:dyDescent="0.3">
      <c r="A791" s="632"/>
      <c r="B791" s="632"/>
      <c r="C791" s="632"/>
      <c r="D791" s="632"/>
      <c r="E791" s="632"/>
      <c r="F791" s="632"/>
      <c r="G791" s="632"/>
      <c r="H791" s="632"/>
      <c r="I791" s="632"/>
      <c r="J791" s="632"/>
      <c r="K791" s="632"/>
      <c r="L791" s="632"/>
      <c r="M791" s="632"/>
      <c r="N791" s="632"/>
      <c r="O791" s="632"/>
      <c r="P791" s="632"/>
      <c r="Q791" s="632"/>
      <c r="R791" s="632"/>
      <c r="S791" s="632"/>
      <c r="T791" s="632"/>
      <c r="U791" s="632"/>
      <c r="V791" s="632"/>
      <c r="W791" s="632"/>
      <c r="X791" s="632"/>
      <c r="Y791" s="632"/>
      <c r="Z791" s="632"/>
    </row>
    <row r="792" spans="1:26" ht="12.75" customHeight="1" x14ac:dyDescent="0.3">
      <c r="A792" s="632"/>
      <c r="B792" s="632"/>
      <c r="C792" s="632"/>
      <c r="D792" s="632"/>
      <c r="E792" s="632"/>
      <c r="F792" s="632"/>
      <c r="G792" s="632"/>
      <c r="H792" s="632"/>
      <c r="I792" s="632"/>
      <c r="J792" s="632"/>
      <c r="K792" s="632"/>
      <c r="L792" s="632"/>
      <c r="M792" s="632"/>
      <c r="N792" s="632"/>
      <c r="O792" s="632"/>
      <c r="P792" s="632"/>
      <c r="Q792" s="632"/>
      <c r="R792" s="632"/>
      <c r="S792" s="632"/>
      <c r="T792" s="632"/>
      <c r="U792" s="632"/>
      <c r="V792" s="632"/>
      <c r="W792" s="632"/>
      <c r="X792" s="632"/>
      <c r="Y792" s="632"/>
      <c r="Z792" s="632"/>
    </row>
    <row r="793" spans="1:26" ht="12.75" customHeight="1" x14ac:dyDescent="0.3">
      <c r="A793" s="632"/>
      <c r="B793" s="632"/>
      <c r="C793" s="632"/>
      <c r="D793" s="632"/>
      <c r="E793" s="632"/>
      <c r="F793" s="632"/>
      <c r="G793" s="632"/>
      <c r="H793" s="632"/>
      <c r="I793" s="632"/>
      <c r="J793" s="632"/>
      <c r="K793" s="632"/>
      <c r="L793" s="632"/>
      <c r="M793" s="632"/>
      <c r="N793" s="632"/>
      <c r="O793" s="632"/>
      <c r="P793" s="632"/>
      <c r="Q793" s="632"/>
      <c r="R793" s="632"/>
      <c r="S793" s="632"/>
      <c r="T793" s="632"/>
      <c r="U793" s="632"/>
      <c r="V793" s="632"/>
      <c r="W793" s="632"/>
      <c r="X793" s="632"/>
      <c r="Y793" s="632"/>
      <c r="Z793" s="632"/>
    </row>
    <row r="794" spans="1:26" ht="12.75" customHeight="1" x14ac:dyDescent="0.3">
      <c r="A794" s="632"/>
      <c r="B794" s="632"/>
      <c r="C794" s="632"/>
      <c r="D794" s="632"/>
      <c r="E794" s="632"/>
      <c r="F794" s="632"/>
      <c r="G794" s="632"/>
      <c r="H794" s="632"/>
      <c r="I794" s="632"/>
      <c r="J794" s="632"/>
      <c r="K794" s="632"/>
      <c r="L794" s="632"/>
      <c r="M794" s="632"/>
      <c r="N794" s="632"/>
      <c r="O794" s="632"/>
      <c r="P794" s="632"/>
      <c r="Q794" s="632"/>
      <c r="R794" s="632"/>
      <c r="S794" s="632"/>
      <c r="T794" s="632"/>
      <c r="U794" s="632"/>
      <c r="V794" s="632"/>
      <c r="W794" s="632"/>
      <c r="X794" s="632"/>
      <c r="Y794" s="632"/>
      <c r="Z794" s="632"/>
    </row>
    <row r="795" spans="1:26" ht="12.75" customHeight="1" x14ac:dyDescent="0.3">
      <c r="A795" s="632"/>
      <c r="B795" s="632"/>
      <c r="C795" s="632"/>
      <c r="D795" s="632"/>
      <c r="E795" s="632"/>
      <c r="F795" s="632"/>
      <c r="G795" s="632"/>
      <c r="H795" s="632"/>
      <c r="I795" s="632"/>
      <c r="J795" s="632"/>
      <c r="K795" s="632"/>
      <c r="L795" s="632"/>
      <c r="M795" s="632"/>
      <c r="N795" s="632"/>
      <c r="O795" s="632"/>
      <c r="P795" s="632"/>
      <c r="Q795" s="632"/>
      <c r="R795" s="632"/>
      <c r="S795" s="632"/>
      <c r="T795" s="632"/>
      <c r="U795" s="632"/>
      <c r="V795" s="632"/>
      <c r="W795" s="632"/>
      <c r="X795" s="632"/>
      <c r="Y795" s="632"/>
      <c r="Z795" s="632"/>
    </row>
    <row r="796" spans="1:26" ht="12.75" customHeight="1" x14ac:dyDescent="0.3">
      <c r="A796" s="632"/>
      <c r="B796" s="632"/>
      <c r="C796" s="632"/>
      <c r="D796" s="632"/>
      <c r="E796" s="632"/>
      <c r="F796" s="632"/>
      <c r="G796" s="632"/>
      <c r="H796" s="632"/>
      <c r="I796" s="632"/>
      <c r="J796" s="632"/>
      <c r="K796" s="632"/>
      <c r="L796" s="632"/>
      <c r="M796" s="632"/>
      <c r="N796" s="632"/>
      <c r="O796" s="632"/>
      <c r="P796" s="632"/>
      <c r="Q796" s="632"/>
      <c r="R796" s="632"/>
      <c r="S796" s="632"/>
      <c r="T796" s="632"/>
      <c r="U796" s="632"/>
      <c r="V796" s="632"/>
      <c r="W796" s="632"/>
      <c r="X796" s="632"/>
      <c r="Y796" s="632"/>
      <c r="Z796" s="632"/>
    </row>
    <row r="797" spans="1:26" ht="12.75" customHeight="1" x14ac:dyDescent="0.3">
      <c r="A797" s="632"/>
      <c r="B797" s="632"/>
      <c r="C797" s="632"/>
      <c r="D797" s="632"/>
      <c r="E797" s="632"/>
      <c r="F797" s="632"/>
      <c r="G797" s="632"/>
      <c r="H797" s="632"/>
      <c r="I797" s="632"/>
      <c r="J797" s="632"/>
      <c r="K797" s="632"/>
      <c r="L797" s="632"/>
      <c r="M797" s="632"/>
      <c r="N797" s="632"/>
      <c r="O797" s="632"/>
      <c r="P797" s="632"/>
      <c r="Q797" s="632"/>
      <c r="R797" s="632"/>
      <c r="S797" s="632"/>
      <c r="T797" s="632"/>
      <c r="U797" s="632"/>
      <c r="V797" s="632"/>
      <c r="W797" s="632"/>
      <c r="X797" s="632"/>
      <c r="Y797" s="632"/>
      <c r="Z797" s="632"/>
    </row>
    <row r="798" spans="1:26" ht="12.75" customHeight="1" x14ac:dyDescent="0.3">
      <c r="A798" s="632"/>
      <c r="B798" s="632"/>
      <c r="C798" s="632"/>
      <c r="D798" s="632"/>
      <c r="E798" s="632"/>
      <c r="F798" s="632"/>
      <c r="G798" s="632"/>
      <c r="H798" s="632"/>
      <c r="I798" s="632"/>
      <c r="J798" s="632"/>
      <c r="K798" s="632"/>
      <c r="L798" s="632"/>
      <c r="M798" s="632"/>
      <c r="N798" s="632"/>
      <c r="O798" s="632"/>
      <c r="P798" s="632"/>
      <c r="Q798" s="632"/>
      <c r="R798" s="632"/>
      <c r="S798" s="632"/>
      <c r="T798" s="632"/>
      <c r="U798" s="632"/>
      <c r="V798" s="632"/>
      <c r="W798" s="632"/>
      <c r="X798" s="632"/>
      <c r="Y798" s="632"/>
      <c r="Z798" s="632"/>
    </row>
    <row r="799" spans="1:26" ht="12.75" customHeight="1" x14ac:dyDescent="0.3">
      <c r="A799" s="632"/>
      <c r="B799" s="632"/>
      <c r="C799" s="632"/>
      <c r="D799" s="632"/>
      <c r="E799" s="632"/>
      <c r="F799" s="632"/>
      <c r="G799" s="632"/>
      <c r="H799" s="632"/>
      <c r="I799" s="632"/>
      <c r="J799" s="632"/>
      <c r="K799" s="632"/>
      <c r="L799" s="632"/>
      <c r="M799" s="632"/>
      <c r="N799" s="632"/>
      <c r="O799" s="632"/>
      <c r="P799" s="632"/>
      <c r="Q799" s="632"/>
      <c r="R799" s="632"/>
      <c r="S799" s="632"/>
      <c r="T799" s="632"/>
      <c r="U799" s="632"/>
      <c r="V799" s="632"/>
      <c r="W799" s="632"/>
      <c r="X799" s="632"/>
      <c r="Y799" s="632"/>
      <c r="Z799" s="632"/>
    </row>
    <row r="800" spans="1:26" ht="12.75" customHeight="1" x14ac:dyDescent="0.3">
      <c r="A800" s="632"/>
      <c r="B800" s="632"/>
      <c r="C800" s="632"/>
      <c r="D800" s="632"/>
      <c r="E800" s="632"/>
      <c r="F800" s="632"/>
      <c r="G800" s="632"/>
      <c r="H800" s="632"/>
      <c r="I800" s="632"/>
      <c r="J800" s="632"/>
      <c r="K800" s="632"/>
      <c r="L800" s="632"/>
      <c r="M800" s="632"/>
      <c r="N800" s="632"/>
      <c r="O800" s="632"/>
      <c r="P800" s="632"/>
      <c r="Q800" s="632"/>
      <c r="R800" s="632"/>
      <c r="S800" s="632"/>
      <c r="T800" s="632"/>
      <c r="U800" s="632"/>
      <c r="V800" s="632"/>
      <c r="W800" s="632"/>
      <c r="X800" s="632"/>
      <c r="Y800" s="632"/>
      <c r="Z800" s="632"/>
    </row>
    <row r="801" spans="1:26" ht="12.75" customHeight="1" x14ac:dyDescent="0.3">
      <c r="A801" s="632"/>
      <c r="B801" s="632"/>
      <c r="C801" s="632"/>
      <c r="D801" s="632"/>
      <c r="E801" s="632"/>
      <c r="F801" s="632"/>
      <c r="G801" s="632"/>
      <c r="H801" s="632"/>
      <c r="I801" s="632"/>
      <c r="J801" s="632"/>
      <c r="K801" s="632"/>
      <c r="L801" s="632"/>
      <c r="M801" s="632"/>
      <c r="N801" s="632"/>
      <c r="O801" s="632"/>
      <c r="P801" s="632"/>
      <c r="Q801" s="632"/>
      <c r="R801" s="632"/>
      <c r="S801" s="632"/>
      <c r="T801" s="632"/>
      <c r="U801" s="632"/>
      <c r="V801" s="632"/>
      <c r="W801" s="632"/>
      <c r="X801" s="632"/>
      <c r="Y801" s="632"/>
      <c r="Z801" s="632"/>
    </row>
    <row r="802" spans="1:26" ht="12.75" customHeight="1" x14ac:dyDescent="0.3">
      <c r="A802" s="632"/>
      <c r="B802" s="632"/>
      <c r="C802" s="632"/>
      <c r="D802" s="632"/>
      <c r="E802" s="632"/>
      <c r="F802" s="632"/>
      <c r="G802" s="632"/>
      <c r="H802" s="632"/>
      <c r="I802" s="632"/>
      <c r="J802" s="632"/>
      <c r="K802" s="632"/>
      <c r="L802" s="632"/>
      <c r="M802" s="632"/>
      <c r="N802" s="632"/>
      <c r="O802" s="632"/>
      <c r="P802" s="632"/>
      <c r="Q802" s="632"/>
      <c r="R802" s="632"/>
      <c r="S802" s="632"/>
      <c r="T802" s="632"/>
      <c r="U802" s="632"/>
      <c r="V802" s="632"/>
      <c r="W802" s="632"/>
      <c r="X802" s="632"/>
      <c r="Y802" s="632"/>
      <c r="Z802" s="632"/>
    </row>
    <row r="803" spans="1:26" ht="12.75" customHeight="1" x14ac:dyDescent="0.3">
      <c r="A803" s="632"/>
      <c r="B803" s="632"/>
      <c r="C803" s="632"/>
      <c r="D803" s="632"/>
      <c r="E803" s="632"/>
      <c r="F803" s="632"/>
      <c r="G803" s="632"/>
      <c r="H803" s="632"/>
      <c r="I803" s="632"/>
      <c r="J803" s="632"/>
      <c r="K803" s="632"/>
      <c r="L803" s="632"/>
      <c r="M803" s="632"/>
      <c r="N803" s="632"/>
      <c r="O803" s="632"/>
      <c r="P803" s="632"/>
      <c r="Q803" s="632"/>
      <c r="R803" s="632"/>
      <c r="S803" s="632"/>
      <c r="T803" s="632"/>
      <c r="U803" s="632"/>
      <c r="V803" s="632"/>
      <c r="W803" s="632"/>
      <c r="X803" s="632"/>
      <c r="Y803" s="632"/>
      <c r="Z803" s="632"/>
    </row>
    <row r="804" spans="1:26" ht="12.75" customHeight="1" x14ac:dyDescent="0.3">
      <c r="A804" s="632"/>
      <c r="B804" s="632"/>
      <c r="C804" s="632"/>
      <c r="D804" s="632"/>
      <c r="E804" s="632"/>
      <c r="F804" s="632"/>
      <c r="G804" s="632"/>
      <c r="H804" s="632"/>
      <c r="I804" s="632"/>
      <c r="J804" s="632"/>
      <c r="K804" s="632"/>
      <c r="L804" s="632"/>
      <c r="M804" s="632"/>
      <c r="N804" s="632"/>
      <c r="O804" s="632"/>
      <c r="P804" s="632"/>
      <c r="Q804" s="632"/>
      <c r="R804" s="632"/>
      <c r="S804" s="632"/>
      <c r="T804" s="632"/>
      <c r="U804" s="632"/>
      <c r="V804" s="632"/>
      <c r="W804" s="632"/>
      <c r="X804" s="632"/>
      <c r="Y804" s="632"/>
      <c r="Z804" s="632"/>
    </row>
    <row r="805" spans="1:26" ht="12.75" customHeight="1" x14ac:dyDescent="0.3">
      <c r="A805" s="632"/>
      <c r="B805" s="632"/>
      <c r="C805" s="632"/>
      <c r="D805" s="632"/>
      <c r="E805" s="632"/>
      <c r="F805" s="632"/>
      <c r="G805" s="632"/>
      <c r="H805" s="632"/>
      <c r="I805" s="632"/>
      <c r="J805" s="632"/>
      <c r="K805" s="632"/>
      <c r="L805" s="632"/>
      <c r="M805" s="632"/>
      <c r="N805" s="632"/>
      <c r="O805" s="632"/>
      <c r="P805" s="632"/>
      <c r="Q805" s="632"/>
      <c r="R805" s="632"/>
      <c r="S805" s="632"/>
      <c r="T805" s="632"/>
      <c r="U805" s="632"/>
      <c r="V805" s="632"/>
      <c r="W805" s="632"/>
      <c r="X805" s="632"/>
      <c r="Y805" s="632"/>
      <c r="Z805" s="632"/>
    </row>
    <row r="806" spans="1:26" ht="12.75" customHeight="1" x14ac:dyDescent="0.3">
      <c r="A806" s="632"/>
      <c r="B806" s="632"/>
      <c r="C806" s="632"/>
      <c r="D806" s="632"/>
      <c r="E806" s="632"/>
      <c r="F806" s="632"/>
      <c r="G806" s="632"/>
      <c r="H806" s="632"/>
      <c r="I806" s="632"/>
      <c r="J806" s="632"/>
      <c r="K806" s="632"/>
      <c r="L806" s="632"/>
      <c r="M806" s="632"/>
      <c r="N806" s="632"/>
      <c r="O806" s="632"/>
      <c r="P806" s="632"/>
      <c r="Q806" s="632"/>
      <c r="R806" s="632"/>
      <c r="S806" s="632"/>
      <c r="T806" s="632"/>
      <c r="U806" s="632"/>
      <c r="V806" s="632"/>
      <c r="W806" s="632"/>
      <c r="X806" s="632"/>
      <c r="Y806" s="632"/>
      <c r="Z806" s="632"/>
    </row>
    <row r="807" spans="1:26" ht="12.75" customHeight="1" x14ac:dyDescent="0.3">
      <c r="A807" s="632"/>
      <c r="B807" s="632"/>
      <c r="C807" s="632"/>
      <c r="D807" s="632"/>
      <c r="E807" s="632"/>
      <c r="F807" s="632"/>
      <c r="G807" s="632"/>
      <c r="H807" s="632"/>
      <c r="I807" s="632"/>
      <c r="J807" s="632"/>
      <c r="K807" s="632"/>
      <c r="L807" s="632"/>
      <c r="M807" s="632"/>
      <c r="N807" s="632"/>
      <c r="O807" s="632"/>
      <c r="P807" s="632"/>
      <c r="Q807" s="632"/>
      <c r="R807" s="632"/>
      <c r="S807" s="632"/>
      <c r="T807" s="632"/>
      <c r="U807" s="632"/>
      <c r="V807" s="632"/>
      <c r="W807" s="632"/>
      <c r="X807" s="632"/>
      <c r="Y807" s="632"/>
      <c r="Z807" s="632"/>
    </row>
    <row r="808" spans="1:26" ht="12.75" customHeight="1" x14ac:dyDescent="0.3">
      <c r="A808" s="632"/>
      <c r="B808" s="632"/>
      <c r="C808" s="632"/>
      <c r="D808" s="632"/>
      <c r="E808" s="632"/>
      <c r="F808" s="632"/>
      <c r="G808" s="632"/>
      <c r="H808" s="632"/>
      <c r="I808" s="632"/>
      <c r="J808" s="632"/>
      <c r="K808" s="632"/>
      <c r="L808" s="632"/>
      <c r="M808" s="632"/>
      <c r="N808" s="632"/>
      <c r="O808" s="632"/>
      <c r="P808" s="632"/>
      <c r="Q808" s="632"/>
      <c r="R808" s="632"/>
      <c r="S808" s="632"/>
      <c r="T808" s="632"/>
      <c r="U808" s="632"/>
      <c r="V808" s="632"/>
      <c r="W808" s="632"/>
      <c r="X808" s="632"/>
      <c r="Y808" s="632"/>
      <c r="Z808" s="632"/>
    </row>
    <row r="809" spans="1:26" ht="12.75" customHeight="1" x14ac:dyDescent="0.3">
      <c r="A809" s="632"/>
      <c r="B809" s="632"/>
      <c r="C809" s="632"/>
      <c r="D809" s="632"/>
      <c r="E809" s="632"/>
      <c r="F809" s="632"/>
      <c r="G809" s="632"/>
      <c r="H809" s="632"/>
      <c r="I809" s="632"/>
      <c r="J809" s="632"/>
      <c r="K809" s="632"/>
      <c r="L809" s="632"/>
      <c r="M809" s="632"/>
      <c r="N809" s="632"/>
      <c r="O809" s="632"/>
      <c r="P809" s="632"/>
      <c r="Q809" s="632"/>
      <c r="R809" s="632"/>
      <c r="S809" s="632"/>
      <c r="T809" s="632"/>
      <c r="U809" s="632"/>
      <c r="V809" s="632"/>
      <c r="W809" s="632"/>
      <c r="X809" s="632"/>
      <c r="Y809" s="632"/>
      <c r="Z809" s="632"/>
    </row>
    <row r="810" spans="1:26" ht="12.75" customHeight="1" x14ac:dyDescent="0.3">
      <c r="A810" s="632"/>
      <c r="B810" s="632"/>
      <c r="C810" s="632"/>
      <c r="D810" s="632"/>
      <c r="E810" s="632"/>
      <c r="F810" s="632"/>
      <c r="G810" s="632"/>
      <c r="H810" s="632"/>
      <c r="I810" s="632"/>
      <c r="J810" s="632"/>
      <c r="K810" s="632"/>
      <c r="L810" s="632"/>
      <c r="M810" s="632"/>
      <c r="N810" s="632"/>
      <c r="O810" s="632"/>
      <c r="P810" s="632"/>
      <c r="Q810" s="632"/>
      <c r="R810" s="632"/>
      <c r="S810" s="632"/>
      <c r="T810" s="632"/>
      <c r="U810" s="632"/>
      <c r="V810" s="632"/>
      <c r="W810" s="632"/>
      <c r="X810" s="632"/>
      <c r="Y810" s="632"/>
      <c r="Z810" s="632"/>
    </row>
    <row r="811" spans="1:26" ht="12.75" customHeight="1" x14ac:dyDescent="0.3">
      <c r="A811" s="632"/>
      <c r="B811" s="632"/>
      <c r="C811" s="632"/>
      <c r="D811" s="632"/>
      <c r="E811" s="632"/>
      <c r="F811" s="632"/>
      <c r="G811" s="632"/>
      <c r="H811" s="632"/>
      <c r="I811" s="632"/>
      <c r="J811" s="632"/>
      <c r="K811" s="632"/>
      <c r="L811" s="632"/>
      <c r="M811" s="632"/>
      <c r="N811" s="632"/>
      <c r="O811" s="632"/>
      <c r="P811" s="632"/>
      <c r="Q811" s="632"/>
      <c r="R811" s="632"/>
      <c r="S811" s="632"/>
      <c r="T811" s="632"/>
      <c r="U811" s="632"/>
      <c r="V811" s="632"/>
      <c r="W811" s="632"/>
      <c r="X811" s="632"/>
      <c r="Y811" s="632"/>
      <c r="Z811" s="632"/>
    </row>
    <row r="812" spans="1:26" ht="12.75" customHeight="1" x14ac:dyDescent="0.3">
      <c r="A812" s="632"/>
      <c r="B812" s="632"/>
      <c r="C812" s="632"/>
      <c r="D812" s="632"/>
      <c r="E812" s="632"/>
      <c r="F812" s="632"/>
      <c r="G812" s="632"/>
      <c r="H812" s="632"/>
      <c r="I812" s="632"/>
      <c r="J812" s="632"/>
      <c r="K812" s="632"/>
      <c r="L812" s="632"/>
      <c r="M812" s="632"/>
      <c r="N812" s="632"/>
      <c r="O812" s="632"/>
      <c r="P812" s="632"/>
      <c r="Q812" s="632"/>
      <c r="R812" s="632"/>
      <c r="S812" s="632"/>
      <c r="T812" s="632"/>
      <c r="U812" s="632"/>
      <c r="V812" s="632"/>
      <c r="W812" s="632"/>
      <c r="X812" s="632"/>
      <c r="Y812" s="632"/>
      <c r="Z812" s="632"/>
    </row>
    <row r="813" spans="1:26" ht="12.75" customHeight="1" x14ac:dyDescent="0.3">
      <c r="A813" s="632"/>
      <c r="B813" s="632"/>
      <c r="C813" s="632"/>
      <c r="D813" s="632"/>
      <c r="E813" s="632"/>
      <c r="F813" s="632"/>
      <c r="G813" s="632"/>
      <c r="H813" s="632"/>
      <c r="I813" s="632"/>
      <c r="J813" s="632"/>
      <c r="K813" s="632"/>
      <c r="L813" s="632"/>
      <c r="M813" s="632"/>
      <c r="N813" s="632"/>
      <c r="O813" s="632"/>
      <c r="P813" s="632"/>
      <c r="Q813" s="632"/>
      <c r="R813" s="632"/>
      <c r="S813" s="632"/>
      <c r="T813" s="632"/>
      <c r="U813" s="632"/>
      <c r="V813" s="632"/>
      <c r="W813" s="632"/>
      <c r="X813" s="632"/>
      <c r="Y813" s="632"/>
      <c r="Z813" s="632"/>
    </row>
    <row r="814" spans="1:26" ht="12.75" customHeight="1" x14ac:dyDescent="0.3">
      <c r="A814" s="632"/>
      <c r="B814" s="632"/>
      <c r="C814" s="632"/>
      <c r="D814" s="632"/>
      <c r="E814" s="632"/>
      <c r="F814" s="632"/>
      <c r="G814" s="632"/>
      <c r="H814" s="632"/>
      <c r="I814" s="632"/>
      <c r="J814" s="632"/>
      <c r="K814" s="632"/>
      <c r="L814" s="632"/>
      <c r="M814" s="632"/>
      <c r="N814" s="632"/>
      <c r="O814" s="632"/>
      <c r="P814" s="632"/>
      <c r="Q814" s="632"/>
      <c r="R814" s="632"/>
      <c r="S814" s="632"/>
      <c r="T814" s="632"/>
      <c r="U814" s="632"/>
      <c r="V814" s="632"/>
      <c r="W814" s="632"/>
      <c r="X814" s="632"/>
      <c r="Y814" s="632"/>
      <c r="Z814" s="632"/>
    </row>
    <row r="815" spans="1:26" ht="12.75" customHeight="1" x14ac:dyDescent="0.3">
      <c r="A815" s="632"/>
      <c r="B815" s="632"/>
      <c r="C815" s="632"/>
      <c r="D815" s="632"/>
      <c r="E815" s="632"/>
      <c r="F815" s="632"/>
      <c r="G815" s="632"/>
      <c r="H815" s="632"/>
      <c r="I815" s="632"/>
      <c r="J815" s="632"/>
      <c r="K815" s="632"/>
      <c r="L815" s="632"/>
      <c r="M815" s="632"/>
      <c r="N815" s="632"/>
      <c r="O815" s="632"/>
      <c r="P815" s="632"/>
      <c r="Q815" s="632"/>
      <c r="R815" s="632"/>
      <c r="S815" s="632"/>
      <c r="T815" s="632"/>
      <c r="U815" s="632"/>
      <c r="V815" s="632"/>
      <c r="W815" s="632"/>
      <c r="X815" s="632"/>
      <c r="Y815" s="632"/>
      <c r="Z815" s="632"/>
    </row>
    <row r="816" spans="1:26" ht="12.75" customHeight="1" x14ac:dyDescent="0.3">
      <c r="A816" s="632"/>
      <c r="B816" s="632"/>
      <c r="C816" s="632"/>
      <c r="D816" s="632"/>
      <c r="E816" s="632"/>
      <c r="F816" s="632"/>
      <c r="G816" s="632"/>
      <c r="H816" s="632"/>
      <c r="I816" s="632"/>
      <c r="J816" s="632"/>
      <c r="K816" s="632"/>
      <c r="L816" s="632"/>
      <c r="M816" s="632"/>
      <c r="N816" s="632"/>
      <c r="O816" s="632"/>
      <c r="P816" s="632"/>
      <c r="Q816" s="632"/>
      <c r="R816" s="632"/>
      <c r="S816" s="632"/>
      <c r="T816" s="632"/>
      <c r="U816" s="632"/>
      <c r="V816" s="632"/>
      <c r="W816" s="632"/>
      <c r="X816" s="632"/>
      <c r="Y816" s="632"/>
      <c r="Z816" s="632"/>
    </row>
    <row r="817" spans="1:26" ht="12.75" customHeight="1" x14ac:dyDescent="0.3">
      <c r="A817" s="632"/>
      <c r="B817" s="632"/>
      <c r="C817" s="632"/>
      <c r="D817" s="632"/>
      <c r="E817" s="632"/>
      <c r="F817" s="632"/>
      <c r="G817" s="632"/>
      <c r="H817" s="632"/>
      <c r="I817" s="632"/>
      <c r="J817" s="632"/>
      <c r="K817" s="632"/>
      <c r="L817" s="632"/>
      <c r="M817" s="632"/>
      <c r="N817" s="632"/>
      <c r="O817" s="632"/>
      <c r="P817" s="632"/>
      <c r="Q817" s="632"/>
      <c r="R817" s="632"/>
      <c r="S817" s="632"/>
      <c r="T817" s="632"/>
      <c r="U817" s="632"/>
      <c r="V817" s="632"/>
      <c r="W817" s="632"/>
      <c r="X817" s="632"/>
      <c r="Y817" s="632"/>
      <c r="Z817" s="632"/>
    </row>
    <row r="818" spans="1:26" ht="12.75" customHeight="1" x14ac:dyDescent="0.3">
      <c r="A818" s="632"/>
      <c r="B818" s="632"/>
      <c r="C818" s="632"/>
      <c r="D818" s="632"/>
      <c r="E818" s="632"/>
      <c r="F818" s="632"/>
      <c r="G818" s="632"/>
      <c r="H818" s="632"/>
      <c r="I818" s="632"/>
      <c r="J818" s="632"/>
      <c r="K818" s="632"/>
      <c r="L818" s="632"/>
      <c r="M818" s="632"/>
      <c r="N818" s="632"/>
      <c r="O818" s="632"/>
      <c r="P818" s="632"/>
      <c r="Q818" s="632"/>
      <c r="R818" s="632"/>
      <c r="S818" s="632"/>
      <c r="T818" s="632"/>
      <c r="U818" s="632"/>
      <c r="V818" s="632"/>
      <c r="W818" s="632"/>
      <c r="X818" s="632"/>
      <c r="Y818" s="632"/>
      <c r="Z818" s="632"/>
    </row>
    <row r="819" spans="1:26" ht="12.75" customHeight="1" x14ac:dyDescent="0.3">
      <c r="A819" s="632"/>
      <c r="B819" s="632"/>
      <c r="C819" s="632"/>
      <c r="D819" s="632"/>
      <c r="E819" s="632"/>
      <c r="F819" s="632"/>
      <c r="G819" s="632"/>
      <c r="H819" s="632"/>
      <c r="I819" s="632"/>
      <c r="J819" s="632"/>
      <c r="K819" s="632"/>
      <c r="L819" s="632"/>
      <c r="M819" s="632"/>
      <c r="N819" s="632"/>
      <c r="O819" s="632"/>
      <c r="P819" s="632"/>
      <c r="Q819" s="632"/>
      <c r="R819" s="632"/>
      <c r="S819" s="632"/>
      <c r="T819" s="632"/>
      <c r="U819" s="632"/>
      <c r="V819" s="632"/>
      <c r="W819" s="632"/>
      <c r="X819" s="632"/>
      <c r="Y819" s="632"/>
      <c r="Z819" s="632"/>
    </row>
    <row r="820" spans="1:26" ht="12.75" customHeight="1" x14ac:dyDescent="0.3">
      <c r="A820" s="632"/>
      <c r="B820" s="632"/>
      <c r="C820" s="632"/>
      <c r="D820" s="632"/>
      <c r="E820" s="632"/>
      <c r="F820" s="632"/>
      <c r="G820" s="632"/>
      <c r="H820" s="632"/>
      <c r="I820" s="632"/>
      <c r="J820" s="632"/>
      <c r="K820" s="632"/>
      <c r="L820" s="632"/>
      <c r="M820" s="632"/>
      <c r="N820" s="632"/>
      <c r="O820" s="632"/>
      <c r="P820" s="632"/>
      <c r="Q820" s="632"/>
      <c r="R820" s="632"/>
      <c r="S820" s="632"/>
      <c r="T820" s="632"/>
      <c r="U820" s="632"/>
      <c r="V820" s="632"/>
      <c r="W820" s="632"/>
      <c r="X820" s="632"/>
      <c r="Y820" s="632"/>
      <c r="Z820" s="632"/>
    </row>
    <row r="821" spans="1:26" ht="12.75" customHeight="1" x14ac:dyDescent="0.3">
      <c r="A821" s="632"/>
      <c r="B821" s="632"/>
      <c r="C821" s="632"/>
      <c r="D821" s="632"/>
      <c r="E821" s="632"/>
      <c r="F821" s="632"/>
      <c r="G821" s="632"/>
      <c r="H821" s="632"/>
      <c r="I821" s="632"/>
      <c r="J821" s="632"/>
      <c r="K821" s="632"/>
      <c r="L821" s="632"/>
      <c r="M821" s="632"/>
      <c r="N821" s="632"/>
      <c r="O821" s="632"/>
      <c r="P821" s="632"/>
      <c r="Q821" s="632"/>
      <c r="R821" s="632"/>
      <c r="S821" s="632"/>
      <c r="T821" s="632"/>
      <c r="U821" s="632"/>
      <c r="V821" s="632"/>
      <c r="W821" s="632"/>
      <c r="X821" s="632"/>
      <c r="Y821" s="632"/>
      <c r="Z821" s="632"/>
    </row>
    <row r="822" spans="1:26" ht="12.75" customHeight="1" x14ac:dyDescent="0.3">
      <c r="A822" s="632"/>
      <c r="B822" s="632"/>
      <c r="C822" s="632"/>
      <c r="D822" s="632"/>
      <c r="E822" s="632"/>
      <c r="F822" s="632"/>
      <c r="G822" s="632"/>
      <c r="H822" s="632"/>
      <c r="I822" s="632"/>
      <c r="J822" s="632"/>
      <c r="K822" s="632"/>
      <c r="L822" s="632"/>
      <c r="M822" s="632"/>
      <c r="N822" s="632"/>
      <c r="O822" s="632"/>
      <c r="P822" s="632"/>
      <c r="Q822" s="632"/>
      <c r="R822" s="632"/>
      <c r="S822" s="632"/>
      <c r="T822" s="632"/>
      <c r="U822" s="632"/>
      <c r="V822" s="632"/>
      <c r="W822" s="632"/>
      <c r="X822" s="632"/>
      <c r="Y822" s="632"/>
      <c r="Z822" s="632"/>
    </row>
    <row r="823" spans="1:26" ht="12.75" customHeight="1" x14ac:dyDescent="0.3">
      <c r="A823" s="632"/>
      <c r="B823" s="632"/>
      <c r="C823" s="632"/>
      <c r="D823" s="632"/>
      <c r="E823" s="632"/>
      <c r="F823" s="632"/>
      <c r="G823" s="632"/>
      <c r="H823" s="632"/>
      <c r="I823" s="632"/>
      <c r="J823" s="632"/>
      <c r="K823" s="632"/>
      <c r="L823" s="632"/>
      <c r="M823" s="632"/>
      <c r="N823" s="632"/>
      <c r="O823" s="632"/>
      <c r="P823" s="632"/>
      <c r="Q823" s="632"/>
      <c r="R823" s="632"/>
      <c r="S823" s="632"/>
      <c r="T823" s="632"/>
      <c r="U823" s="632"/>
      <c r="V823" s="632"/>
      <c r="W823" s="632"/>
      <c r="X823" s="632"/>
      <c r="Y823" s="632"/>
      <c r="Z823" s="632"/>
    </row>
    <row r="824" spans="1:26" ht="12.75" customHeight="1" x14ac:dyDescent="0.3">
      <c r="A824" s="632"/>
      <c r="B824" s="632"/>
      <c r="C824" s="632"/>
      <c r="D824" s="632"/>
      <c r="E824" s="632"/>
      <c r="F824" s="632"/>
      <c r="G824" s="632"/>
      <c r="H824" s="632"/>
      <c r="I824" s="632"/>
      <c r="J824" s="632"/>
      <c r="K824" s="632"/>
      <c r="L824" s="632"/>
      <c r="M824" s="632"/>
      <c r="N824" s="632"/>
      <c r="O824" s="632"/>
      <c r="P824" s="632"/>
      <c r="Q824" s="632"/>
      <c r="R824" s="632"/>
      <c r="S824" s="632"/>
      <c r="T824" s="632"/>
      <c r="U824" s="632"/>
      <c r="V824" s="632"/>
      <c r="W824" s="632"/>
      <c r="X824" s="632"/>
      <c r="Y824" s="632"/>
      <c r="Z824" s="632"/>
    </row>
    <row r="825" spans="1:26" ht="12.75" customHeight="1" x14ac:dyDescent="0.3">
      <c r="A825" s="632"/>
      <c r="B825" s="632"/>
      <c r="C825" s="632"/>
      <c r="D825" s="632"/>
      <c r="E825" s="632"/>
      <c r="F825" s="632"/>
      <c r="G825" s="632"/>
      <c r="H825" s="632"/>
      <c r="I825" s="632"/>
      <c r="J825" s="632"/>
      <c r="K825" s="632"/>
      <c r="L825" s="632"/>
      <c r="M825" s="632"/>
      <c r="N825" s="632"/>
      <c r="O825" s="632"/>
      <c r="P825" s="632"/>
      <c r="Q825" s="632"/>
      <c r="R825" s="632"/>
      <c r="S825" s="632"/>
      <c r="T825" s="632"/>
      <c r="U825" s="632"/>
      <c r="V825" s="632"/>
      <c r="W825" s="632"/>
      <c r="X825" s="632"/>
      <c r="Y825" s="632"/>
      <c r="Z825" s="632"/>
    </row>
    <row r="826" spans="1:26" ht="12.75" customHeight="1" x14ac:dyDescent="0.3">
      <c r="A826" s="632"/>
      <c r="B826" s="632"/>
      <c r="C826" s="632"/>
      <c r="D826" s="632"/>
      <c r="E826" s="632"/>
      <c r="F826" s="632"/>
      <c r="G826" s="632"/>
      <c r="H826" s="632"/>
      <c r="I826" s="632"/>
      <c r="J826" s="632"/>
      <c r="K826" s="632"/>
      <c r="L826" s="632"/>
      <c r="M826" s="632"/>
      <c r="N826" s="632"/>
      <c r="O826" s="632"/>
      <c r="P826" s="632"/>
      <c r="Q826" s="632"/>
      <c r="R826" s="632"/>
      <c r="S826" s="632"/>
      <c r="T826" s="632"/>
      <c r="U826" s="632"/>
      <c r="V826" s="632"/>
      <c r="W826" s="632"/>
      <c r="X826" s="632"/>
      <c r="Y826" s="632"/>
      <c r="Z826" s="632"/>
    </row>
    <row r="827" spans="1:26" ht="12.75" customHeight="1" x14ac:dyDescent="0.3">
      <c r="A827" s="632"/>
      <c r="B827" s="632"/>
      <c r="C827" s="632"/>
      <c r="D827" s="632"/>
      <c r="E827" s="632"/>
      <c r="F827" s="632"/>
      <c r="G827" s="632"/>
      <c r="H827" s="632"/>
      <c r="I827" s="632"/>
      <c r="J827" s="632"/>
      <c r="K827" s="632"/>
      <c r="L827" s="632"/>
      <c r="M827" s="632"/>
      <c r="N827" s="632"/>
      <c r="O827" s="632"/>
      <c r="P827" s="632"/>
      <c r="Q827" s="632"/>
      <c r="R827" s="632"/>
      <c r="S827" s="632"/>
      <c r="T827" s="632"/>
      <c r="U827" s="632"/>
      <c r="V827" s="632"/>
      <c r="W827" s="632"/>
      <c r="X827" s="632"/>
      <c r="Y827" s="632"/>
      <c r="Z827" s="632"/>
    </row>
    <row r="828" spans="1:26" ht="12.75" customHeight="1" x14ac:dyDescent="0.3">
      <c r="A828" s="632"/>
      <c r="B828" s="632"/>
      <c r="C828" s="632"/>
      <c r="D828" s="632"/>
      <c r="E828" s="632"/>
      <c r="F828" s="632"/>
      <c r="G828" s="632"/>
      <c r="H828" s="632"/>
      <c r="I828" s="632"/>
      <c r="J828" s="632"/>
      <c r="K828" s="632"/>
      <c r="L828" s="632"/>
      <c r="M828" s="632"/>
      <c r="N828" s="632"/>
      <c r="O828" s="632"/>
      <c r="P828" s="632"/>
      <c r="Q828" s="632"/>
      <c r="R828" s="632"/>
      <c r="S828" s="632"/>
      <c r="T828" s="632"/>
      <c r="U828" s="632"/>
      <c r="V828" s="632"/>
      <c r="W828" s="632"/>
      <c r="X828" s="632"/>
      <c r="Y828" s="632"/>
      <c r="Z828" s="632"/>
    </row>
    <row r="829" spans="1:26" ht="12.75" customHeight="1" x14ac:dyDescent="0.3">
      <c r="A829" s="632"/>
      <c r="B829" s="632"/>
      <c r="C829" s="632"/>
      <c r="D829" s="632"/>
      <c r="E829" s="632"/>
      <c r="F829" s="632"/>
      <c r="G829" s="632"/>
      <c r="H829" s="632"/>
      <c r="I829" s="632"/>
      <c r="J829" s="632"/>
      <c r="K829" s="632"/>
      <c r="L829" s="632"/>
      <c r="M829" s="632"/>
      <c r="N829" s="632"/>
      <c r="O829" s="632"/>
      <c r="P829" s="632"/>
      <c r="Q829" s="632"/>
      <c r="R829" s="632"/>
      <c r="S829" s="632"/>
      <c r="T829" s="632"/>
      <c r="U829" s="632"/>
      <c r="V829" s="632"/>
      <c r="W829" s="632"/>
      <c r="X829" s="632"/>
      <c r="Y829" s="632"/>
      <c r="Z829" s="632"/>
    </row>
    <row r="830" spans="1:26" ht="12.75" customHeight="1" x14ac:dyDescent="0.3">
      <c r="A830" s="632"/>
      <c r="B830" s="632"/>
      <c r="C830" s="632"/>
      <c r="D830" s="632"/>
      <c r="E830" s="632"/>
      <c r="F830" s="632"/>
      <c r="G830" s="632"/>
      <c r="H830" s="632"/>
      <c r="I830" s="632"/>
      <c r="J830" s="632"/>
      <c r="K830" s="632"/>
      <c r="L830" s="632"/>
      <c r="M830" s="632"/>
      <c r="N830" s="632"/>
      <c r="O830" s="632"/>
      <c r="P830" s="632"/>
      <c r="Q830" s="632"/>
      <c r="R830" s="632"/>
      <c r="S830" s="632"/>
      <c r="T830" s="632"/>
      <c r="U830" s="632"/>
      <c r="V830" s="632"/>
      <c r="W830" s="632"/>
      <c r="X830" s="632"/>
      <c r="Y830" s="632"/>
      <c r="Z830" s="632"/>
    </row>
    <row r="831" spans="1:26" ht="12.75" customHeight="1" x14ac:dyDescent="0.3">
      <c r="A831" s="632"/>
      <c r="B831" s="632"/>
      <c r="C831" s="632"/>
      <c r="D831" s="632"/>
      <c r="E831" s="632"/>
      <c r="F831" s="632"/>
      <c r="G831" s="632"/>
      <c r="H831" s="632"/>
      <c r="I831" s="632"/>
      <c r="J831" s="632"/>
      <c r="K831" s="632"/>
      <c r="L831" s="632"/>
      <c r="M831" s="632"/>
      <c r="N831" s="632"/>
      <c r="O831" s="632"/>
      <c r="P831" s="632"/>
      <c r="Q831" s="632"/>
      <c r="R831" s="632"/>
      <c r="S831" s="632"/>
      <c r="T831" s="632"/>
      <c r="U831" s="632"/>
      <c r="V831" s="632"/>
      <c r="W831" s="632"/>
      <c r="X831" s="632"/>
      <c r="Y831" s="632"/>
      <c r="Z831" s="632"/>
    </row>
    <row r="832" spans="1:26" ht="12.75" customHeight="1" x14ac:dyDescent="0.3">
      <c r="A832" s="632"/>
      <c r="B832" s="632"/>
      <c r="C832" s="632"/>
      <c r="D832" s="632"/>
      <c r="E832" s="632"/>
      <c r="F832" s="632"/>
      <c r="G832" s="632"/>
      <c r="H832" s="632"/>
      <c r="I832" s="632"/>
      <c r="J832" s="632"/>
      <c r="K832" s="632"/>
      <c r="L832" s="632"/>
      <c r="M832" s="632"/>
      <c r="N832" s="632"/>
      <c r="O832" s="632"/>
      <c r="P832" s="632"/>
      <c r="Q832" s="632"/>
      <c r="R832" s="632"/>
      <c r="S832" s="632"/>
      <c r="T832" s="632"/>
      <c r="U832" s="632"/>
      <c r="V832" s="632"/>
      <c r="W832" s="632"/>
      <c r="X832" s="632"/>
      <c r="Y832" s="632"/>
      <c r="Z832" s="632"/>
    </row>
    <row r="833" spans="1:26" ht="12.75" customHeight="1" x14ac:dyDescent="0.3">
      <c r="A833" s="632"/>
      <c r="B833" s="632"/>
      <c r="C833" s="632"/>
      <c r="D833" s="632"/>
      <c r="E833" s="632"/>
      <c r="F833" s="632"/>
      <c r="G833" s="632"/>
      <c r="H833" s="632"/>
      <c r="I833" s="632"/>
      <c r="J833" s="632"/>
      <c r="K833" s="632"/>
      <c r="L833" s="632"/>
      <c r="M833" s="632"/>
      <c r="N833" s="632"/>
      <c r="O833" s="632"/>
      <c r="P833" s="632"/>
      <c r="Q833" s="632"/>
      <c r="R833" s="632"/>
      <c r="S833" s="632"/>
      <c r="T833" s="632"/>
      <c r="U833" s="632"/>
      <c r="V833" s="632"/>
      <c r="W833" s="632"/>
      <c r="X833" s="632"/>
      <c r="Y833" s="632"/>
      <c r="Z833" s="632"/>
    </row>
    <row r="834" spans="1:26" ht="12.75" customHeight="1" x14ac:dyDescent="0.3">
      <c r="A834" s="632"/>
      <c r="B834" s="632"/>
      <c r="C834" s="632"/>
      <c r="D834" s="632"/>
      <c r="E834" s="632"/>
      <c r="F834" s="632"/>
      <c r="G834" s="632"/>
      <c r="H834" s="632"/>
      <c r="I834" s="632"/>
      <c r="J834" s="632"/>
      <c r="K834" s="632"/>
      <c r="L834" s="632"/>
      <c r="M834" s="632"/>
      <c r="N834" s="632"/>
      <c r="O834" s="632"/>
      <c r="P834" s="632"/>
      <c r="Q834" s="632"/>
      <c r="R834" s="632"/>
      <c r="S834" s="632"/>
      <c r="T834" s="632"/>
      <c r="U834" s="632"/>
      <c r="V834" s="632"/>
      <c r="W834" s="632"/>
      <c r="X834" s="632"/>
      <c r="Y834" s="632"/>
      <c r="Z834" s="632"/>
    </row>
    <row r="835" spans="1:26" ht="12.75" customHeight="1" x14ac:dyDescent="0.3">
      <c r="A835" s="632"/>
      <c r="B835" s="632"/>
      <c r="C835" s="632"/>
      <c r="D835" s="632"/>
      <c r="E835" s="632"/>
      <c r="F835" s="632"/>
      <c r="G835" s="632"/>
      <c r="H835" s="632"/>
      <c r="I835" s="632"/>
      <c r="J835" s="632"/>
      <c r="K835" s="632"/>
      <c r="L835" s="632"/>
      <c r="M835" s="632"/>
      <c r="N835" s="632"/>
      <c r="O835" s="632"/>
      <c r="P835" s="632"/>
      <c r="Q835" s="632"/>
      <c r="R835" s="632"/>
      <c r="S835" s="632"/>
      <c r="T835" s="632"/>
      <c r="U835" s="632"/>
      <c r="V835" s="632"/>
      <c r="W835" s="632"/>
      <c r="X835" s="632"/>
      <c r="Y835" s="632"/>
      <c r="Z835" s="632"/>
    </row>
    <row r="836" spans="1:26" ht="12.75" customHeight="1" x14ac:dyDescent="0.3">
      <c r="A836" s="632"/>
      <c r="B836" s="632"/>
      <c r="C836" s="632"/>
      <c r="D836" s="632"/>
      <c r="E836" s="632"/>
      <c r="F836" s="632"/>
      <c r="G836" s="632"/>
      <c r="H836" s="632"/>
      <c r="I836" s="632"/>
      <c r="J836" s="632"/>
      <c r="K836" s="632"/>
      <c r="L836" s="632"/>
      <c r="M836" s="632"/>
      <c r="N836" s="632"/>
      <c r="O836" s="632"/>
      <c r="P836" s="632"/>
      <c r="Q836" s="632"/>
      <c r="R836" s="632"/>
      <c r="S836" s="632"/>
      <c r="T836" s="632"/>
      <c r="U836" s="632"/>
      <c r="V836" s="632"/>
      <c r="W836" s="632"/>
      <c r="X836" s="632"/>
      <c r="Y836" s="632"/>
      <c r="Z836" s="632"/>
    </row>
    <row r="837" spans="1:26" ht="12.75" customHeight="1" x14ac:dyDescent="0.3">
      <c r="A837" s="632"/>
      <c r="B837" s="632"/>
      <c r="C837" s="632"/>
      <c r="D837" s="632"/>
      <c r="E837" s="632"/>
      <c r="F837" s="632"/>
      <c r="G837" s="632"/>
      <c r="H837" s="632"/>
      <c r="I837" s="632"/>
      <c r="J837" s="632"/>
      <c r="K837" s="632"/>
      <c r="L837" s="632"/>
      <c r="M837" s="632"/>
      <c r="N837" s="632"/>
      <c r="O837" s="632"/>
      <c r="P837" s="632"/>
      <c r="Q837" s="632"/>
      <c r="R837" s="632"/>
      <c r="S837" s="632"/>
      <c r="T837" s="632"/>
      <c r="U837" s="632"/>
      <c r="V837" s="632"/>
      <c r="W837" s="632"/>
      <c r="X837" s="632"/>
      <c r="Y837" s="632"/>
      <c r="Z837" s="632"/>
    </row>
    <row r="838" spans="1:26" ht="12.75" customHeight="1" x14ac:dyDescent="0.3">
      <c r="A838" s="632"/>
      <c r="B838" s="632"/>
      <c r="C838" s="632"/>
      <c r="D838" s="632"/>
      <c r="E838" s="632"/>
      <c r="F838" s="632"/>
      <c r="G838" s="632"/>
      <c r="H838" s="632"/>
      <c r="I838" s="632"/>
      <c r="J838" s="632"/>
      <c r="K838" s="632"/>
      <c r="L838" s="632"/>
      <c r="M838" s="632"/>
      <c r="N838" s="632"/>
      <c r="O838" s="632"/>
      <c r="P838" s="632"/>
      <c r="Q838" s="632"/>
      <c r="R838" s="632"/>
      <c r="S838" s="632"/>
      <c r="T838" s="632"/>
      <c r="U838" s="632"/>
      <c r="V838" s="632"/>
      <c r="W838" s="632"/>
      <c r="X838" s="632"/>
      <c r="Y838" s="632"/>
      <c r="Z838" s="632"/>
    </row>
    <row r="839" spans="1:26" ht="12.75" customHeight="1" x14ac:dyDescent="0.3">
      <c r="A839" s="632"/>
      <c r="B839" s="632"/>
      <c r="C839" s="632"/>
      <c r="D839" s="632"/>
      <c r="E839" s="632"/>
      <c r="F839" s="632"/>
      <c r="G839" s="632"/>
      <c r="H839" s="632"/>
      <c r="I839" s="632"/>
      <c r="J839" s="632"/>
      <c r="K839" s="632"/>
      <c r="L839" s="632"/>
      <c r="M839" s="632"/>
      <c r="N839" s="632"/>
      <c r="O839" s="632"/>
      <c r="P839" s="632"/>
      <c r="Q839" s="632"/>
      <c r="R839" s="632"/>
      <c r="S839" s="632"/>
      <c r="T839" s="632"/>
      <c r="U839" s="632"/>
      <c r="V839" s="632"/>
      <c r="W839" s="632"/>
      <c r="X839" s="632"/>
      <c r="Y839" s="632"/>
      <c r="Z839" s="632"/>
    </row>
    <row r="840" spans="1:26" ht="12.75" customHeight="1" x14ac:dyDescent="0.3">
      <c r="A840" s="632"/>
      <c r="B840" s="632"/>
      <c r="C840" s="632"/>
      <c r="D840" s="632"/>
      <c r="E840" s="632"/>
      <c r="F840" s="632"/>
      <c r="G840" s="632"/>
      <c r="H840" s="632"/>
      <c r="I840" s="632"/>
      <c r="J840" s="632"/>
      <c r="K840" s="632"/>
      <c r="L840" s="632"/>
      <c r="M840" s="632"/>
      <c r="N840" s="632"/>
      <c r="O840" s="632"/>
      <c r="P840" s="632"/>
      <c r="Q840" s="632"/>
      <c r="R840" s="632"/>
      <c r="S840" s="632"/>
      <c r="T840" s="632"/>
      <c r="U840" s="632"/>
      <c r="V840" s="632"/>
      <c r="W840" s="632"/>
      <c r="X840" s="632"/>
      <c r="Y840" s="632"/>
      <c r="Z840" s="632"/>
    </row>
    <row r="841" spans="1:26" ht="12.75" customHeight="1" x14ac:dyDescent="0.3">
      <c r="A841" s="632"/>
      <c r="B841" s="632"/>
      <c r="C841" s="632"/>
      <c r="D841" s="632"/>
      <c r="E841" s="632"/>
      <c r="F841" s="632"/>
      <c r="G841" s="632"/>
      <c r="H841" s="632"/>
      <c r="I841" s="632"/>
      <c r="J841" s="632"/>
      <c r="K841" s="632"/>
      <c r="L841" s="632"/>
      <c r="M841" s="632"/>
      <c r="N841" s="632"/>
      <c r="O841" s="632"/>
      <c r="P841" s="632"/>
      <c r="Q841" s="632"/>
      <c r="R841" s="632"/>
      <c r="S841" s="632"/>
      <c r="T841" s="632"/>
      <c r="U841" s="632"/>
      <c r="V841" s="632"/>
      <c r="W841" s="632"/>
      <c r="X841" s="632"/>
      <c r="Y841" s="632"/>
      <c r="Z841" s="632"/>
    </row>
    <row r="842" spans="1:26" ht="12.75" customHeight="1" x14ac:dyDescent="0.3">
      <c r="A842" s="632"/>
      <c r="B842" s="632"/>
      <c r="C842" s="632"/>
      <c r="D842" s="632"/>
      <c r="E842" s="632"/>
      <c r="F842" s="632"/>
      <c r="G842" s="632"/>
      <c r="H842" s="632"/>
      <c r="I842" s="632"/>
      <c r="J842" s="632"/>
      <c r="K842" s="632"/>
      <c r="L842" s="632"/>
      <c r="M842" s="632"/>
      <c r="N842" s="632"/>
      <c r="O842" s="632"/>
      <c r="P842" s="632"/>
      <c r="Q842" s="632"/>
      <c r="R842" s="632"/>
      <c r="S842" s="632"/>
      <c r="T842" s="632"/>
      <c r="U842" s="632"/>
      <c r="V842" s="632"/>
      <c r="W842" s="632"/>
      <c r="X842" s="632"/>
      <c r="Y842" s="632"/>
      <c r="Z842" s="632"/>
    </row>
    <row r="843" spans="1:26" ht="12.75" customHeight="1" x14ac:dyDescent="0.3">
      <c r="A843" s="632"/>
      <c r="B843" s="632"/>
      <c r="C843" s="632"/>
      <c r="D843" s="632"/>
      <c r="E843" s="632"/>
      <c r="F843" s="632"/>
      <c r="G843" s="632"/>
      <c r="H843" s="632"/>
      <c r="I843" s="632"/>
      <c r="J843" s="632"/>
      <c r="K843" s="632"/>
      <c r="L843" s="632"/>
      <c r="M843" s="632"/>
      <c r="N843" s="632"/>
      <c r="O843" s="632"/>
      <c r="P843" s="632"/>
      <c r="Q843" s="632"/>
      <c r="R843" s="632"/>
      <c r="S843" s="632"/>
      <c r="T843" s="632"/>
      <c r="U843" s="632"/>
      <c r="V843" s="632"/>
      <c r="W843" s="632"/>
      <c r="X843" s="632"/>
      <c r="Y843" s="632"/>
      <c r="Z843" s="632"/>
    </row>
    <row r="844" spans="1:26" ht="12.75" customHeight="1" x14ac:dyDescent="0.3">
      <c r="A844" s="632"/>
      <c r="B844" s="632"/>
      <c r="C844" s="632"/>
      <c r="D844" s="632"/>
      <c r="E844" s="632"/>
      <c r="F844" s="632"/>
      <c r="G844" s="632"/>
      <c r="H844" s="632"/>
      <c r="I844" s="632"/>
      <c r="J844" s="632"/>
      <c r="K844" s="632"/>
      <c r="L844" s="632"/>
      <c r="M844" s="632"/>
      <c r="N844" s="632"/>
      <c r="O844" s="632"/>
      <c r="P844" s="632"/>
      <c r="Q844" s="632"/>
      <c r="R844" s="632"/>
      <c r="S844" s="632"/>
      <c r="T844" s="632"/>
      <c r="U844" s="632"/>
      <c r="V844" s="632"/>
      <c r="W844" s="632"/>
      <c r="X844" s="632"/>
      <c r="Y844" s="632"/>
      <c r="Z844" s="632"/>
    </row>
    <row r="845" spans="1:26" ht="12.75" customHeight="1" x14ac:dyDescent="0.3">
      <c r="A845" s="632"/>
      <c r="B845" s="632"/>
      <c r="C845" s="632"/>
      <c r="D845" s="632"/>
      <c r="E845" s="632"/>
      <c r="F845" s="632"/>
      <c r="G845" s="632"/>
      <c r="H845" s="632"/>
      <c r="I845" s="632"/>
      <c r="J845" s="632"/>
      <c r="K845" s="632"/>
      <c r="L845" s="632"/>
      <c r="M845" s="632"/>
      <c r="N845" s="632"/>
      <c r="O845" s="632"/>
      <c r="P845" s="632"/>
      <c r="Q845" s="632"/>
      <c r="R845" s="632"/>
      <c r="S845" s="632"/>
      <c r="T845" s="632"/>
      <c r="U845" s="632"/>
      <c r="V845" s="632"/>
      <c r="W845" s="632"/>
      <c r="X845" s="632"/>
      <c r="Y845" s="632"/>
      <c r="Z845" s="632"/>
    </row>
    <row r="846" spans="1:26" ht="12.75" customHeight="1" x14ac:dyDescent="0.3">
      <c r="A846" s="632"/>
      <c r="B846" s="632"/>
      <c r="C846" s="632"/>
      <c r="D846" s="632"/>
      <c r="E846" s="632"/>
      <c r="F846" s="632"/>
      <c r="G846" s="632"/>
      <c r="H846" s="632"/>
      <c r="I846" s="632"/>
      <c r="J846" s="632"/>
      <c r="K846" s="632"/>
      <c r="L846" s="632"/>
      <c r="M846" s="632"/>
      <c r="N846" s="632"/>
      <c r="O846" s="632"/>
      <c r="P846" s="632"/>
      <c r="Q846" s="632"/>
      <c r="R846" s="632"/>
      <c r="S846" s="632"/>
      <c r="T846" s="632"/>
      <c r="U846" s="632"/>
      <c r="V846" s="632"/>
      <c r="W846" s="632"/>
      <c r="X846" s="632"/>
      <c r="Y846" s="632"/>
      <c r="Z846" s="632"/>
    </row>
    <row r="847" spans="1:26" ht="12.75" customHeight="1" x14ac:dyDescent="0.3">
      <c r="A847" s="632"/>
      <c r="B847" s="632"/>
      <c r="C847" s="632"/>
      <c r="D847" s="632"/>
      <c r="E847" s="632"/>
      <c r="F847" s="632"/>
      <c r="G847" s="632"/>
      <c r="H847" s="632"/>
      <c r="I847" s="632"/>
      <c r="J847" s="632"/>
      <c r="K847" s="632"/>
      <c r="L847" s="632"/>
      <c r="M847" s="632"/>
      <c r="N847" s="632"/>
      <c r="O847" s="632"/>
      <c r="P847" s="632"/>
      <c r="Q847" s="632"/>
      <c r="R847" s="632"/>
      <c r="S847" s="632"/>
      <c r="T847" s="632"/>
      <c r="U847" s="632"/>
      <c r="V847" s="632"/>
      <c r="W847" s="632"/>
      <c r="X847" s="632"/>
      <c r="Y847" s="632"/>
      <c r="Z847" s="632"/>
    </row>
    <row r="848" spans="1:26" ht="12.75" customHeight="1" x14ac:dyDescent="0.3">
      <c r="A848" s="632"/>
      <c r="B848" s="632"/>
      <c r="C848" s="632"/>
      <c r="D848" s="632"/>
      <c r="E848" s="632"/>
      <c r="F848" s="632"/>
      <c r="G848" s="632"/>
      <c r="H848" s="632"/>
      <c r="I848" s="632"/>
      <c r="J848" s="632"/>
      <c r="K848" s="632"/>
      <c r="L848" s="632"/>
      <c r="M848" s="632"/>
      <c r="N848" s="632"/>
      <c r="O848" s="632"/>
      <c r="P848" s="632"/>
      <c r="Q848" s="632"/>
      <c r="R848" s="632"/>
      <c r="S848" s="632"/>
      <c r="T848" s="632"/>
      <c r="U848" s="632"/>
      <c r="V848" s="632"/>
      <c r="W848" s="632"/>
      <c r="X848" s="632"/>
      <c r="Y848" s="632"/>
      <c r="Z848" s="632"/>
    </row>
    <row r="849" spans="1:26" ht="12.75" customHeight="1" x14ac:dyDescent="0.3">
      <c r="A849" s="632"/>
      <c r="B849" s="632"/>
      <c r="C849" s="632"/>
      <c r="D849" s="632"/>
      <c r="E849" s="632"/>
      <c r="F849" s="632"/>
      <c r="G849" s="632"/>
      <c r="H849" s="632"/>
      <c r="I849" s="632"/>
      <c r="J849" s="632"/>
      <c r="K849" s="632"/>
      <c r="L849" s="632"/>
      <c r="M849" s="632"/>
      <c r="N849" s="632"/>
      <c r="O849" s="632"/>
      <c r="P849" s="632"/>
      <c r="Q849" s="632"/>
      <c r="R849" s="632"/>
      <c r="S849" s="632"/>
      <c r="T849" s="632"/>
      <c r="U849" s="632"/>
      <c r="V849" s="632"/>
      <c r="W849" s="632"/>
      <c r="X849" s="632"/>
      <c r="Y849" s="632"/>
      <c r="Z849" s="632"/>
    </row>
    <row r="850" spans="1:26" ht="12.75" customHeight="1" x14ac:dyDescent="0.3">
      <c r="A850" s="632"/>
      <c r="B850" s="632"/>
      <c r="C850" s="632"/>
      <c r="D850" s="632"/>
      <c r="E850" s="632"/>
      <c r="F850" s="632"/>
      <c r="G850" s="632"/>
      <c r="H850" s="632"/>
      <c r="I850" s="632"/>
      <c r="J850" s="632"/>
      <c r="K850" s="632"/>
      <c r="L850" s="632"/>
      <c r="M850" s="632"/>
      <c r="N850" s="632"/>
      <c r="O850" s="632"/>
      <c r="P850" s="632"/>
      <c r="Q850" s="632"/>
      <c r="R850" s="632"/>
      <c r="S850" s="632"/>
      <c r="T850" s="632"/>
      <c r="U850" s="632"/>
      <c r="V850" s="632"/>
      <c r="W850" s="632"/>
      <c r="X850" s="632"/>
      <c r="Y850" s="632"/>
      <c r="Z850" s="632"/>
    </row>
    <row r="851" spans="1:26" ht="12.75" customHeight="1" x14ac:dyDescent="0.3">
      <c r="A851" s="632"/>
      <c r="B851" s="632"/>
      <c r="C851" s="632"/>
      <c r="D851" s="632"/>
      <c r="E851" s="632"/>
      <c r="F851" s="632"/>
      <c r="G851" s="632"/>
      <c r="H851" s="632"/>
      <c r="I851" s="632"/>
      <c r="J851" s="632"/>
      <c r="K851" s="632"/>
      <c r="L851" s="632"/>
      <c r="M851" s="632"/>
      <c r="N851" s="632"/>
      <c r="O851" s="632"/>
      <c r="P851" s="632"/>
      <c r="Q851" s="632"/>
      <c r="R851" s="632"/>
      <c r="S851" s="632"/>
      <c r="T851" s="632"/>
      <c r="U851" s="632"/>
      <c r="V851" s="632"/>
      <c r="W851" s="632"/>
      <c r="X851" s="632"/>
      <c r="Y851" s="632"/>
      <c r="Z851" s="632"/>
    </row>
    <row r="852" spans="1:26" ht="12.75" customHeight="1" x14ac:dyDescent="0.3">
      <c r="A852" s="632"/>
      <c r="B852" s="632"/>
      <c r="C852" s="632"/>
      <c r="D852" s="632"/>
      <c r="E852" s="632"/>
      <c r="F852" s="632"/>
      <c r="G852" s="632"/>
      <c r="H852" s="632"/>
      <c r="I852" s="632"/>
      <c r="J852" s="632"/>
      <c r="K852" s="632"/>
      <c r="L852" s="632"/>
      <c r="M852" s="632"/>
      <c r="N852" s="632"/>
      <c r="O852" s="632"/>
      <c r="P852" s="632"/>
      <c r="Q852" s="632"/>
      <c r="R852" s="632"/>
      <c r="S852" s="632"/>
      <c r="T852" s="632"/>
      <c r="U852" s="632"/>
      <c r="V852" s="632"/>
      <c r="W852" s="632"/>
      <c r="X852" s="632"/>
      <c r="Y852" s="632"/>
      <c r="Z852" s="632"/>
    </row>
    <row r="853" spans="1:26" ht="12.75" customHeight="1" x14ac:dyDescent="0.3">
      <c r="A853" s="632"/>
      <c r="B853" s="632"/>
      <c r="C853" s="632"/>
      <c r="D853" s="632"/>
      <c r="E853" s="632"/>
      <c r="F853" s="632"/>
      <c r="G853" s="632"/>
      <c r="H853" s="632"/>
      <c r="I853" s="632"/>
      <c r="J853" s="632"/>
      <c r="K853" s="632"/>
      <c r="L853" s="632"/>
      <c r="M853" s="632"/>
      <c r="N853" s="632"/>
      <c r="O853" s="632"/>
      <c r="P853" s="632"/>
      <c r="Q853" s="632"/>
      <c r="R853" s="632"/>
      <c r="S853" s="632"/>
      <c r="T853" s="632"/>
      <c r="U853" s="632"/>
      <c r="V853" s="632"/>
      <c r="W853" s="632"/>
      <c r="X853" s="632"/>
      <c r="Y853" s="632"/>
      <c r="Z853" s="632"/>
    </row>
    <row r="854" spans="1:26" ht="12.75" customHeight="1" x14ac:dyDescent="0.3">
      <c r="A854" s="632"/>
      <c r="B854" s="632"/>
      <c r="C854" s="632"/>
      <c r="D854" s="632"/>
      <c r="E854" s="632"/>
      <c r="F854" s="632"/>
      <c r="G854" s="632"/>
      <c r="H854" s="632"/>
      <c r="I854" s="632"/>
      <c r="J854" s="632"/>
      <c r="K854" s="632"/>
      <c r="L854" s="632"/>
      <c r="M854" s="632"/>
      <c r="N854" s="632"/>
      <c r="O854" s="632"/>
      <c r="P854" s="632"/>
      <c r="Q854" s="632"/>
      <c r="R854" s="632"/>
      <c r="S854" s="632"/>
      <c r="T854" s="632"/>
      <c r="U854" s="632"/>
      <c r="V854" s="632"/>
      <c r="W854" s="632"/>
      <c r="X854" s="632"/>
      <c r="Y854" s="632"/>
      <c r="Z854" s="632"/>
    </row>
    <row r="855" spans="1:26" ht="12.75" customHeight="1" x14ac:dyDescent="0.3">
      <c r="A855" s="632"/>
      <c r="B855" s="632"/>
      <c r="C855" s="632"/>
      <c r="D855" s="632"/>
      <c r="E855" s="632"/>
      <c r="F855" s="632"/>
      <c r="G855" s="632"/>
      <c r="H855" s="632"/>
      <c r="I855" s="632"/>
      <c r="J855" s="632"/>
      <c r="K855" s="632"/>
      <c r="L855" s="632"/>
      <c r="M855" s="632"/>
      <c r="N855" s="632"/>
      <c r="O855" s="632"/>
      <c r="P855" s="632"/>
      <c r="Q855" s="632"/>
      <c r="R855" s="632"/>
      <c r="S855" s="632"/>
      <c r="T855" s="632"/>
      <c r="U855" s="632"/>
      <c r="V855" s="632"/>
      <c r="W855" s="632"/>
      <c r="X855" s="632"/>
      <c r="Y855" s="632"/>
      <c r="Z855" s="632"/>
    </row>
    <row r="856" spans="1:26" ht="12.75" customHeight="1" x14ac:dyDescent="0.3">
      <c r="A856" s="632"/>
      <c r="B856" s="632"/>
      <c r="C856" s="632"/>
      <c r="D856" s="632"/>
      <c r="E856" s="632"/>
      <c r="F856" s="632"/>
      <c r="G856" s="632"/>
      <c r="H856" s="632"/>
      <c r="I856" s="632"/>
      <c r="J856" s="632"/>
      <c r="K856" s="632"/>
      <c r="L856" s="632"/>
      <c r="M856" s="632"/>
      <c r="N856" s="632"/>
      <c r="O856" s="632"/>
      <c r="P856" s="632"/>
      <c r="Q856" s="632"/>
      <c r="R856" s="632"/>
      <c r="S856" s="632"/>
      <c r="T856" s="632"/>
      <c r="U856" s="632"/>
      <c r="V856" s="632"/>
      <c r="W856" s="632"/>
      <c r="X856" s="632"/>
      <c r="Y856" s="632"/>
      <c r="Z856" s="632"/>
    </row>
    <row r="857" spans="1:26" ht="12.75" customHeight="1" x14ac:dyDescent="0.3">
      <c r="A857" s="632"/>
      <c r="B857" s="632"/>
      <c r="C857" s="632"/>
      <c r="D857" s="632"/>
      <c r="E857" s="632"/>
      <c r="F857" s="632"/>
      <c r="G857" s="632"/>
      <c r="H857" s="632"/>
      <c r="I857" s="632"/>
      <c r="J857" s="632"/>
      <c r="K857" s="632"/>
      <c r="L857" s="632"/>
      <c r="M857" s="632"/>
      <c r="N857" s="632"/>
      <c r="O857" s="632"/>
      <c r="P857" s="632"/>
      <c r="Q857" s="632"/>
      <c r="R857" s="632"/>
      <c r="S857" s="632"/>
      <c r="T857" s="632"/>
      <c r="U857" s="632"/>
      <c r="V857" s="632"/>
      <c r="W857" s="632"/>
      <c r="X857" s="632"/>
      <c r="Y857" s="632"/>
      <c r="Z857" s="632"/>
    </row>
    <row r="858" spans="1:26" ht="12.75" customHeight="1" x14ac:dyDescent="0.3">
      <c r="A858" s="632"/>
      <c r="B858" s="632"/>
      <c r="C858" s="632"/>
      <c r="D858" s="632"/>
      <c r="E858" s="632"/>
      <c r="F858" s="632"/>
      <c r="G858" s="632"/>
      <c r="H858" s="632"/>
      <c r="I858" s="632"/>
      <c r="J858" s="632"/>
      <c r="K858" s="632"/>
      <c r="L858" s="632"/>
      <c r="M858" s="632"/>
      <c r="N858" s="632"/>
      <c r="O858" s="632"/>
      <c r="P858" s="632"/>
      <c r="Q858" s="632"/>
      <c r="R858" s="632"/>
      <c r="S858" s="632"/>
      <c r="T858" s="632"/>
      <c r="U858" s="632"/>
      <c r="V858" s="632"/>
      <c r="W858" s="632"/>
      <c r="X858" s="632"/>
      <c r="Y858" s="632"/>
      <c r="Z858" s="632"/>
    </row>
    <row r="859" spans="1:26" ht="12.75" customHeight="1" x14ac:dyDescent="0.3">
      <c r="A859" s="632"/>
      <c r="B859" s="632"/>
      <c r="C859" s="632"/>
      <c r="D859" s="632"/>
      <c r="E859" s="632"/>
      <c r="F859" s="632"/>
      <c r="G859" s="632"/>
      <c r="H859" s="632"/>
      <c r="I859" s="632"/>
      <c r="J859" s="632"/>
      <c r="K859" s="632"/>
      <c r="L859" s="632"/>
      <c r="M859" s="632"/>
      <c r="N859" s="632"/>
      <c r="O859" s="632"/>
      <c r="P859" s="632"/>
      <c r="Q859" s="632"/>
      <c r="R859" s="632"/>
      <c r="S859" s="632"/>
      <c r="T859" s="632"/>
      <c r="U859" s="632"/>
      <c r="V859" s="632"/>
      <c r="W859" s="632"/>
      <c r="X859" s="632"/>
      <c r="Y859" s="632"/>
      <c r="Z859" s="632"/>
    </row>
    <row r="860" spans="1:26" ht="12.75" customHeight="1" x14ac:dyDescent="0.3">
      <c r="A860" s="632"/>
      <c r="B860" s="632"/>
      <c r="C860" s="632"/>
      <c r="D860" s="632"/>
      <c r="E860" s="632"/>
      <c r="F860" s="632"/>
      <c r="G860" s="632"/>
      <c r="H860" s="632"/>
      <c r="I860" s="632"/>
      <c r="J860" s="632"/>
      <c r="K860" s="632"/>
      <c r="L860" s="632"/>
      <c r="M860" s="632"/>
      <c r="N860" s="632"/>
      <c r="O860" s="632"/>
      <c r="P860" s="632"/>
      <c r="Q860" s="632"/>
      <c r="R860" s="632"/>
      <c r="S860" s="632"/>
      <c r="T860" s="632"/>
      <c r="U860" s="632"/>
      <c r="V860" s="632"/>
      <c r="W860" s="632"/>
      <c r="X860" s="632"/>
      <c r="Y860" s="632"/>
      <c r="Z860" s="632"/>
    </row>
    <row r="861" spans="1:26" ht="12.75" customHeight="1" x14ac:dyDescent="0.3">
      <c r="A861" s="632"/>
      <c r="B861" s="632"/>
      <c r="C861" s="632"/>
      <c r="D861" s="632"/>
      <c r="E861" s="632"/>
      <c r="F861" s="632"/>
      <c r="G861" s="632"/>
      <c r="H861" s="632"/>
      <c r="I861" s="632"/>
      <c r="J861" s="632"/>
      <c r="K861" s="632"/>
      <c r="L861" s="632"/>
      <c r="M861" s="632"/>
      <c r="N861" s="632"/>
      <c r="O861" s="632"/>
      <c r="P861" s="632"/>
      <c r="Q861" s="632"/>
      <c r="R861" s="632"/>
      <c r="S861" s="632"/>
      <c r="T861" s="632"/>
      <c r="U861" s="632"/>
      <c r="V861" s="632"/>
      <c r="W861" s="632"/>
      <c r="X861" s="632"/>
      <c r="Y861" s="632"/>
      <c r="Z861" s="632"/>
    </row>
    <row r="862" spans="1:26" ht="12.75" customHeight="1" x14ac:dyDescent="0.3">
      <c r="A862" s="632"/>
      <c r="B862" s="632"/>
      <c r="C862" s="632"/>
      <c r="D862" s="632"/>
      <c r="E862" s="632"/>
      <c r="F862" s="632"/>
      <c r="G862" s="632"/>
      <c r="H862" s="632"/>
      <c r="I862" s="632"/>
      <c r="J862" s="632"/>
      <c r="K862" s="632"/>
      <c r="L862" s="632"/>
      <c r="M862" s="632"/>
      <c r="N862" s="632"/>
      <c r="O862" s="632"/>
      <c r="P862" s="632"/>
      <c r="Q862" s="632"/>
      <c r="R862" s="632"/>
      <c r="S862" s="632"/>
      <c r="T862" s="632"/>
      <c r="U862" s="632"/>
      <c r="V862" s="632"/>
      <c r="W862" s="632"/>
      <c r="X862" s="632"/>
      <c r="Y862" s="632"/>
      <c r="Z862" s="632"/>
    </row>
    <row r="863" spans="1:26" ht="12.75" customHeight="1" x14ac:dyDescent="0.3">
      <c r="A863" s="632"/>
      <c r="B863" s="632"/>
      <c r="C863" s="632"/>
      <c r="D863" s="632"/>
      <c r="E863" s="632"/>
      <c r="F863" s="632"/>
      <c r="G863" s="632"/>
      <c r="H863" s="632"/>
      <c r="I863" s="632"/>
      <c r="J863" s="632"/>
      <c r="K863" s="632"/>
      <c r="L863" s="632"/>
      <c r="M863" s="632"/>
      <c r="N863" s="632"/>
      <c r="O863" s="632"/>
      <c r="P863" s="632"/>
      <c r="Q863" s="632"/>
      <c r="R863" s="632"/>
      <c r="S863" s="632"/>
      <c r="T863" s="632"/>
      <c r="U863" s="632"/>
      <c r="V863" s="632"/>
      <c r="W863" s="632"/>
      <c r="X863" s="632"/>
      <c r="Y863" s="632"/>
      <c r="Z863" s="632"/>
    </row>
    <row r="864" spans="1:26" ht="12.75" customHeight="1" x14ac:dyDescent="0.3">
      <c r="A864" s="632"/>
      <c r="B864" s="632"/>
      <c r="C864" s="632"/>
      <c r="D864" s="632"/>
      <c r="E864" s="632"/>
      <c r="F864" s="632"/>
      <c r="G864" s="632"/>
      <c r="H864" s="632"/>
      <c r="I864" s="632"/>
      <c r="J864" s="632"/>
      <c r="K864" s="632"/>
      <c r="L864" s="632"/>
      <c r="M864" s="632"/>
      <c r="N864" s="632"/>
      <c r="O864" s="632"/>
      <c r="P864" s="632"/>
      <c r="Q864" s="632"/>
      <c r="R864" s="632"/>
      <c r="S864" s="632"/>
      <c r="T864" s="632"/>
      <c r="U864" s="632"/>
      <c r="V864" s="632"/>
      <c r="W864" s="632"/>
      <c r="X864" s="632"/>
      <c r="Y864" s="632"/>
      <c r="Z864" s="632"/>
    </row>
    <row r="865" spans="1:26" ht="12.75" customHeight="1" x14ac:dyDescent="0.3">
      <c r="A865" s="632"/>
      <c r="B865" s="632"/>
      <c r="C865" s="632"/>
      <c r="D865" s="632"/>
      <c r="E865" s="632"/>
      <c r="F865" s="632"/>
      <c r="G865" s="632"/>
      <c r="H865" s="632"/>
      <c r="I865" s="632"/>
      <c r="J865" s="632"/>
      <c r="K865" s="632"/>
      <c r="L865" s="632"/>
      <c r="M865" s="632"/>
      <c r="N865" s="632"/>
      <c r="O865" s="632"/>
      <c r="P865" s="632"/>
      <c r="Q865" s="632"/>
      <c r="R865" s="632"/>
      <c r="S865" s="632"/>
      <c r="T865" s="632"/>
      <c r="U865" s="632"/>
      <c r="V865" s="632"/>
      <c r="W865" s="632"/>
      <c r="X865" s="632"/>
      <c r="Y865" s="632"/>
      <c r="Z865" s="632"/>
    </row>
    <row r="866" spans="1:26" ht="12.75" customHeight="1" x14ac:dyDescent="0.3">
      <c r="A866" s="632"/>
      <c r="B866" s="632"/>
      <c r="C866" s="632"/>
      <c r="D866" s="632"/>
      <c r="E866" s="632"/>
      <c r="F866" s="632"/>
      <c r="G866" s="632"/>
      <c r="H866" s="632"/>
      <c r="I866" s="632"/>
      <c r="J866" s="632"/>
      <c r="K866" s="632"/>
      <c r="L866" s="632"/>
      <c r="M866" s="632"/>
      <c r="N866" s="632"/>
      <c r="O866" s="632"/>
      <c r="P866" s="632"/>
      <c r="Q866" s="632"/>
      <c r="R866" s="632"/>
      <c r="S866" s="632"/>
      <c r="T866" s="632"/>
      <c r="U866" s="632"/>
      <c r="V866" s="632"/>
      <c r="W866" s="632"/>
      <c r="X866" s="632"/>
      <c r="Y866" s="632"/>
      <c r="Z866" s="632"/>
    </row>
    <row r="867" spans="1:26" ht="12.75" customHeight="1" x14ac:dyDescent="0.3">
      <c r="A867" s="632"/>
      <c r="B867" s="632"/>
      <c r="C867" s="632"/>
      <c r="D867" s="632"/>
      <c r="E867" s="632"/>
      <c r="F867" s="632"/>
      <c r="G867" s="632"/>
      <c r="H867" s="632"/>
      <c r="I867" s="632"/>
      <c r="J867" s="632"/>
      <c r="K867" s="632"/>
      <c r="L867" s="632"/>
      <c r="M867" s="632"/>
      <c r="N867" s="632"/>
      <c r="O867" s="632"/>
      <c r="P867" s="632"/>
      <c r="Q867" s="632"/>
      <c r="R867" s="632"/>
      <c r="S867" s="632"/>
      <c r="T867" s="632"/>
      <c r="U867" s="632"/>
      <c r="V867" s="632"/>
      <c r="W867" s="632"/>
      <c r="X867" s="632"/>
      <c r="Y867" s="632"/>
      <c r="Z867" s="632"/>
    </row>
    <row r="868" spans="1:26" ht="12.75" customHeight="1" x14ac:dyDescent="0.3">
      <c r="A868" s="632"/>
      <c r="B868" s="632"/>
      <c r="C868" s="632"/>
      <c r="D868" s="632"/>
      <c r="E868" s="632"/>
      <c r="F868" s="632"/>
      <c r="G868" s="632"/>
      <c r="H868" s="632"/>
      <c r="I868" s="632"/>
      <c r="J868" s="632"/>
      <c r="K868" s="632"/>
      <c r="L868" s="632"/>
      <c r="M868" s="632"/>
      <c r="N868" s="632"/>
      <c r="O868" s="632"/>
      <c r="P868" s="632"/>
      <c r="Q868" s="632"/>
      <c r="R868" s="632"/>
      <c r="S868" s="632"/>
      <c r="T868" s="632"/>
      <c r="U868" s="632"/>
      <c r="V868" s="632"/>
      <c r="W868" s="632"/>
      <c r="X868" s="632"/>
      <c r="Y868" s="632"/>
      <c r="Z868" s="632"/>
    </row>
    <row r="869" spans="1:26" ht="12.75" customHeight="1" x14ac:dyDescent="0.3">
      <c r="A869" s="632"/>
      <c r="B869" s="632"/>
      <c r="C869" s="632"/>
      <c r="D869" s="632"/>
      <c r="E869" s="632"/>
      <c r="F869" s="632"/>
      <c r="G869" s="632"/>
      <c r="H869" s="632"/>
      <c r="I869" s="632"/>
      <c r="J869" s="632"/>
      <c r="K869" s="632"/>
      <c r="L869" s="632"/>
      <c r="M869" s="632"/>
      <c r="N869" s="632"/>
      <c r="O869" s="632"/>
      <c r="P869" s="632"/>
      <c r="Q869" s="632"/>
      <c r="R869" s="632"/>
      <c r="S869" s="632"/>
      <c r="T869" s="632"/>
      <c r="U869" s="632"/>
      <c r="V869" s="632"/>
      <c r="W869" s="632"/>
      <c r="X869" s="632"/>
      <c r="Y869" s="632"/>
      <c r="Z869" s="632"/>
    </row>
    <row r="870" spans="1:26" ht="12.75" customHeight="1" x14ac:dyDescent="0.3">
      <c r="A870" s="632"/>
      <c r="B870" s="632"/>
      <c r="C870" s="632"/>
      <c r="D870" s="632"/>
      <c r="E870" s="632"/>
      <c r="F870" s="632"/>
      <c r="G870" s="632"/>
      <c r="H870" s="632"/>
      <c r="I870" s="632"/>
      <c r="J870" s="632"/>
      <c r="K870" s="632"/>
      <c r="L870" s="632"/>
      <c r="M870" s="632"/>
      <c r="N870" s="632"/>
      <c r="O870" s="632"/>
      <c r="P870" s="632"/>
      <c r="Q870" s="632"/>
      <c r="R870" s="632"/>
      <c r="S870" s="632"/>
      <c r="T870" s="632"/>
      <c r="U870" s="632"/>
      <c r="V870" s="632"/>
      <c r="W870" s="632"/>
      <c r="X870" s="632"/>
      <c r="Y870" s="632"/>
      <c r="Z870" s="632"/>
    </row>
    <row r="871" spans="1:26" ht="12.75" customHeight="1" x14ac:dyDescent="0.3">
      <c r="A871" s="632"/>
      <c r="B871" s="632"/>
      <c r="C871" s="632"/>
      <c r="D871" s="632"/>
      <c r="E871" s="632"/>
      <c r="F871" s="632"/>
      <c r="G871" s="632"/>
      <c r="H871" s="632"/>
      <c r="I871" s="632"/>
      <c r="J871" s="632"/>
      <c r="K871" s="632"/>
      <c r="L871" s="632"/>
      <c r="M871" s="632"/>
      <c r="N871" s="632"/>
      <c r="O871" s="632"/>
      <c r="P871" s="632"/>
      <c r="Q871" s="632"/>
      <c r="R871" s="632"/>
      <c r="S871" s="632"/>
      <c r="T871" s="632"/>
      <c r="U871" s="632"/>
      <c r="V871" s="632"/>
      <c r="W871" s="632"/>
      <c r="X871" s="632"/>
      <c r="Y871" s="632"/>
      <c r="Z871" s="632"/>
    </row>
    <row r="872" spans="1:26" ht="12.75" customHeight="1" x14ac:dyDescent="0.3">
      <c r="A872" s="632"/>
      <c r="B872" s="632"/>
      <c r="C872" s="632"/>
      <c r="D872" s="632"/>
      <c r="E872" s="632"/>
      <c r="F872" s="632"/>
      <c r="G872" s="632"/>
      <c r="H872" s="632"/>
      <c r="I872" s="632"/>
      <c r="J872" s="632"/>
      <c r="K872" s="632"/>
      <c r="L872" s="632"/>
      <c r="M872" s="632"/>
      <c r="N872" s="632"/>
      <c r="O872" s="632"/>
      <c r="P872" s="632"/>
      <c r="Q872" s="632"/>
      <c r="R872" s="632"/>
      <c r="S872" s="632"/>
      <c r="T872" s="632"/>
      <c r="U872" s="632"/>
      <c r="V872" s="632"/>
      <c r="W872" s="632"/>
      <c r="X872" s="632"/>
      <c r="Y872" s="632"/>
      <c r="Z872" s="632"/>
    </row>
    <row r="873" spans="1:26" ht="12.75" customHeight="1" x14ac:dyDescent="0.3">
      <c r="A873" s="632"/>
      <c r="B873" s="632"/>
      <c r="C873" s="632"/>
      <c r="D873" s="632"/>
      <c r="E873" s="632"/>
      <c r="F873" s="632"/>
      <c r="G873" s="632"/>
      <c r="H873" s="632"/>
      <c r="I873" s="632"/>
      <c r="J873" s="632"/>
      <c r="K873" s="632"/>
      <c r="L873" s="632"/>
      <c r="M873" s="632"/>
      <c r="N873" s="632"/>
      <c r="O873" s="632"/>
      <c r="P873" s="632"/>
      <c r="Q873" s="632"/>
      <c r="R873" s="632"/>
      <c r="S873" s="632"/>
      <c r="T873" s="632"/>
      <c r="U873" s="632"/>
      <c r="V873" s="632"/>
      <c r="W873" s="632"/>
      <c r="X873" s="632"/>
      <c r="Y873" s="632"/>
      <c r="Z873" s="632"/>
    </row>
    <row r="874" spans="1:26" ht="12.75" customHeight="1" x14ac:dyDescent="0.3">
      <c r="A874" s="632"/>
      <c r="B874" s="632"/>
      <c r="C874" s="632"/>
      <c r="D874" s="632"/>
      <c r="E874" s="632"/>
      <c r="F874" s="632"/>
      <c r="G874" s="632"/>
      <c r="H874" s="632"/>
      <c r="I874" s="632"/>
      <c r="J874" s="632"/>
      <c r="K874" s="632"/>
      <c r="L874" s="632"/>
      <c r="M874" s="632"/>
      <c r="N874" s="632"/>
      <c r="O874" s="632"/>
      <c r="P874" s="632"/>
      <c r="Q874" s="632"/>
      <c r="R874" s="632"/>
      <c r="S874" s="632"/>
      <c r="T874" s="632"/>
      <c r="U874" s="632"/>
      <c r="V874" s="632"/>
      <c r="W874" s="632"/>
      <c r="X874" s="632"/>
      <c r="Y874" s="632"/>
      <c r="Z874" s="632"/>
    </row>
    <row r="875" spans="1:26" ht="12.75" customHeight="1" x14ac:dyDescent="0.3">
      <c r="A875" s="632"/>
      <c r="B875" s="632"/>
      <c r="C875" s="632"/>
      <c r="D875" s="632"/>
      <c r="E875" s="632"/>
      <c r="F875" s="632"/>
      <c r="G875" s="632"/>
      <c r="H875" s="632"/>
      <c r="I875" s="632"/>
      <c r="J875" s="632"/>
      <c r="K875" s="632"/>
      <c r="L875" s="632"/>
      <c r="M875" s="632"/>
      <c r="N875" s="632"/>
      <c r="O875" s="632"/>
      <c r="P875" s="632"/>
      <c r="Q875" s="632"/>
      <c r="R875" s="632"/>
      <c r="S875" s="632"/>
      <c r="T875" s="632"/>
      <c r="U875" s="632"/>
      <c r="V875" s="632"/>
      <c r="W875" s="632"/>
      <c r="X875" s="632"/>
      <c r="Y875" s="632"/>
      <c r="Z875" s="632"/>
    </row>
    <row r="876" spans="1:26" ht="12.75" customHeight="1" x14ac:dyDescent="0.3">
      <c r="A876" s="632"/>
      <c r="B876" s="632"/>
      <c r="C876" s="632"/>
      <c r="D876" s="632"/>
      <c r="E876" s="632"/>
      <c r="F876" s="632"/>
      <c r="G876" s="632"/>
      <c r="H876" s="632"/>
      <c r="I876" s="632"/>
      <c r="J876" s="632"/>
      <c r="K876" s="632"/>
      <c r="L876" s="632"/>
      <c r="M876" s="632"/>
      <c r="N876" s="632"/>
      <c r="O876" s="632"/>
      <c r="P876" s="632"/>
      <c r="Q876" s="632"/>
      <c r="R876" s="632"/>
      <c r="S876" s="632"/>
      <c r="T876" s="632"/>
      <c r="U876" s="632"/>
      <c r="V876" s="632"/>
      <c r="W876" s="632"/>
      <c r="X876" s="632"/>
      <c r="Y876" s="632"/>
      <c r="Z876" s="632"/>
    </row>
    <row r="877" spans="1:26" ht="12.75" customHeight="1" x14ac:dyDescent="0.3">
      <c r="A877" s="632"/>
      <c r="B877" s="632"/>
      <c r="C877" s="632"/>
      <c r="D877" s="632"/>
      <c r="E877" s="632"/>
      <c r="F877" s="632"/>
      <c r="G877" s="632"/>
      <c r="H877" s="632"/>
      <c r="I877" s="632"/>
      <c r="J877" s="632"/>
      <c r="K877" s="632"/>
      <c r="L877" s="632"/>
      <c r="M877" s="632"/>
      <c r="N877" s="632"/>
      <c r="O877" s="632"/>
      <c r="P877" s="632"/>
      <c r="Q877" s="632"/>
      <c r="R877" s="632"/>
      <c r="S877" s="632"/>
      <c r="T877" s="632"/>
      <c r="U877" s="632"/>
      <c r="V877" s="632"/>
      <c r="W877" s="632"/>
      <c r="X877" s="632"/>
      <c r="Y877" s="632"/>
      <c r="Z877" s="632"/>
    </row>
    <row r="878" spans="1:26" ht="12.75" customHeight="1" x14ac:dyDescent="0.3">
      <c r="A878" s="632"/>
      <c r="B878" s="632"/>
      <c r="C878" s="632"/>
      <c r="D878" s="632"/>
      <c r="E878" s="632"/>
      <c r="F878" s="632"/>
      <c r="G878" s="632"/>
      <c r="H878" s="632"/>
      <c r="I878" s="632"/>
      <c r="J878" s="632"/>
      <c r="K878" s="632"/>
      <c r="L878" s="632"/>
      <c r="M878" s="632"/>
      <c r="N878" s="632"/>
      <c r="O878" s="632"/>
      <c r="P878" s="632"/>
      <c r="Q878" s="632"/>
      <c r="R878" s="632"/>
      <c r="S878" s="632"/>
      <c r="T878" s="632"/>
      <c r="U878" s="632"/>
      <c r="V878" s="632"/>
      <c r="W878" s="632"/>
      <c r="X878" s="632"/>
      <c r="Y878" s="632"/>
      <c r="Z878" s="632"/>
    </row>
    <row r="879" spans="1:26" ht="12.75" customHeight="1" x14ac:dyDescent="0.3">
      <c r="A879" s="632"/>
      <c r="B879" s="632"/>
      <c r="C879" s="632"/>
      <c r="D879" s="632"/>
      <c r="E879" s="632"/>
      <c r="F879" s="632"/>
      <c r="G879" s="632"/>
      <c r="H879" s="632"/>
      <c r="I879" s="632"/>
      <c r="J879" s="632"/>
      <c r="K879" s="632"/>
      <c r="L879" s="632"/>
      <c r="M879" s="632"/>
      <c r="N879" s="632"/>
      <c r="O879" s="632"/>
      <c r="P879" s="632"/>
      <c r="Q879" s="632"/>
      <c r="R879" s="632"/>
      <c r="S879" s="632"/>
      <c r="T879" s="632"/>
      <c r="U879" s="632"/>
      <c r="V879" s="632"/>
      <c r="W879" s="632"/>
      <c r="X879" s="632"/>
      <c r="Y879" s="632"/>
      <c r="Z879" s="632"/>
    </row>
    <row r="880" spans="1:26" ht="12.75" customHeight="1" x14ac:dyDescent="0.3">
      <c r="A880" s="632"/>
      <c r="B880" s="632"/>
      <c r="C880" s="632"/>
      <c r="D880" s="632"/>
      <c r="E880" s="632"/>
      <c r="F880" s="632"/>
      <c r="G880" s="632"/>
      <c r="H880" s="632"/>
      <c r="I880" s="632"/>
      <c r="J880" s="632"/>
      <c r="K880" s="632"/>
      <c r="L880" s="632"/>
      <c r="M880" s="632"/>
      <c r="N880" s="632"/>
      <c r="O880" s="632"/>
      <c r="P880" s="632"/>
      <c r="Q880" s="632"/>
      <c r="R880" s="632"/>
      <c r="S880" s="632"/>
      <c r="T880" s="632"/>
      <c r="U880" s="632"/>
      <c r="V880" s="632"/>
      <c r="W880" s="632"/>
      <c r="X880" s="632"/>
      <c r="Y880" s="632"/>
      <c r="Z880" s="632"/>
    </row>
    <row r="881" spans="1:26" ht="12.75" customHeight="1" x14ac:dyDescent="0.3">
      <c r="A881" s="632"/>
      <c r="B881" s="632"/>
      <c r="C881" s="632"/>
      <c r="D881" s="632"/>
      <c r="E881" s="632"/>
      <c r="F881" s="632"/>
      <c r="G881" s="632"/>
      <c r="H881" s="632"/>
      <c r="I881" s="632"/>
      <c r="J881" s="632"/>
      <c r="K881" s="632"/>
      <c r="L881" s="632"/>
      <c r="M881" s="632"/>
      <c r="N881" s="632"/>
      <c r="O881" s="632"/>
      <c r="P881" s="632"/>
      <c r="Q881" s="632"/>
      <c r="R881" s="632"/>
      <c r="S881" s="632"/>
      <c r="T881" s="632"/>
      <c r="U881" s="632"/>
      <c r="V881" s="632"/>
      <c r="W881" s="632"/>
      <c r="X881" s="632"/>
      <c r="Y881" s="632"/>
      <c r="Z881" s="632"/>
    </row>
    <row r="882" spans="1:26" ht="12.75" customHeight="1" x14ac:dyDescent="0.3">
      <c r="A882" s="632"/>
      <c r="B882" s="632"/>
      <c r="C882" s="632"/>
      <c r="D882" s="632"/>
      <c r="E882" s="632"/>
      <c r="F882" s="632"/>
      <c r="G882" s="632"/>
      <c r="H882" s="632"/>
      <c r="I882" s="632"/>
      <c r="J882" s="632"/>
      <c r="K882" s="632"/>
      <c r="L882" s="632"/>
      <c r="M882" s="632"/>
      <c r="N882" s="632"/>
      <c r="O882" s="632"/>
      <c r="P882" s="632"/>
      <c r="Q882" s="632"/>
      <c r="R882" s="632"/>
      <c r="S882" s="632"/>
      <c r="T882" s="632"/>
      <c r="U882" s="632"/>
      <c r="V882" s="632"/>
      <c r="W882" s="632"/>
      <c r="X882" s="632"/>
      <c r="Y882" s="632"/>
      <c r="Z882" s="632"/>
    </row>
    <row r="883" spans="1:26" ht="12.75" customHeight="1" x14ac:dyDescent="0.3">
      <c r="A883" s="632"/>
      <c r="B883" s="632"/>
      <c r="C883" s="632"/>
      <c r="D883" s="632"/>
      <c r="E883" s="632"/>
      <c r="F883" s="632"/>
      <c r="G883" s="632"/>
      <c r="H883" s="632"/>
      <c r="I883" s="632"/>
      <c r="J883" s="632"/>
      <c r="K883" s="632"/>
      <c r="L883" s="632"/>
      <c r="M883" s="632"/>
      <c r="N883" s="632"/>
      <c r="O883" s="632"/>
      <c r="P883" s="632"/>
      <c r="Q883" s="632"/>
      <c r="R883" s="632"/>
      <c r="S883" s="632"/>
      <c r="T883" s="632"/>
      <c r="U883" s="632"/>
      <c r="V883" s="632"/>
      <c r="W883" s="632"/>
      <c r="X883" s="632"/>
      <c r="Y883" s="632"/>
      <c r="Z883" s="632"/>
    </row>
    <row r="884" spans="1:26" ht="12.75" customHeight="1" x14ac:dyDescent="0.3">
      <c r="A884" s="632"/>
      <c r="B884" s="632"/>
      <c r="C884" s="632"/>
      <c r="D884" s="632"/>
      <c r="E884" s="632"/>
      <c r="F884" s="632"/>
      <c r="G884" s="632"/>
      <c r="H884" s="632"/>
      <c r="I884" s="632"/>
      <c r="J884" s="632"/>
      <c r="K884" s="632"/>
      <c r="L884" s="632"/>
      <c r="M884" s="632"/>
      <c r="N884" s="632"/>
      <c r="O884" s="632"/>
      <c r="P884" s="632"/>
      <c r="Q884" s="632"/>
      <c r="R884" s="632"/>
      <c r="S884" s="632"/>
      <c r="T884" s="632"/>
      <c r="U884" s="632"/>
      <c r="V884" s="632"/>
      <c r="W884" s="632"/>
      <c r="X884" s="632"/>
      <c r="Y884" s="632"/>
      <c r="Z884" s="632"/>
    </row>
    <row r="885" spans="1:26" ht="12.75" customHeight="1" x14ac:dyDescent="0.3">
      <c r="A885" s="632"/>
      <c r="B885" s="632"/>
      <c r="C885" s="632"/>
      <c r="D885" s="632"/>
      <c r="E885" s="632"/>
      <c r="F885" s="632"/>
      <c r="G885" s="632"/>
      <c r="H885" s="632"/>
      <c r="I885" s="632"/>
      <c r="J885" s="632"/>
      <c r="K885" s="632"/>
      <c r="L885" s="632"/>
      <c r="M885" s="632"/>
      <c r="N885" s="632"/>
      <c r="O885" s="632"/>
      <c r="P885" s="632"/>
      <c r="Q885" s="632"/>
      <c r="R885" s="632"/>
      <c r="S885" s="632"/>
      <c r="T885" s="632"/>
      <c r="U885" s="632"/>
      <c r="V885" s="632"/>
      <c r="W885" s="632"/>
      <c r="X885" s="632"/>
      <c r="Y885" s="632"/>
      <c r="Z885" s="632"/>
    </row>
    <row r="886" spans="1:26" ht="12.75" customHeight="1" x14ac:dyDescent="0.3">
      <c r="A886" s="632"/>
      <c r="B886" s="632"/>
      <c r="C886" s="632"/>
      <c r="D886" s="632"/>
      <c r="E886" s="632"/>
      <c r="F886" s="632"/>
      <c r="G886" s="632"/>
      <c r="H886" s="632"/>
      <c r="I886" s="632"/>
      <c r="J886" s="632"/>
      <c r="K886" s="632"/>
      <c r="L886" s="632"/>
      <c r="M886" s="632"/>
      <c r="N886" s="632"/>
      <c r="O886" s="632"/>
      <c r="P886" s="632"/>
      <c r="Q886" s="632"/>
      <c r="R886" s="632"/>
      <c r="S886" s="632"/>
      <c r="T886" s="632"/>
      <c r="U886" s="632"/>
      <c r="V886" s="632"/>
      <c r="W886" s="632"/>
      <c r="X886" s="632"/>
      <c r="Y886" s="632"/>
      <c r="Z886" s="632"/>
    </row>
    <row r="887" spans="1:26" ht="12.75" customHeight="1" x14ac:dyDescent="0.3">
      <c r="A887" s="632"/>
      <c r="B887" s="632"/>
      <c r="C887" s="632"/>
      <c r="D887" s="632"/>
      <c r="E887" s="632"/>
      <c r="F887" s="632"/>
      <c r="G887" s="632"/>
      <c r="H887" s="632"/>
      <c r="I887" s="632"/>
      <c r="J887" s="632"/>
      <c r="K887" s="632"/>
      <c r="L887" s="632"/>
      <c r="M887" s="632"/>
      <c r="N887" s="632"/>
      <c r="O887" s="632"/>
      <c r="P887" s="632"/>
      <c r="Q887" s="632"/>
      <c r="R887" s="632"/>
      <c r="S887" s="632"/>
      <c r="T887" s="632"/>
      <c r="U887" s="632"/>
      <c r="V887" s="632"/>
      <c r="W887" s="632"/>
      <c r="X887" s="632"/>
      <c r="Y887" s="632"/>
      <c r="Z887" s="632"/>
    </row>
    <row r="888" spans="1:26" ht="12.75" customHeight="1" x14ac:dyDescent="0.3">
      <c r="A888" s="632"/>
      <c r="B888" s="632"/>
      <c r="C888" s="632"/>
      <c r="D888" s="632"/>
      <c r="E888" s="632"/>
      <c r="F888" s="632"/>
      <c r="G888" s="632"/>
      <c r="H888" s="632"/>
      <c r="I888" s="632"/>
      <c r="J888" s="632"/>
      <c r="K888" s="632"/>
      <c r="L888" s="632"/>
      <c r="M888" s="632"/>
      <c r="N888" s="632"/>
      <c r="O888" s="632"/>
      <c r="P888" s="632"/>
      <c r="Q888" s="632"/>
      <c r="R888" s="632"/>
      <c r="S888" s="632"/>
      <c r="T888" s="632"/>
      <c r="U888" s="632"/>
      <c r="V888" s="632"/>
      <c r="W888" s="632"/>
      <c r="X888" s="632"/>
      <c r="Y888" s="632"/>
      <c r="Z888" s="632"/>
    </row>
    <row r="889" spans="1:26" ht="12.75" customHeight="1" x14ac:dyDescent="0.3">
      <c r="A889" s="632"/>
      <c r="B889" s="632"/>
      <c r="C889" s="632"/>
      <c r="D889" s="632"/>
      <c r="E889" s="632"/>
      <c r="F889" s="632"/>
      <c r="G889" s="632"/>
      <c r="H889" s="632"/>
      <c r="I889" s="632"/>
      <c r="J889" s="632"/>
      <c r="K889" s="632"/>
      <c r="L889" s="632"/>
      <c r="M889" s="632"/>
      <c r="N889" s="632"/>
      <c r="O889" s="632"/>
      <c r="P889" s="632"/>
      <c r="Q889" s="632"/>
      <c r="R889" s="632"/>
      <c r="S889" s="632"/>
      <c r="T889" s="632"/>
      <c r="U889" s="632"/>
      <c r="V889" s="632"/>
      <c r="W889" s="632"/>
      <c r="X889" s="632"/>
      <c r="Y889" s="632"/>
      <c r="Z889" s="632"/>
    </row>
    <row r="890" spans="1:26" ht="12.75" customHeight="1" x14ac:dyDescent="0.3">
      <c r="A890" s="632"/>
      <c r="B890" s="632"/>
      <c r="C890" s="632"/>
      <c r="D890" s="632"/>
      <c r="E890" s="632"/>
      <c r="F890" s="632"/>
      <c r="G890" s="632"/>
      <c r="H890" s="632"/>
      <c r="I890" s="632"/>
      <c r="J890" s="632"/>
      <c r="K890" s="632"/>
      <c r="L890" s="632"/>
      <c r="M890" s="632"/>
      <c r="N890" s="632"/>
      <c r="O890" s="632"/>
      <c r="P890" s="632"/>
      <c r="Q890" s="632"/>
      <c r="R890" s="632"/>
      <c r="S890" s="632"/>
      <c r="T890" s="632"/>
      <c r="U890" s="632"/>
      <c r="V890" s="632"/>
      <c r="W890" s="632"/>
      <c r="X890" s="632"/>
      <c r="Y890" s="632"/>
      <c r="Z890" s="632"/>
    </row>
    <row r="891" spans="1:26" ht="12.75" customHeight="1" x14ac:dyDescent="0.3">
      <c r="A891" s="632"/>
      <c r="B891" s="632"/>
      <c r="C891" s="632"/>
      <c r="D891" s="632"/>
      <c r="E891" s="632"/>
      <c r="F891" s="632"/>
      <c r="G891" s="632"/>
      <c r="H891" s="632"/>
      <c r="I891" s="632"/>
      <c r="J891" s="632"/>
      <c r="K891" s="632"/>
      <c r="L891" s="632"/>
      <c r="M891" s="632"/>
      <c r="N891" s="632"/>
      <c r="O891" s="632"/>
      <c r="P891" s="632"/>
      <c r="Q891" s="632"/>
      <c r="R891" s="632"/>
      <c r="S891" s="632"/>
      <c r="T891" s="632"/>
      <c r="U891" s="632"/>
      <c r="V891" s="632"/>
      <c r="W891" s="632"/>
      <c r="X891" s="632"/>
      <c r="Y891" s="632"/>
      <c r="Z891" s="632"/>
    </row>
    <row r="892" spans="1:26" ht="12.75" customHeight="1" x14ac:dyDescent="0.3">
      <c r="A892" s="632"/>
      <c r="B892" s="632"/>
      <c r="C892" s="632"/>
      <c r="D892" s="632"/>
      <c r="E892" s="632"/>
      <c r="F892" s="632"/>
      <c r="G892" s="632"/>
      <c r="H892" s="632"/>
      <c r="I892" s="632"/>
      <c r="J892" s="632"/>
      <c r="K892" s="632"/>
      <c r="L892" s="632"/>
      <c r="M892" s="632"/>
      <c r="N892" s="632"/>
      <c r="O892" s="632"/>
      <c r="P892" s="632"/>
      <c r="Q892" s="632"/>
      <c r="R892" s="632"/>
      <c r="S892" s="632"/>
      <c r="T892" s="632"/>
      <c r="U892" s="632"/>
      <c r="V892" s="632"/>
      <c r="W892" s="632"/>
      <c r="X892" s="632"/>
      <c r="Y892" s="632"/>
      <c r="Z892" s="632"/>
    </row>
    <row r="893" spans="1:26" ht="12.75" customHeight="1" x14ac:dyDescent="0.3">
      <c r="A893" s="632"/>
      <c r="B893" s="632"/>
      <c r="C893" s="632"/>
      <c r="D893" s="632"/>
      <c r="E893" s="632"/>
      <c r="F893" s="632"/>
      <c r="G893" s="632"/>
      <c r="H893" s="632"/>
      <c r="I893" s="632"/>
      <c r="J893" s="632"/>
      <c r="K893" s="632"/>
      <c r="L893" s="632"/>
      <c r="M893" s="632"/>
      <c r="N893" s="632"/>
      <c r="O893" s="632"/>
      <c r="P893" s="632"/>
      <c r="Q893" s="632"/>
      <c r="R893" s="632"/>
      <c r="S893" s="632"/>
      <c r="T893" s="632"/>
      <c r="U893" s="632"/>
      <c r="V893" s="632"/>
      <c r="W893" s="632"/>
      <c r="X893" s="632"/>
      <c r="Y893" s="632"/>
      <c r="Z893" s="632"/>
    </row>
    <row r="894" spans="1:26" ht="12.75" customHeight="1" x14ac:dyDescent="0.3">
      <c r="A894" s="632"/>
      <c r="B894" s="632"/>
      <c r="C894" s="632"/>
      <c r="D894" s="632"/>
      <c r="E894" s="632"/>
      <c r="F894" s="632"/>
      <c r="G894" s="632"/>
      <c r="H894" s="632"/>
      <c r="I894" s="632"/>
      <c r="J894" s="632"/>
      <c r="K894" s="632"/>
      <c r="L894" s="632"/>
      <c r="M894" s="632"/>
      <c r="N894" s="632"/>
      <c r="O894" s="632"/>
      <c r="P894" s="632"/>
      <c r="Q894" s="632"/>
      <c r="R894" s="632"/>
      <c r="S894" s="632"/>
      <c r="T894" s="632"/>
      <c r="U894" s="632"/>
      <c r="V894" s="632"/>
      <c r="W894" s="632"/>
      <c r="X894" s="632"/>
      <c r="Y894" s="632"/>
      <c r="Z894" s="632"/>
    </row>
    <row r="895" spans="1:26" ht="12.75" customHeight="1" x14ac:dyDescent="0.3">
      <c r="A895" s="632"/>
      <c r="B895" s="632"/>
      <c r="C895" s="632"/>
      <c r="D895" s="632"/>
      <c r="E895" s="632"/>
      <c r="F895" s="632"/>
      <c r="G895" s="632"/>
      <c r="H895" s="632"/>
      <c r="I895" s="632"/>
      <c r="J895" s="632"/>
      <c r="K895" s="632"/>
      <c r="L895" s="632"/>
      <c r="M895" s="632"/>
      <c r="N895" s="632"/>
      <c r="O895" s="632"/>
      <c r="P895" s="632"/>
      <c r="Q895" s="632"/>
      <c r="R895" s="632"/>
      <c r="S895" s="632"/>
      <c r="T895" s="632"/>
      <c r="U895" s="632"/>
      <c r="V895" s="632"/>
      <c r="W895" s="632"/>
      <c r="X895" s="632"/>
      <c r="Y895" s="632"/>
      <c r="Z895" s="632"/>
    </row>
    <row r="896" spans="1:26" ht="12.75" customHeight="1" x14ac:dyDescent="0.3">
      <c r="A896" s="632"/>
      <c r="B896" s="632"/>
      <c r="C896" s="632"/>
      <c r="D896" s="632"/>
      <c r="E896" s="632"/>
      <c r="F896" s="632"/>
      <c r="G896" s="632"/>
      <c r="H896" s="632"/>
      <c r="I896" s="632"/>
      <c r="J896" s="632"/>
      <c r="K896" s="632"/>
      <c r="L896" s="632"/>
      <c r="M896" s="632"/>
      <c r="N896" s="632"/>
      <c r="O896" s="632"/>
      <c r="P896" s="632"/>
      <c r="Q896" s="632"/>
      <c r="R896" s="632"/>
      <c r="S896" s="632"/>
      <c r="T896" s="632"/>
      <c r="U896" s="632"/>
      <c r="V896" s="632"/>
      <c r="W896" s="632"/>
      <c r="X896" s="632"/>
      <c r="Y896" s="632"/>
      <c r="Z896" s="632"/>
    </row>
    <row r="897" spans="1:26" ht="12.75" customHeight="1" x14ac:dyDescent="0.3">
      <c r="A897" s="632"/>
      <c r="B897" s="632"/>
      <c r="C897" s="632"/>
      <c r="D897" s="632"/>
      <c r="E897" s="632"/>
      <c r="F897" s="632"/>
      <c r="G897" s="632"/>
      <c r="H897" s="632"/>
      <c r="I897" s="632"/>
      <c r="J897" s="632"/>
      <c r="K897" s="632"/>
      <c r="L897" s="632"/>
      <c r="M897" s="632"/>
      <c r="N897" s="632"/>
      <c r="O897" s="632"/>
      <c r="P897" s="632"/>
      <c r="Q897" s="632"/>
      <c r="R897" s="632"/>
      <c r="S897" s="632"/>
      <c r="T897" s="632"/>
      <c r="U897" s="632"/>
      <c r="V897" s="632"/>
      <c r="W897" s="632"/>
      <c r="X897" s="632"/>
      <c r="Y897" s="632"/>
      <c r="Z897" s="632"/>
    </row>
    <row r="898" spans="1:26" ht="12.75" customHeight="1" x14ac:dyDescent="0.3">
      <c r="A898" s="632"/>
      <c r="B898" s="632"/>
      <c r="C898" s="632"/>
      <c r="D898" s="632"/>
      <c r="E898" s="632"/>
      <c r="F898" s="632"/>
      <c r="G898" s="632"/>
      <c r="H898" s="632"/>
      <c r="I898" s="632"/>
      <c r="J898" s="632"/>
      <c r="K898" s="632"/>
      <c r="L898" s="632"/>
      <c r="M898" s="632"/>
      <c r="N898" s="632"/>
      <c r="O898" s="632"/>
      <c r="P898" s="632"/>
      <c r="Q898" s="632"/>
      <c r="R898" s="632"/>
      <c r="S898" s="632"/>
      <c r="T898" s="632"/>
      <c r="U898" s="632"/>
      <c r="V898" s="632"/>
      <c r="W898" s="632"/>
      <c r="X898" s="632"/>
      <c r="Y898" s="632"/>
      <c r="Z898" s="632"/>
    </row>
    <row r="899" spans="1:26" ht="12.75" customHeight="1" x14ac:dyDescent="0.3">
      <c r="A899" s="632"/>
      <c r="B899" s="632"/>
      <c r="C899" s="632"/>
      <c r="D899" s="632"/>
      <c r="E899" s="632"/>
      <c r="F899" s="632"/>
      <c r="G899" s="632"/>
      <c r="H899" s="632"/>
      <c r="I899" s="632"/>
      <c r="J899" s="632"/>
      <c r="K899" s="632"/>
      <c r="L899" s="632"/>
      <c r="M899" s="632"/>
      <c r="N899" s="632"/>
      <c r="O899" s="632"/>
      <c r="P899" s="632"/>
      <c r="Q899" s="632"/>
      <c r="R899" s="632"/>
      <c r="S899" s="632"/>
      <c r="T899" s="632"/>
      <c r="U899" s="632"/>
      <c r="V899" s="632"/>
      <c r="W899" s="632"/>
      <c r="X899" s="632"/>
      <c r="Y899" s="632"/>
      <c r="Z899" s="632"/>
    </row>
    <row r="900" spans="1:26" ht="12.75" customHeight="1" x14ac:dyDescent="0.3">
      <c r="A900" s="632"/>
      <c r="B900" s="632"/>
      <c r="C900" s="632"/>
      <c r="D900" s="632"/>
      <c r="E900" s="632"/>
      <c r="F900" s="632"/>
      <c r="G900" s="632"/>
      <c r="H900" s="632"/>
      <c r="I900" s="632"/>
      <c r="J900" s="632"/>
      <c r="K900" s="632"/>
      <c r="L900" s="632"/>
      <c r="M900" s="632"/>
      <c r="N900" s="632"/>
      <c r="O900" s="632"/>
      <c r="P900" s="632"/>
      <c r="Q900" s="632"/>
      <c r="R900" s="632"/>
      <c r="S900" s="632"/>
      <c r="T900" s="632"/>
      <c r="U900" s="632"/>
      <c r="V900" s="632"/>
      <c r="W900" s="632"/>
      <c r="X900" s="632"/>
      <c r="Y900" s="632"/>
      <c r="Z900" s="632"/>
    </row>
    <row r="901" spans="1:26" ht="12.75" customHeight="1" x14ac:dyDescent="0.3">
      <c r="A901" s="632"/>
      <c r="B901" s="632"/>
      <c r="C901" s="632"/>
      <c r="D901" s="632"/>
      <c r="E901" s="632"/>
      <c r="F901" s="632"/>
      <c r="G901" s="632"/>
      <c r="H901" s="632"/>
      <c r="I901" s="632"/>
      <c r="J901" s="632"/>
      <c r="K901" s="632"/>
      <c r="L901" s="632"/>
      <c r="M901" s="632"/>
      <c r="N901" s="632"/>
      <c r="O901" s="632"/>
      <c r="P901" s="632"/>
      <c r="Q901" s="632"/>
      <c r="R901" s="632"/>
      <c r="S901" s="632"/>
      <c r="T901" s="632"/>
      <c r="U901" s="632"/>
      <c r="V901" s="632"/>
      <c r="W901" s="632"/>
      <c r="X901" s="632"/>
      <c r="Y901" s="632"/>
      <c r="Z901" s="632"/>
    </row>
    <row r="902" spans="1:26" ht="12.75" customHeight="1" x14ac:dyDescent="0.3">
      <c r="A902" s="632"/>
      <c r="B902" s="632"/>
      <c r="C902" s="632"/>
      <c r="D902" s="632"/>
      <c r="E902" s="632"/>
      <c r="F902" s="632"/>
      <c r="G902" s="632"/>
      <c r="H902" s="632"/>
      <c r="I902" s="632"/>
      <c r="J902" s="632"/>
      <c r="K902" s="632"/>
      <c r="L902" s="632"/>
      <c r="M902" s="632"/>
      <c r="N902" s="632"/>
      <c r="O902" s="632"/>
      <c r="P902" s="632"/>
      <c r="Q902" s="632"/>
      <c r="R902" s="632"/>
      <c r="S902" s="632"/>
      <c r="T902" s="632"/>
      <c r="U902" s="632"/>
      <c r="V902" s="632"/>
      <c r="W902" s="632"/>
      <c r="X902" s="632"/>
      <c r="Y902" s="632"/>
      <c r="Z902" s="632"/>
    </row>
    <row r="903" spans="1:26" ht="12.75" customHeight="1" x14ac:dyDescent="0.3">
      <c r="A903" s="632"/>
      <c r="B903" s="632"/>
      <c r="C903" s="632"/>
      <c r="D903" s="632"/>
      <c r="E903" s="632"/>
      <c r="F903" s="632"/>
      <c r="G903" s="632"/>
      <c r="H903" s="632"/>
      <c r="I903" s="632"/>
      <c r="J903" s="632"/>
      <c r="K903" s="632"/>
      <c r="L903" s="632"/>
      <c r="M903" s="632"/>
      <c r="N903" s="632"/>
      <c r="O903" s="632"/>
      <c r="P903" s="632"/>
      <c r="Q903" s="632"/>
      <c r="R903" s="632"/>
      <c r="S903" s="632"/>
      <c r="T903" s="632"/>
      <c r="U903" s="632"/>
      <c r="V903" s="632"/>
      <c r="W903" s="632"/>
      <c r="X903" s="632"/>
      <c r="Y903" s="632"/>
      <c r="Z903" s="632"/>
    </row>
    <row r="904" spans="1:26" ht="12.75" customHeight="1" x14ac:dyDescent="0.3">
      <c r="A904" s="632"/>
      <c r="B904" s="632"/>
      <c r="C904" s="632"/>
      <c r="D904" s="632"/>
      <c r="E904" s="632"/>
      <c r="F904" s="632"/>
      <c r="G904" s="632"/>
      <c r="H904" s="632"/>
      <c r="I904" s="632"/>
      <c r="J904" s="632"/>
      <c r="K904" s="632"/>
      <c r="L904" s="632"/>
      <c r="M904" s="632"/>
      <c r="N904" s="632"/>
      <c r="O904" s="632"/>
      <c r="P904" s="632"/>
      <c r="Q904" s="632"/>
      <c r="R904" s="632"/>
      <c r="S904" s="632"/>
      <c r="T904" s="632"/>
      <c r="U904" s="632"/>
      <c r="V904" s="632"/>
      <c r="W904" s="632"/>
      <c r="X904" s="632"/>
      <c r="Y904" s="632"/>
      <c r="Z904" s="632"/>
    </row>
    <row r="905" spans="1:26" ht="12.75" customHeight="1" x14ac:dyDescent="0.3">
      <c r="A905" s="632"/>
      <c r="B905" s="632"/>
      <c r="C905" s="632"/>
      <c r="D905" s="632"/>
      <c r="E905" s="632"/>
      <c r="F905" s="632"/>
      <c r="G905" s="632"/>
      <c r="H905" s="632"/>
      <c r="I905" s="632"/>
      <c r="J905" s="632"/>
      <c r="K905" s="632"/>
      <c r="L905" s="632"/>
      <c r="M905" s="632"/>
      <c r="N905" s="632"/>
      <c r="O905" s="632"/>
      <c r="P905" s="632"/>
      <c r="Q905" s="632"/>
      <c r="R905" s="632"/>
      <c r="S905" s="632"/>
      <c r="T905" s="632"/>
      <c r="U905" s="632"/>
      <c r="V905" s="632"/>
      <c r="W905" s="632"/>
      <c r="X905" s="632"/>
      <c r="Y905" s="632"/>
      <c r="Z905" s="632"/>
    </row>
    <row r="906" spans="1:26" ht="12.75" customHeight="1" x14ac:dyDescent="0.3">
      <c r="A906" s="632"/>
      <c r="B906" s="632"/>
      <c r="C906" s="632"/>
      <c r="D906" s="632"/>
      <c r="E906" s="632"/>
      <c r="F906" s="632"/>
      <c r="G906" s="632"/>
      <c r="H906" s="632"/>
      <c r="I906" s="632"/>
      <c r="J906" s="632"/>
      <c r="K906" s="632"/>
      <c r="L906" s="632"/>
      <c r="M906" s="632"/>
      <c r="N906" s="632"/>
      <c r="O906" s="632"/>
      <c r="P906" s="632"/>
      <c r="Q906" s="632"/>
      <c r="R906" s="632"/>
      <c r="S906" s="632"/>
      <c r="T906" s="632"/>
      <c r="U906" s="632"/>
      <c r="V906" s="632"/>
      <c r="W906" s="632"/>
      <c r="X906" s="632"/>
      <c r="Y906" s="632"/>
      <c r="Z906" s="632"/>
    </row>
    <row r="907" spans="1:26" ht="12.75" customHeight="1" x14ac:dyDescent="0.3">
      <c r="A907" s="632"/>
      <c r="B907" s="632"/>
      <c r="C907" s="632"/>
      <c r="D907" s="632"/>
      <c r="E907" s="632"/>
      <c r="F907" s="632"/>
      <c r="G907" s="632"/>
      <c r="H907" s="632"/>
      <c r="I907" s="632"/>
      <c r="J907" s="632"/>
      <c r="K907" s="632"/>
      <c r="L907" s="632"/>
      <c r="M907" s="632"/>
      <c r="N907" s="632"/>
      <c r="O907" s="632"/>
      <c r="P907" s="632"/>
      <c r="Q907" s="632"/>
      <c r="R907" s="632"/>
      <c r="S907" s="632"/>
      <c r="T907" s="632"/>
      <c r="U907" s="632"/>
      <c r="V907" s="632"/>
      <c r="W907" s="632"/>
      <c r="X907" s="632"/>
      <c r="Y907" s="632"/>
      <c r="Z907" s="632"/>
    </row>
    <row r="908" spans="1:26" ht="12.75" customHeight="1" x14ac:dyDescent="0.3">
      <c r="A908" s="632"/>
      <c r="B908" s="632"/>
      <c r="C908" s="632"/>
      <c r="D908" s="632"/>
      <c r="E908" s="632"/>
      <c r="F908" s="632"/>
      <c r="G908" s="632"/>
      <c r="H908" s="632"/>
      <c r="I908" s="632"/>
      <c r="J908" s="632"/>
      <c r="K908" s="632"/>
      <c r="L908" s="632"/>
      <c r="M908" s="632"/>
      <c r="N908" s="632"/>
      <c r="O908" s="632"/>
      <c r="P908" s="632"/>
      <c r="Q908" s="632"/>
      <c r="R908" s="632"/>
      <c r="S908" s="632"/>
      <c r="T908" s="632"/>
      <c r="U908" s="632"/>
      <c r="V908" s="632"/>
      <c r="W908" s="632"/>
      <c r="X908" s="632"/>
      <c r="Y908" s="632"/>
      <c r="Z908" s="632"/>
    </row>
    <row r="909" spans="1:26" ht="12.75" customHeight="1" x14ac:dyDescent="0.3">
      <c r="A909" s="632"/>
      <c r="B909" s="632"/>
      <c r="C909" s="632"/>
      <c r="D909" s="632"/>
      <c r="E909" s="632"/>
      <c r="F909" s="632"/>
      <c r="G909" s="632"/>
      <c r="H909" s="632"/>
      <c r="I909" s="632"/>
      <c r="J909" s="632"/>
      <c r="K909" s="632"/>
      <c r="L909" s="632"/>
      <c r="M909" s="632"/>
      <c r="N909" s="632"/>
      <c r="O909" s="632"/>
      <c r="P909" s="632"/>
      <c r="Q909" s="632"/>
      <c r="R909" s="632"/>
      <c r="S909" s="632"/>
      <c r="T909" s="632"/>
      <c r="U909" s="632"/>
      <c r="V909" s="632"/>
      <c r="W909" s="632"/>
      <c r="X909" s="632"/>
      <c r="Y909" s="632"/>
      <c r="Z909" s="632"/>
    </row>
    <row r="910" spans="1:26" ht="12.75" customHeight="1" x14ac:dyDescent="0.3">
      <c r="A910" s="632"/>
      <c r="B910" s="632"/>
      <c r="C910" s="632"/>
      <c r="D910" s="632"/>
      <c r="E910" s="632"/>
      <c r="F910" s="632"/>
      <c r="G910" s="632"/>
      <c r="H910" s="632"/>
      <c r="I910" s="632"/>
      <c r="J910" s="632"/>
      <c r="K910" s="632"/>
      <c r="L910" s="632"/>
      <c r="M910" s="632"/>
      <c r="N910" s="632"/>
      <c r="O910" s="632"/>
      <c r="P910" s="632"/>
      <c r="Q910" s="632"/>
      <c r="R910" s="632"/>
      <c r="S910" s="632"/>
      <c r="T910" s="632"/>
      <c r="U910" s="632"/>
      <c r="V910" s="632"/>
      <c r="W910" s="632"/>
      <c r="X910" s="632"/>
      <c r="Y910" s="632"/>
      <c r="Z910" s="632"/>
    </row>
    <row r="911" spans="1:26" ht="12.75" customHeight="1" x14ac:dyDescent="0.3">
      <c r="A911" s="632"/>
      <c r="B911" s="632"/>
      <c r="C911" s="632"/>
      <c r="D911" s="632"/>
      <c r="E911" s="632"/>
      <c r="F911" s="632"/>
      <c r="G911" s="632"/>
      <c r="H911" s="632"/>
      <c r="I911" s="632"/>
      <c r="J911" s="632"/>
      <c r="K911" s="632"/>
      <c r="L911" s="632"/>
      <c r="M911" s="632"/>
      <c r="N911" s="632"/>
      <c r="O911" s="632"/>
      <c r="P911" s="632"/>
      <c r="Q911" s="632"/>
      <c r="R911" s="632"/>
      <c r="S911" s="632"/>
      <c r="T911" s="632"/>
      <c r="U911" s="632"/>
      <c r="V911" s="632"/>
      <c r="W911" s="632"/>
      <c r="X911" s="632"/>
      <c r="Y911" s="632"/>
      <c r="Z911" s="632"/>
    </row>
    <row r="912" spans="1:26" ht="12.75" customHeight="1" x14ac:dyDescent="0.3">
      <c r="A912" s="632"/>
      <c r="B912" s="632"/>
      <c r="C912" s="632"/>
      <c r="D912" s="632"/>
      <c r="E912" s="632"/>
      <c r="F912" s="632"/>
      <c r="G912" s="632"/>
      <c r="H912" s="632"/>
      <c r="I912" s="632"/>
      <c r="J912" s="632"/>
      <c r="K912" s="632"/>
      <c r="L912" s="632"/>
      <c r="M912" s="632"/>
      <c r="N912" s="632"/>
      <c r="O912" s="632"/>
      <c r="P912" s="632"/>
      <c r="Q912" s="632"/>
      <c r="R912" s="632"/>
      <c r="S912" s="632"/>
      <c r="T912" s="632"/>
      <c r="U912" s="632"/>
      <c r="V912" s="632"/>
      <c r="W912" s="632"/>
      <c r="X912" s="632"/>
      <c r="Y912" s="632"/>
      <c r="Z912" s="632"/>
    </row>
    <row r="913" spans="1:26" ht="12.75" customHeight="1" x14ac:dyDescent="0.3">
      <c r="A913" s="632"/>
      <c r="B913" s="632"/>
      <c r="C913" s="632"/>
      <c r="D913" s="632"/>
      <c r="E913" s="632"/>
      <c r="F913" s="632"/>
      <c r="G913" s="632"/>
      <c r="H913" s="632"/>
      <c r="I913" s="632"/>
      <c r="J913" s="632"/>
      <c r="K913" s="632"/>
      <c r="L913" s="632"/>
      <c r="M913" s="632"/>
      <c r="N913" s="632"/>
      <c r="O913" s="632"/>
      <c r="P913" s="632"/>
      <c r="Q913" s="632"/>
      <c r="R913" s="632"/>
      <c r="S913" s="632"/>
      <c r="T913" s="632"/>
      <c r="U913" s="632"/>
      <c r="V913" s="632"/>
      <c r="W913" s="632"/>
      <c r="X913" s="632"/>
      <c r="Y913" s="632"/>
      <c r="Z913" s="632"/>
    </row>
    <row r="914" spans="1:26" ht="12.75" customHeight="1" x14ac:dyDescent="0.3">
      <c r="A914" s="632"/>
      <c r="B914" s="632"/>
      <c r="C914" s="632"/>
      <c r="D914" s="632"/>
      <c r="E914" s="632"/>
      <c r="F914" s="632"/>
      <c r="G914" s="632"/>
      <c r="H914" s="632"/>
      <c r="I914" s="632"/>
      <c r="J914" s="632"/>
      <c r="K914" s="632"/>
      <c r="L914" s="632"/>
      <c r="M914" s="632"/>
      <c r="N914" s="632"/>
      <c r="O914" s="632"/>
      <c r="P914" s="632"/>
      <c r="Q914" s="632"/>
      <c r="R914" s="632"/>
      <c r="S914" s="632"/>
      <c r="T914" s="632"/>
      <c r="U914" s="632"/>
      <c r="V914" s="632"/>
      <c r="W914" s="632"/>
      <c r="X914" s="632"/>
      <c r="Y914" s="632"/>
      <c r="Z914" s="632"/>
    </row>
    <row r="915" spans="1:26" ht="12.75" customHeight="1" x14ac:dyDescent="0.3">
      <c r="A915" s="632"/>
      <c r="B915" s="632"/>
      <c r="C915" s="632"/>
      <c r="D915" s="632"/>
      <c r="E915" s="632"/>
      <c r="F915" s="632"/>
      <c r="G915" s="632"/>
      <c r="H915" s="632"/>
      <c r="I915" s="632"/>
      <c r="J915" s="632"/>
      <c r="K915" s="632"/>
      <c r="L915" s="632"/>
      <c r="M915" s="632"/>
      <c r="N915" s="632"/>
      <c r="O915" s="632"/>
      <c r="P915" s="632"/>
      <c r="Q915" s="632"/>
      <c r="R915" s="632"/>
      <c r="S915" s="632"/>
      <c r="T915" s="632"/>
      <c r="U915" s="632"/>
      <c r="V915" s="632"/>
      <c r="W915" s="632"/>
      <c r="X915" s="632"/>
      <c r="Y915" s="632"/>
      <c r="Z915" s="632"/>
    </row>
    <row r="916" spans="1:26" ht="12.75" customHeight="1" x14ac:dyDescent="0.3">
      <c r="A916" s="632"/>
      <c r="B916" s="632"/>
      <c r="C916" s="632"/>
      <c r="D916" s="632"/>
      <c r="E916" s="632"/>
      <c r="F916" s="632"/>
      <c r="G916" s="632"/>
      <c r="H916" s="632"/>
      <c r="I916" s="632"/>
      <c r="J916" s="632"/>
      <c r="K916" s="632"/>
      <c r="L916" s="632"/>
      <c r="M916" s="632"/>
      <c r="N916" s="632"/>
      <c r="O916" s="632"/>
      <c r="P916" s="632"/>
      <c r="Q916" s="632"/>
      <c r="R916" s="632"/>
      <c r="S916" s="632"/>
      <c r="T916" s="632"/>
      <c r="U916" s="632"/>
      <c r="V916" s="632"/>
      <c r="W916" s="632"/>
      <c r="X916" s="632"/>
      <c r="Y916" s="632"/>
      <c r="Z916" s="632"/>
    </row>
    <row r="917" spans="1:26" ht="12.75" customHeight="1" x14ac:dyDescent="0.3">
      <c r="A917" s="632"/>
      <c r="B917" s="632"/>
      <c r="C917" s="632"/>
      <c r="D917" s="632"/>
      <c r="E917" s="632"/>
      <c r="F917" s="632"/>
      <c r="G917" s="632"/>
      <c r="H917" s="632"/>
      <c r="I917" s="632"/>
      <c r="J917" s="632"/>
      <c r="K917" s="632"/>
      <c r="L917" s="632"/>
      <c r="M917" s="632"/>
      <c r="N917" s="632"/>
      <c r="O917" s="632"/>
      <c r="P917" s="632"/>
      <c r="Q917" s="632"/>
      <c r="R917" s="632"/>
      <c r="S917" s="632"/>
      <c r="T917" s="632"/>
      <c r="U917" s="632"/>
      <c r="V917" s="632"/>
      <c r="W917" s="632"/>
      <c r="X917" s="632"/>
      <c r="Y917" s="632"/>
      <c r="Z917" s="632"/>
    </row>
    <row r="918" spans="1:26" ht="12.75" customHeight="1" x14ac:dyDescent="0.3">
      <c r="A918" s="632"/>
      <c r="B918" s="632"/>
      <c r="C918" s="632"/>
      <c r="D918" s="632"/>
      <c r="E918" s="632"/>
      <c r="F918" s="632"/>
      <c r="G918" s="632"/>
      <c r="H918" s="632"/>
      <c r="I918" s="632"/>
      <c r="J918" s="632"/>
      <c r="K918" s="632"/>
      <c r="L918" s="632"/>
      <c r="M918" s="632"/>
      <c r="N918" s="632"/>
      <c r="O918" s="632"/>
      <c r="P918" s="632"/>
      <c r="Q918" s="632"/>
      <c r="R918" s="632"/>
      <c r="S918" s="632"/>
      <c r="T918" s="632"/>
      <c r="U918" s="632"/>
      <c r="V918" s="632"/>
      <c r="W918" s="632"/>
      <c r="X918" s="632"/>
      <c r="Y918" s="632"/>
      <c r="Z918" s="632"/>
    </row>
    <row r="919" spans="1:26" ht="12.75" customHeight="1" x14ac:dyDescent="0.3">
      <c r="A919" s="632"/>
      <c r="B919" s="632"/>
      <c r="C919" s="632"/>
      <c r="D919" s="632"/>
      <c r="E919" s="632"/>
      <c r="F919" s="632"/>
      <c r="G919" s="632"/>
      <c r="H919" s="632"/>
      <c r="I919" s="632"/>
      <c r="J919" s="632"/>
      <c r="K919" s="632"/>
      <c r="L919" s="632"/>
      <c r="M919" s="632"/>
      <c r="N919" s="632"/>
      <c r="O919" s="632"/>
      <c r="P919" s="632"/>
      <c r="Q919" s="632"/>
      <c r="R919" s="632"/>
      <c r="S919" s="632"/>
      <c r="T919" s="632"/>
      <c r="U919" s="632"/>
      <c r="V919" s="632"/>
      <c r="W919" s="632"/>
      <c r="X919" s="632"/>
      <c r="Y919" s="632"/>
      <c r="Z919" s="632"/>
    </row>
    <row r="920" spans="1:26" ht="12.75" customHeight="1" x14ac:dyDescent="0.3">
      <c r="A920" s="632"/>
      <c r="B920" s="632"/>
      <c r="C920" s="632"/>
      <c r="D920" s="632"/>
      <c r="E920" s="632"/>
      <c r="F920" s="632"/>
      <c r="G920" s="632"/>
      <c r="H920" s="632"/>
      <c r="I920" s="632"/>
      <c r="J920" s="632"/>
      <c r="K920" s="632"/>
      <c r="L920" s="632"/>
      <c r="M920" s="632"/>
      <c r="N920" s="632"/>
      <c r="O920" s="632"/>
      <c r="P920" s="632"/>
      <c r="Q920" s="632"/>
      <c r="R920" s="632"/>
      <c r="S920" s="632"/>
      <c r="T920" s="632"/>
      <c r="U920" s="632"/>
      <c r="V920" s="632"/>
      <c r="W920" s="632"/>
      <c r="X920" s="632"/>
      <c r="Y920" s="632"/>
      <c r="Z920" s="632"/>
    </row>
    <row r="921" spans="1:26" ht="12.75" customHeight="1" x14ac:dyDescent="0.3">
      <c r="A921" s="632"/>
      <c r="B921" s="632"/>
      <c r="C921" s="632"/>
      <c r="D921" s="632"/>
      <c r="E921" s="632"/>
      <c r="F921" s="632"/>
      <c r="G921" s="632"/>
      <c r="H921" s="632"/>
      <c r="I921" s="632"/>
      <c r="J921" s="632"/>
      <c r="K921" s="632"/>
      <c r="L921" s="632"/>
      <c r="M921" s="632"/>
      <c r="N921" s="632"/>
      <c r="O921" s="632"/>
      <c r="P921" s="632"/>
      <c r="Q921" s="632"/>
      <c r="R921" s="632"/>
      <c r="S921" s="632"/>
      <c r="T921" s="632"/>
      <c r="U921" s="632"/>
      <c r="V921" s="632"/>
      <c r="W921" s="632"/>
      <c r="X921" s="632"/>
      <c r="Y921" s="632"/>
      <c r="Z921" s="632"/>
    </row>
    <row r="922" spans="1:26" ht="12.75" customHeight="1" x14ac:dyDescent="0.3">
      <c r="A922" s="632"/>
      <c r="B922" s="632"/>
      <c r="C922" s="632"/>
      <c r="D922" s="632"/>
      <c r="E922" s="632"/>
      <c r="F922" s="632"/>
      <c r="G922" s="632"/>
      <c r="H922" s="632"/>
      <c r="I922" s="632"/>
      <c r="J922" s="632"/>
      <c r="K922" s="632"/>
      <c r="L922" s="632"/>
      <c r="M922" s="632"/>
      <c r="N922" s="632"/>
      <c r="O922" s="632"/>
      <c r="P922" s="632"/>
      <c r="Q922" s="632"/>
      <c r="R922" s="632"/>
      <c r="S922" s="632"/>
      <c r="T922" s="632"/>
      <c r="U922" s="632"/>
      <c r="V922" s="632"/>
      <c r="W922" s="632"/>
      <c r="X922" s="632"/>
      <c r="Y922" s="632"/>
      <c r="Z922" s="632"/>
    </row>
    <row r="923" spans="1:26" ht="12.75" customHeight="1" x14ac:dyDescent="0.3">
      <c r="A923" s="632"/>
      <c r="B923" s="632"/>
      <c r="C923" s="632"/>
      <c r="D923" s="632"/>
      <c r="E923" s="632"/>
      <c r="F923" s="632"/>
      <c r="G923" s="632"/>
      <c r="H923" s="632"/>
      <c r="I923" s="632"/>
      <c r="J923" s="632"/>
      <c r="K923" s="632"/>
      <c r="L923" s="632"/>
      <c r="M923" s="632"/>
      <c r="N923" s="632"/>
      <c r="O923" s="632"/>
      <c r="P923" s="632"/>
      <c r="Q923" s="632"/>
      <c r="R923" s="632"/>
      <c r="S923" s="632"/>
      <c r="T923" s="632"/>
      <c r="U923" s="632"/>
      <c r="V923" s="632"/>
      <c r="W923" s="632"/>
      <c r="X923" s="632"/>
      <c r="Y923" s="632"/>
      <c r="Z923" s="632"/>
    </row>
    <row r="924" spans="1:26" ht="12.75" customHeight="1" x14ac:dyDescent="0.3">
      <c r="A924" s="632"/>
      <c r="B924" s="632"/>
      <c r="C924" s="632"/>
      <c r="D924" s="632"/>
      <c r="E924" s="632"/>
      <c r="F924" s="632"/>
      <c r="G924" s="632"/>
      <c r="H924" s="632"/>
      <c r="I924" s="632"/>
      <c r="J924" s="632"/>
      <c r="K924" s="632"/>
      <c r="L924" s="632"/>
      <c r="M924" s="632"/>
      <c r="N924" s="632"/>
      <c r="O924" s="632"/>
      <c r="P924" s="632"/>
      <c r="Q924" s="632"/>
      <c r="R924" s="632"/>
      <c r="S924" s="632"/>
      <c r="T924" s="632"/>
      <c r="U924" s="632"/>
      <c r="V924" s="632"/>
      <c r="W924" s="632"/>
      <c r="X924" s="632"/>
      <c r="Y924" s="632"/>
      <c r="Z924" s="632"/>
    </row>
    <row r="925" spans="1:26" ht="12.75" customHeight="1" x14ac:dyDescent="0.3">
      <c r="A925" s="632"/>
      <c r="B925" s="632"/>
      <c r="C925" s="632"/>
      <c r="D925" s="632"/>
      <c r="E925" s="632"/>
      <c r="F925" s="632"/>
      <c r="G925" s="632"/>
      <c r="H925" s="632"/>
      <c r="I925" s="632"/>
      <c r="J925" s="632"/>
      <c r="K925" s="632"/>
      <c r="L925" s="632"/>
      <c r="M925" s="632"/>
      <c r="N925" s="632"/>
      <c r="O925" s="632"/>
      <c r="P925" s="632"/>
      <c r="Q925" s="632"/>
      <c r="R925" s="632"/>
      <c r="S925" s="632"/>
      <c r="T925" s="632"/>
      <c r="U925" s="632"/>
      <c r="V925" s="632"/>
      <c r="W925" s="632"/>
      <c r="X925" s="632"/>
      <c r="Y925" s="632"/>
      <c r="Z925" s="632"/>
    </row>
    <row r="926" spans="1:26" ht="12.75" customHeight="1" x14ac:dyDescent="0.3">
      <c r="A926" s="632"/>
      <c r="B926" s="632"/>
      <c r="C926" s="632"/>
      <c r="D926" s="632"/>
      <c r="E926" s="632"/>
      <c r="F926" s="632"/>
      <c r="G926" s="632"/>
      <c r="H926" s="632"/>
      <c r="I926" s="632"/>
      <c r="J926" s="632"/>
      <c r="K926" s="632"/>
      <c r="L926" s="632"/>
      <c r="M926" s="632"/>
      <c r="N926" s="632"/>
      <c r="O926" s="632"/>
      <c r="P926" s="632"/>
      <c r="Q926" s="632"/>
      <c r="R926" s="632"/>
      <c r="S926" s="632"/>
      <c r="T926" s="632"/>
      <c r="U926" s="632"/>
      <c r="V926" s="632"/>
      <c r="W926" s="632"/>
      <c r="X926" s="632"/>
      <c r="Y926" s="632"/>
      <c r="Z926" s="632"/>
    </row>
    <row r="927" spans="1:26" ht="12.75" customHeight="1" x14ac:dyDescent="0.3">
      <c r="A927" s="632"/>
      <c r="B927" s="632"/>
      <c r="C927" s="632"/>
      <c r="D927" s="632"/>
      <c r="E927" s="632"/>
      <c r="F927" s="632"/>
      <c r="G927" s="632"/>
      <c r="H927" s="632"/>
      <c r="I927" s="632"/>
      <c r="J927" s="632"/>
      <c r="K927" s="632"/>
      <c r="L927" s="632"/>
      <c r="M927" s="632"/>
      <c r="N927" s="632"/>
      <c r="O927" s="632"/>
      <c r="P927" s="632"/>
      <c r="Q927" s="632"/>
      <c r="R927" s="632"/>
      <c r="S927" s="632"/>
      <c r="T927" s="632"/>
      <c r="U927" s="632"/>
      <c r="V927" s="632"/>
      <c r="W927" s="632"/>
      <c r="X927" s="632"/>
      <c r="Y927" s="632"/>
      <c r="Z927" s="632"/>
    </row>
    <row r="928" spans="1:26" ht="12.75" customHeight="1" x14ac:dyDescent="0.3">
      <c r="A928" s="632"/>
      <c r="B928" s="632"/>
      <c r="C928" s="632"/>
      <c r="D928" s="632"/>
      <c r="E928" s="632"/>
      <c r="F928" s="632"/>
      <c r="G928" s="632"/>
      <c r="H928" s="632"/>
      <c r="I928" s="632"/>
      <c r="J928" s="632"/>
      <c r="K928" s="632"/>
      <c r="L928" s="632"/>
      <c r="M928" s="632"/>
      <c r="N928" s="632"/>
      <c r="O928" s="632"/>
      <c r="P928" s="632"/>
      <c r="Q928" s="632"/>
      <c r="R928" s="632"/>
      <c r="S928" s="632"/>
      <c r="T928" s="632"/>
      <c r="U928" s="632"/>
      <c r="V928" s="632"/>
      <c r="W928" s="632"/>
      <c r="X928" s="632"/>
      <c r="Y928" s="632"/>
      <c r="Z928" s="632"/>
    </row>
    <row r="929" spans="1:26" ht="12.75" customHeight="1" x14ac:dyDescent="0.3">
      <c r="A929" s="632"/>
      <c r="B929" s="632"/>
      <c r="C929" s="632"/>
      <c r="D929" s="632"/>
      <c r="E929" s="632"/>
      <c r="F929" s="632"/>
      <c r="G929" s="632"/>
      <c r="H929" s="632"/>
      <c r="I929" s="632"/>
      <c r="J929" s="632"/>
      <c r="K929" s="632"/>
      <c r="L929" s="632"/>
      <c r="M929" s="632"/>
      <c r="N929" s="632"/>
      <c r="O929" s="632"/>
      <c r="P929" s="632"/>
      <c r="Q929" s="632"/>
      <c r="R929" s="632"/>
      <c r="S929" s="632"/>
      <c r="T929" s="632"/>
      <c r="U929" s="632"/>
      <c r="V929" s="632"/>
      <c r="W929" s="632"/>
      <c r="X929" s="632"/>
      <c r="Y929" s="632"/>
      <c r="Z929" s="632"/>
    </row>
    <row r="930" spans="1:26" ht="12.75" customHeight="1" x14ac:dyDescent="0.3">
      <c r="A930" s="632"/>
      <c r="B930" s="632"/>
      <c r="C930" s="632"/>
      <c r="D930" s="632"/>
      <c r="E930" s="632"/>
      <c r="F930" s="632"/>
      <c r="G930" s="632"/>
      <c r="H930" s="632"/>
      <c r="I930" s="632"/>
      <c r="J930" s="632"/>
      <c r="K930" s="632"/>
      <c r="L930" s="632"/>
      <c r="M930" s="632"/>
      <c r="N930" s="632"/>
      <c r="O930" s="632"/>
      <c r="P930" s="632"/>
      <c r="Q930" s="632"/>
      <c r="R930" s="632"/>
      <c r="S930" s="632"/>
      <c r="T930" s="632"/>
      <c r="U930" s="632"/>
      <c r="V930" s="632"/>
      <c r="W930" s="632"/>
      <c r="X930" s="632"/>
      <c r="Y930" s="632"/>
      <c r="Z930" s="632"/>
    </row>
    <row r="931" spans="1:26" ht="12.75" customHeight="1" x14ac:dyDescent="0.3">
      <c r="A931" s="632"/>
      <c r="B931" s="632"/>
      <c r="C931" s="632"/>
      <c r="D931" s="632"/>
      <c r="E931" s="632"/>
      <c r="F931" s="632"/>
      <c r="G931" s="632"/>
      <c r="H931" s="632"/>
      <c r="I931" s="632"/>
      <c r="J931" s="632"/>
      <c r="K931" s="632"/>
      <c r="L931" s="632"/>
      <c r="M931" s="632"/>
      <c r="N931" s="632"/>
      <c r="O931" s="632"/>
      <c r="P931" s="632"/>
      <c r="Q931" s="632"/>
      <c r="R931" s="632"/>
      <c r="S931" s="632"/>
      <c r="T931" s="632"/>
      <c r="U931" s="632"/>
      <c r="V931" s="632"/>
      <c r="W931" s="632"/>
      <c r="X931" s="632"/>
      <c r="Y931" s="632"/>
      <c r="Z931" s="632"/>
    </row>
    <row r="932" spans="1:26" ht="12.75" customHeight="1" x14ac:dyDescent="0.3">
      <c r="A932" s="632"/>
      <c r="B932" s="632"/>
      <c r="C932" s="632"/>
      <c r="D932" s="632"/>
      <c r="E932" s="632"/>
      <c r="F932" s="632"/>
      <c r="G932" s="632"/>
      <c r="H932" s="632"/>
      <c r="I932" s="632"/>
      <c r="J932" s="632"/>
      <c r="K932" s="632"/>
      <c r="L932" s="632"/>
      <c r="M932" s="632"/>
      <c r="N932" s="632"/>
      <c r="O932" s="632"/>
      <c r="P932" s="632"/>
      <c r="Q932" s="632"/>
      <c r="R932" s="632"/>
      <c r="S932" s="632"/>
      <c r="T932" s="632"/>
      <c r="U932" s="632"/>
      <c r="V932" s="632"/>
      <c r="W932" s="632"/>
      <c r="X932" s="632"/>
      <c r="Y932" s="632"/>
      <c r="Z932" s="632"/>
    </row>
    <row r="933" spans="1:26" ht="12.75" customHeight="1" x14ac:dyDescent="0.3">
      <c r="A933" s="632"/>
      <c r="B933" s="632"/>
      <c r="C933" s="632"/>
      <c r="D933" s="632"/>
      <c r="E933" s="632"/>
      <c r="F933" s="632"/>
      <c r="G933" s="632"/>
      <c r="H933" s="632"/>
      <c r="I933" s="632"/>
      <c r="J933" s="632"/>
      <c r="K933" s="632"/>
      <c r="L933" s="632"/>
      <c r="M933" s="632"/>
      <c r="N933" s="632"/>
      <c r="O933" s="632"/>
      <c r="P933" s="632"/>
      <c r="Q933" s="632"/>
      <c r="R933" s="632"/>
      <c r="S933" s="632"/>
      <c r="T933" s="632"/>
      <c r="U933" s="632"/>
      <c r="V933" s="632"/>
      <c r="W933" s="632"/>
      <c r="X933" s="632"/>
      <c r="Y933" s="632"/>
      <c r="Z933" s="632"/>
    </row>
    <row r="934" spans="1:26" ht="12.75" customHeight="1" x14ac:dyDescent="0.3">
      <c r="A934" s="632"/>
      <c r="B934" s="632"/>
      <c r="C934" s="632"/>
      <c r="D934" s="632"/>
      <c r="E934" s="632"/>
      <c r="F934" s="632"/>
      <c r="G934" s="632"/>
      <c r="H934" s="632"/>
      <c r="I934" s="632"/>
      <c r="J934" s="632"/>
      <c r="K934" s="632"/>
      <c r="L934" s="632"/>
      <c r="M934" s="632"/>
      <c r="N934" s="632"/>
      <c r="O934" s="632"/>
      <c r="P934" s="632"/>
      <c r="Q934" s="632"/>
      <c r="R934" s="632"/>
      <c r="S934" s="632"/>
      <c r="T934" s="632"/>
      <c r="U934" s="632"/>
      <c r="V934" s="632"/>
      <c r="W934" s="632"/>
      <c r="X934" s="632"/>
      <c r="Y934" s="632"/>
      <c r="Z934" s="632"/>
    </row>
    <row r="935" spans="1:26" ht="12.75" customHeight="1" x14ac:dyDescent="0.3">
      <c r="A935" s="632"/>
      <c r="B935" s="632"/>
      <c r="C935" s="632"/>
      <c r="D935" s="632"/>
      <c r="E935" s="632"/>
      <c r="F935" s="632"/>
      <c r="G935" s="632"/>
      <c r="H935" s="632"/>
      <c r="I935" s="632"/>
      <c r="J935" s="632"/>
      <c r="K935" s="632"/>
      <c r="L935" s="632"/>
      <c r="M935" s="632"/>
      <c r="N935" s="632"/>
      <c r="O935" s="632"/>
      <c r="P935" s="632"/>
      <c r="Q935" s="632"/>
      <c r="R935" s="632"/>
      <c r="S935" s="632"/>
      <c r="T935" s="632"/>
      <c r="U935" s="632"/>
      <c r="V935" s="632"/>
      <c r="W935" s="632"/>
      <c r="X935" s="632"/>
      <c r="Y935" s="632"/>
      <c r="Z935" s="632"/>
    </row>
    <row r="936" spans="1:26" ht="12.75" customHeight="1" x14ac:dyDescent="0.3">
      <c r="A936" s="632"/>
      <c r="B936" s="632"/>
      <c r="C936" s="632"/>
      <c r="D936" s="632"/>
      <c r="E936" s="632"/>
      <c r="F936" s="632"/>
      <c r="G936" s="632"/>
      <c r="H936" s="632"/>
      <c r="I936" s="632"/>
      <c r="J936" s="632"/>
      <c r="K936" s="632"/>
      <c r="L936" s="632"/>
      <c r="M936" s="632"/>
      <c r="N936" s="632"/>
      <c r="O936" s="632"/>
      <c r="P936" s="632"/>
      <c r="Q936" s="632"/>
      <c r="R936" s="632"/>
      <c r="S936" s="632"/>
      <c r="T936" s="632"/>
      <c r="U936" s="632"/>
      <c r="V936" s="632"/>
      <c r="W936" s="632"/>
      <c r="X936" s="632"/>
      <c r="Y936" s="632"/>
      <c r="Z936" s="632"/>
    </row>
    <row r="937" spans="1:26" ht="12.75" customHeight="1" x14ac:dyDescent="0.3">
      <c r="A937" s="632"/>
      <c r="B937" s="632"/>
      <c r="C937" s="632"/>
      <c r="D937" s="632"/>
      <c r="E937" s="632"/>
      <c r="F937" s="632"/>
      <c r="G937" s="632"/>
      <c r="H937" s="632"/>
      <c r="I937" s="632"/>
      <c r="J937" s="632"/>
      <c r="K937" s="632"/>
      <c r="L937" s="632"/>
      <c r="M937" s="632"/>
      <c r="N937" s="632"/>
      <c r="O937" s="632"/>
      <c r="P937" s="632"/>
      <c r="Q937" s="632"/>
      <c r="R937" s="632"/>
      <c r="S937" s="632"/>
      <c r="T937" s="632"/>
      <c r="U937" s="632"/>
      <c r="V937" s="632"/>
      <c r="W937" s="632"/>
      <c r="X937" s="632"/>
      <c r="Y937" s="632"/>
      <c r="Z937" s="632"/>
    </row>
    <row r="938" spans="1:26" ht="12.75" customHeight="1" x14ac:dyDescent="0.3">
      <c r="A938" s="632"/>
      <c r="B938" s="632"/>
      <c r="C938" s="632"/>
      <c r="D938" s="632"/>
      <c r="E938" s="632"/>
      <c r="F938" s="632"/>
      <c r="G938" s="632"/>
      <c r="H938" s="632"/>
      <c r="I938" s="632"/>
      <c r="J938" s="632"/>
      <c r="K938" s="632"/>
      <c r="L938" s="632"/>
      <c r="M938" s="632"/>
      <c r="N938" s="632"/>
      <c r="O938" s="632"/>
      <c r="P938" s="632"/>
      <c r="Q938" s="632"/>
      <c r="R938" s="632"/>
      <c r="S938" s="632"/>
      <c r="T938" s="632"/>
      <c r="U938" s="632"/>
      <c r="V938" s="632"/>
      <c r="W938" s="632"/>
      <c r="X938" s="632"/>
      <c r="Y938" s="632"/>
      <c r="Z938" s="632"/>
    </row>
    <row r="939" spans="1:26" ht="12.75" customHeight="1" x14ac:dyDescent="0.3">
      <c r="A939" s="632"/>
      <c r="B939" s="632"/>
      <c r="C939" s="632"/>
      <c r="D939" s="632"/>
      <c r="E939" s="632"/>
      <c r="F939" s="632"/>
      <c r="G939" s="632"/>
      <c r="H939" s="632"/>
      <c r="I939" s="632"/>
      <c r="J939" s="632"/>
      <c r="K939" s="632"/>
      <c r="L939" s="632"/>
      <c r="M939" s="632"/>
      <c r="N939" s="632"/>
      <c r="O939" s="632"/>
      <c r="P939" s="632"/>
      <c r="Q939" s="632"/>
      <c r="R939" s="632"/>
      <c r="S939" s="632"/>
      <c r="T939" s="632"/>
      <c r="U939" s="632"/>
      <c r="V939" s="632"/>
      <c r="W939" s="632"/>
      <c r="X939" s="632"/>
      <c r="Y939" s="632"/>
      <c r="Z939" s="632"/>
    </row>
    <row r="940" spans="1:26" ht="12.75" customHeight="1" x14ac:dyDescent="0.3">
      <c r="A940" s="632"/>
      <c r="B940" s="632"/>
      <c r="C940" s="632"/>
      <c r="D940" s="632"/>
      <c r="E940" s="632"/>
      <c r="F940" s="632"/>
      <c r="G940" s="632"/>
      <c r="H940" s="632"/>
      <c r="I940" s="632"/>
      <c r="J940" s="632"/>
      <c r="K940" s="632"/>
      <c r="L940" s="632"/>
      <c r="M940" s="632"/>
      <c r="N940" s="632"/>
      <c r="O940" s="632"/>
      <c r="P940" s="632"/>
      <c r="Q940" s="632"/>
      <c r="R940" s="632"/>
      <c r="S940" s="632"/>
      <c r="T940" s="632"/>
      <c r="U940" s="632"/>
      <c r="V940" s="632"/>
      <c r="W940" s="632"/>
      <c r="X940" s="632"/>
      <c r="Y940" s="632"/>
      <c r="Z940" s="632"/>
    </row>
    <row r="941" spans="1:26" ht="12.75" customHeight="1" x14ac:dyDescent="0.3">
      <c r="A941" s="632"/>
      <c r="B941" s="632"/>
      <c r="C941" s="632"/>
      <c r="D941" s="632"/>
      <c r="E941" s="632"/>
      <c r="F941" s="632"/>
      <c r="G941" s="632"/>
      <c r="H941" s="632"/>
      <c r="I941" s="632"/>
      <c r="J941" s="632"/>
      <c r="K941" s="632"/>
      <c r="L941" s="632"/>
      <c r="M941" s="632"/>
      <c r="N941" s="632"/>
      <c r="O941" s="632"/>
      <c r="P941" s="632"/>
      <c r="Q941" s="632"/>
      <c r="R941" s="632"/>
      <c r="S941" s="632"/>
      <c r="T941" s="632"/>
      <c r="U941" s="632"/>
      <c r="V941" s="632"/>
      <c r="W941" s="632"/>
      <c r="X941" s="632"/>
      <c r="Y941" s="632"/>
      <c r="Z941" s="632"/>
    </row>
    <row r="942" spans="1:26" ht="12.75" customHeight="1" x14ac:dyDescent="0.3">
      <c r="A942" s="632"/>
      <c r="B942" s="632"/>
      <c r="C942" s="632"/>
      <c r="D942" s="632"/>
      <c r="E942" s="632"/>
      <c r="F942" s="632"/>
      <c r="G942" s="632"/>
      <c r="H942" s="632"/>
      <c r="I942" s="632"/>
      <c r="J942" s="632"/>
      <c r="K942" s="632"/>
      <c r="L942" s="632"/>
      <c r="M942" s="632"/>
      <c r="N942" s="632"/>
      <c r="O942" s="632"/>
      <c r="P942" s="632"/>
      <c r="Q942" s="632"/>
      <c r="R942" s="632"/>
      <c r="S942" s="632"/>
      <c r="T942" s="632"/>
      <c r="U942" s="632"/>
      <c r="V942" s="632"/>
      <c r="W942" s="632"/>
      <c r="X942" s="632"/>
      <c r="Y942" s="632"/>
      <c r="Z942" s="632"/>
    </row>
    <row r="943" spans="1:26" ht="12.75" customHeight="1" x14ac:dyDescent="0.3">
      <c r="A943" s="632"/>
      <c r="B943" s="632"/>
      <c r="C943" s="632"/>
      <c r="D943" s="632"/>
      <c r="E943" s="632"/>
      <c r="F943" s="632"/>
      <c r="G943" s="632"/>
      <c r="H943" s="632"/>
      <c r="I943" s="632"/>
      <c r="J943" s="632"/>
      <c r="K943" s="632"/>
      <c r="L943" s="632"/>
      <c r="M943" s="632"/>
      <c r="N943" s="632"/>
      <c r="O943" s="632"/>
      <c r="P943" s="632"/>
      <c r="Q943" s="632"/>
      <c r="R943" s="632"/>
      <c r="S943" s="632"/>
      <c r="T943" s="632"/>
      <c r="U943" s="632"/>
      <c r="V943" s="632"/>
      <c r="W943" s="632"/>
      <c r="X943" s="632"/>
      <c r="Y943" s="632"/>
      <c r="Z943" s="632"/>
    </row>
    <row r="944" spans="1:26" ht="12.75" customHeight="1" x14ac:dyDescent="0.3">
      <c r="A944" s="632"/>
      <c r="B944" s="632"/>
      <c r="C944" s="632"/>
      <c r="D944" s="632"/>
      <c r="E944" s="632"/>
      <c r="F944" s="632"/>
      <c r="G944" s="632"/>
      <c r="H944" s="632"/>
      <c r="I944" s="632"/>
      <c r="J944" s="632"/>
      <c r="K944" s="632"/>
      <c r="L944" s="632"/>
      <c r="M944" s="632"/>
      <c r="N944" s="632"/>
      <c r="O944" s="632"/>
      <c r="P944" s="632"/>
      <c r="Q944" s="632"/>
      <c r="R944" s="632"/>
      <c r="S944" s="632"/>
      <c r="T944" s="632"/>
      <c r="U944" s="632"/>
      <c r="V944" s="632"/>
      <c r="W944" s="632"/>
      <c r="X944" s="632"/>
      <c r="Y944" s="632"/>
      <c r="Z944" s="632"/>
    </row>
    <row r="945" spans="1:26" ht="12.75" customHeight="1" x14ac:dyDescent="0.3">
      <c r="A945" s="632"/>
      <c r="B945" s="632"/>
      <c r="C945" s="632"/>
      <c r="D945" s="632"/>
      <c r="E945" s="632"/>
      <c r="F945" s="632"/>
      <c r="G945" s="632"/>
      <c r="H945" s="632"/>
      <c r="I945" s="632"/>
      <c r="J945" s="632"/>
      <c r="K945" s="632"/>
      <c r="L945" s="632"/>
      <c r="M945" s="632"/>
      <c r="N945" s="632"/>
      <c r="O945" s="632"/>
      <c r="P945" s="632"/>
      <c r="Q945" s="632"/>
      <c r="R945" s="632"/>
      <c r="S945" s="632"/>
      <c r="T945" s="632"/>
      <c r="U945" s="632"/>
      <c r="V945" s="632"/>
      <c r="W945" s="632"/>
      <c r="X945" s="632"/>
      <c r="Y945" s="632"/>
      <c r="Z945" s="632"/>
    </row>
    <row r="946" spans="1:26" ht="12.75" customHeight="1" x14ac:dyDescent="0.3">
      <c r="A946" s="632"/>
      <c r="B946" s="632"/>
      <c r="C946" s="632"/>
      <c r="D946" s="632"/>
      <c r="E946" s="632"/>
      <c r="F946" s="632"/>
      <c r="G946" s="632"/>
      <c r="H946" s="632"/>
      <c r="I946" s="632"/>
      <c r="J946" s="632"/>
      <c r="K946" s="632"/>
      <c r="L946" s="632"/>
      <c r="M946" s="632"/>
      <c r="N946" s="632"/>
      <c r="O946" s="632"/>
      <c r="P946" s="632"/>
      <c r="Q946" s="632"/>
      <c r="R946" s="632"/>
      <c r="S946" s="632"/>
      <c r="T946" s="632"/>
      <c r="U946" s="632"/>
      <c r="V946" s="632"/>
      <c r="W946" s="632"/>
      <c r="X946" s="632"/>
      <c r="Y946" s="632"/>
      <c r="Z946" s="632"/>
    </row>
    <row r="947" spans="1:26" ht="12.75" customHeight="1" x14ac:dyDescent="0.3">
      <c r="A947" s="632"/>
      <c r="B947" s="632"/>
      <c r="C947" s="632"/>
      <c r="D947" s="632"/>
      <c r="E947" s="632"/>
      <c r="F947" s="632"/>
      <c r="G947" s="632"/>
      <c r="H947" s="632"/>
      <c r="I947" s="632"/>
      <c r="J947" s="632"/>
      <c r="K947" s="632"/>
      <c r="L947" s="632"/>
      <c r="M947" s="632"/>
      <c r="N947" s="632"/>
      <c r="O947" s="632"/>
      <c r="P947" s="632"/>
      <c r="Q947" s="632"/>
      <c r="R947" s="632"/>
      <c r="S947" s="632"/>
      <c r="T947" s="632"/>
      <c r="U947" s="632"/>
      <c r="V947" s="632"/>
      <c r="W947" s="632"/>
      <c r="X947" s="632"/>
      <c r="Y947" s="632"/>
      <c r="Z947" s="632"/>
    </row>
    <row r="948" spans="1:26" ht="12.75" customHeight="1" x14ac:dyDescent="0.3">
      <c r="A948" s="632"/>
      <c r="B948" s="632"/>
      <c r="C948" s="632"/>
      <c r="D948" s="632"/>
      <c r="E948" s="632"/>
      <c r="F948" s="632"/>
      <c r="G948" s="632"/>
      <c r="H948" s="632"/>
      <c r="I948" s="632"/>
      <c r="J948" s="632"/>
      <c r="K948" s="632"/>
      <c r="L948" s="632"/>
      <c r="M948" s="632"/>
      <c r="N948" s="632"/>
      <c r="O948" s="632"/>
      <c r="P948" s="632"/>
      <c r="Q948" s="632"/>
      <c r="R948" s="632"/>
      <c r="S948" s="632"/>
      <c r="T948" s="632"/>
      <c r="U948" s="632"/>
      <c r="V948" s="632"/>
      <c r="W948" s="632"/>
      <c r="X948" s="632"/>
      <c r="Y948" s="632"/>
      <c r="Z948" s="632"/>
    </row>
    <row r="949" spans="1:26" ht="12.75" customHeight="1" x14ac:dyDescent="0.3">
      <c r="A949" s="632"/>
      <c r="B949" s="632"/>
      <c r="C949" s="632"/>
      <c r="D949" s="632"/>
      <c r="E949" s="632"/>
      <c r="F949" s="632"/>
      <c r="G949" s="632"/>
      <c r="H949" s="632"/>
      <c r="I949" s="632"/>
      <c r="J949" s="632"/>
      <c r="K949" s="632"/>
      <c r="L949" s="632"/>
      <c r="M949" s="632"/>
      <c r="N949" s="632"/>
      <c r="O949" s="632"/>
      <c r="P949" s="632"/>
      <c r="Q949" s="632"/>
      <c r="R949" s="632"/>
      <c r="S949" s="632"/>
      <c r="T949" s="632"/>
      <c r="U949" s="632"/>
      <c r="V949" s="632"/>
      <c r="W949" s="632"/>
      <c r="X949" s="632"/>
      <c r="Y949" s="632"/>
      <c r="Z949" s="632"/>
    </row>
    <row r="950" spans="1:26" ht="12.75" customHeight="1" x14ac:dyDescent="0.3">
      <c r="A950" s="632"/>
      <c r="B950" s="632"/>
      <c r="C950" s="632"/>
      <c r="D950" s="632"/>
      <c r="E950" s="632"/>
      <c r="F950" s="632"/>
      <c r="G950" s="632"/>
      <c r="H950" s="632"/>
      <c r="I950" s="632"/>
      <c r="J950" s="632"/>
      <c r="K950" s="632"/>
      <c r="L950" s="632"/>
      <c r="M950" s="632"/>
      <c r="N950" s="632"/>
      <c r="O950" s="632"/>
      <c r="P950" s="632"/>
      <c r="Q950" s="632"/>
      <c r="R950" s="632"/>
      <c r="S950" s="632"/>
      <c r="T950" s="632"/>
      <c r="U950" s="632"/>
      <c r="V950" s="632"/>
      <c r="W950" s="632"/>
      <c r="X950" s="632"/>
      <c r="Y950" s="632"/>
      <c r="Z950" s="632"/>
    </row>
    <row r="951" spans="1:26" ht="12.75" customHeight="1" x14ac:dyDescent="0.3">
      <c r="A951" s="632"/>
      <c r="B951" s="632"/>
      <c r="C951" s="632"/>
      <c r="D951" s="632"/>
      <c r="E951" s="632"/>
      <c r="F951" s="632"/>
      <c r="G951" s="632"/>
      <c r="H951" s="632"/>
      <c r="I951" s="632"/>
      <c r="J951" s="632"/>
      <c r="K951" s="632"/>
      <c r="L951" s="632"/>
      <c r="M951" s="632"/>
      <c r="N951" s="632"/>
      <c r="O951" s="632"/>
      <c r="P951" s="632"/>
      <c r="Q951" s="632"/>
      <c r="R951" s="632"/>
      <c r="S951" s="632"/>
      <c r="T951" s="632"/>
      <c r="U951" s="632"/>
      <c r="V951" s="632"/>
      <c r="W951" s="632"/>
      <c r="X951" s="632"/>
      <c r="Y951" s="632"/>
      <c r="Z951" s="632"/>
    </row>
    <row r="952" spans="1:26" ht="12.75" customHeight="1" x14ac:dyDescent="0.3">
      <c r="A952" s="632"/>
      <c r="B952" s="632"/>
      <c r="C952" s="632"/>
      <c r="D952" s="632"/>
      <c r="E952" s="632"/>
      <c r="F952" s="632"/>
      <c r="G952" s="632"/>
      <c r="H952" s="632"/>
      <c r="I952" s="632"/>
      <c r="J952" s="632"/>
      <c r="K952" s="632"/>
      <c r="L952" s="632"/>
      <c r="M952" s="632"/>
      <c r="N952" s="632"/>
      <c r="O952" s="632"/>
      <c r="P952" s="632"/>
      <c r="Q952" s="632"/>
      <c r="R952" s="632"/>
      <c r="S952" s="632"/>
      <c r="T952" s="632"/>
      <c r="U952" s="632"/>
      <c r="V952" s="632"/>
      <c r="W952" s="632"/>
      <c r="X952" s="632"/>
      <c r="Y952" s="632"/>
      <c r="Z952" s="632"/>
    </row>
    <row r="953" spans="1:26" ht="12.75" customHeight="1" x14ac:dyDescent="0.3">
      <c r="A953" s="632"/>
      <c r="B953" s="632"/>
      <c r="C953" s="632"/>
      <c r="D953" s="632"/>
      <c r="E953" s="632"/>
      <c r="F953" s="632"/>
      <c r="G953" s="632"/>
      <c r="H953" s="632"/>
      <c r="I953" s="632"/>
      <c r="J953" s="632"/>
      <c r="K953" s="632"/>
      <c r="L953" s="632"/>
      <c r="M953" s="632"/>
      <c r="N953" s="632"/>
      <c r="O953" s="632"/>
      <c r="P953" s="632"/>
      <c r="Q953" s="632"/>
      <c r="R953" s="632"/>
      <c r="S953" s="632"/>
      <c r="T953" s="632"/>
      <c r="U953" s="632"/>
      <c r="V953" s="632"/>
      <c r="W953" s="632"/>
      <c r="X953" s="632"/>
      <c r="Y953" s="632"/>
      <c r="Z953" s="632"/>
    </row>
    <row r="954" spans="1:26" ht="12.75" customHeight="1" x14ac:dyDescent="0.3">
      <c r="A954" s="632"/>
      <c r="B954" s="632"/>
      <c r="C954" s="632"/>
      <c r="D954" s="632"/>
      <c r="E954" s="632"/>
      <c r="F954" s="632"/>
      <c r="G954" s="632"/>
      <c r="H954" s="632"/>
      <c r="I954" s="632"/>
      <c r="J954" s="632"/>
      <c r="K954" s="632"/>
      <c r="L954" s="632"/>
      <c r="M954" s="632"/>
      <c r="N954" s="632"/>
      <c r="O954" s="632"/>
      <c r="P954" s="632"/>
      <c r="Q954" s="632"/>
      <c r="R954" s="632"/>
      <c r="S954" s="632"/>
      <c r="T954" s="632"/>
      <c r="U954" s="632"/>
      <c r="V954" s="632"/>
      <c r="W954" s="632"/>
      <c r="X954" s="632"/>
      <c r="Y954" s="632"/>
      <c r="Z954" s="632"/>
    </row>
    <row r="955" spans="1:26" ht="12.75" customHeight="1" x14ac:dyDescent="0.3">
      <c r="A955" s="632"/>
      <c r="B955" s="632"/>
      <c r="C955" s="632"/>
      <c r="D955" s="632"/>
      <c r="E955" s="632"/>
      <c r="F955" s="632"/>
      <c r="G955" s="632"/>
      <c r="H955" s="632"/>
      <c r="I955" s="632"/>
      <c r="J955" s="632"/>
      <c r="K955" s="632"/>
      <c r="L955" s="632"/>
      <c r="M955" s="632"/>
      <c r="N955" s="632"/>
      <c r="O955" s="632"/>
      <c r="P955" s="632"/>
      <c r="Q955" s="632"/>
      <c r="R955" s="632"/>
      <c r="S955" s="632"/>
      <c r="T955" s="632"/>
      <c r="U955" s="632"/>
      <c r="V955" s="632"/>
      <c r="W955" s="632"/>
      <c r="X955" s="632"/>
      <c r="Y955" s="632"/>
      <c r="Z955" s="632"/>
    </row>
    <row r="956" spans="1:26" ht="12.75" customHeight="1" x14ac:dyDescent="0.3">
      <c r="A956" s="632"/>
      <c r="B956" s="632"/>
      <c r="C956" s="632"/>
      <c r="D956" s="632"/>
      <c r="E956" s="632"/>
      <c r="F956" s="632"/>
      <c r="G956" s="632"/>
      <c r="H956" s="632"/>
      <c r="I956" s="632"/>
      <c r="J956" s="632"/>
      <c r="K956" s="632"/>
      <c r="L956" s="632"/>
      <c r="M956" s="632"/>
      <c r="N956" s="632"/>
      <c r="O956" s="632"/>
      <c r="P956" s="632"/>
      <c r="Q956" s="632"/>
      <c r="R956" s="632"/>
      <c r="S956" s="632"/>
      <c r="T956" s="632"/>
      <c r="U956" s="632"/>
      <c r="V956" s="632"/>
      <c r="W956" s="632"/>
      <c r="X956" s="632"/>
      <c r="Y956" s="632"/>
      <c r="Z956" s="632"/>
    </row>
    <row r="957" spans="1:26" ht="12.75" customHeight="1" x14ac:dyDescent="0.3">
      <c r="A957" s="632"/>
      <c r="B957" s="632"/>
      <c r="C957" s="632"/>
      <c r="D957" s="632"/>
      <c r="E957" s="632"/>
      <c r="F957" s="632"/>
      <c r="G957" s="632"/>
      <c r="H957" s="632"/>
      <c r="I957" s="632"/>
      <c r="J957" s="632"/>
      <c r="K957" s="632"/>
      <c r="L957" s="632"/>
      <c r="M957" s="632"/>
      <c r="N957" s="632"/>
      <c r="O957" s="632"/>
      <c r="P957" s="632"/>
      <c r="Q957" s="632"/>
      <c r="R957" s="632"/>
      <c r="S957" s="632"/>
      <c r="T957" s="632"/>
      <c r="U957" s="632"/>
      <c r="V957" s="632"/>
      <c r="W957" s="632"/>
      <c r="X957" s="632"/>
      <c r="Y957" s="632"/>
      <c r="Z957" s="632"/>
    </row>
    <row r="958" spans="1:26" ht="12.75" customHeight="1" x14ac:dyDescent="0.3">
      <c r="A958" s="632"/>
      <c r="B958" s="632"/>
      <c r="C958" s="632"/>
      <c r="D958" s="632"/>
      <c r="E958" s="632"/>
      <c r="F958" s="632"/>
      <c r="G958" s="632"/>
      <c r="H958" s="632"/>
      <c r="I958" s="632"/>
      <c r="J958" s="632"/>
      <c r="K958" s="632"/>
      <c r="L958" s="632"/>
      <c r="M958" s="632"/>
      <c r="N958" s="632"/>
      <c r="O958" s="632"/>
      <c r="P958" s="632"/>
      <c r="Q958" s="632"/>
      <c r="R958" s="632"/>
      <c r="S958" s="632"/>
      <c r="T958" s="632"/>
      <c r="U958" s="632"/>
      <c r="V958" s="632"/>
      <c r="W958" s="632"/>
      <c r="X958" s="632"/>
      <c r="Y958" s="632"/>
      <c r="Z958" s="632"/>
    </row>
    <row r="959" spans="1:26" ht="12.75" customHeight="1" x14ac:dyDescent="0.3">
      <c r="A959" s="632"/>
      <c r="B959" s="632"/>
      <c r="C959" s="632"/>
      <c r="D959" s="632"/>
      <c r="E959" s="632"/>
      <c r="F959" s="632"/>
      <c r="G959" s="632"/>
      <c r="H959" s="632"/>
      <c r="I959" s="632"/>
      <c r="J959" s="632"/>
      <c r="K959" s="632"/>
      <c r="L959" s="632"/>
      <c r="M959" s="632"/>
      <c r="N959" s="632"/>
      <c r="O959" s="632"/>
      <c r="P959" s="632"/>
      <c r="Q959" s="632"/>
      <c r="R959" s="632"/>
      <c r="S959" s="632"/>
      <c r="T959" s="632"/>
      <c r="U959" s="632"/>
      <c r="V959" s="632"/>
      <c r="W959" s="632"/>
      <c r="X959" s="632"/>
      <c r="Y959" s="632"/>
      <c r="Z959" s="632"/>
    </row>
    <row r="960" spans="1:26" ht="12.75" customHeight="1" x14ac:dyDescent="0.3">
      <c r="A960" s="632"/>
      <c r="B960" s="632"/>
      <c r="C960" s="632"/>
      <c r="D960" s="632"/>
      <c r="E960" s="632"/>
      <c r="F960" s="632"/>
      <c r="G960" s="632"/>
      <c r="H960" s="632"/>
      <c r="I960" s="632"/>
      <c r="J960" s="632"/>
      <c r="K960" s="632"/>
      <c r="L960" s="632"/>
      <c r="M960" s="632"/>
      <c r="N960" s="632"/>
      <c r="O960" s="632"/>
      <c r="P960" s="632"/>
      <c r="Q960" s="632"/>
      <c r="R960" s="632"/>
      <c r="S960" s="632"/>
      <c r="T960" s="632"/>
      <c r="U960" s="632"/>
      <c r="V960" s="632"/>
      <c r="W960" s="632"/>
      <c r="X960" s="632"/>
      <c r="Y960" s="632"/>
      <c r="Z960" s="632"/>
    </row>
    <row r="961" spans="1:26" ht="12.75" customHeight="1" x14ac:dyDescent="0.3">
      <c r="A961" s="632"/>
      <c r="B961" s="632"/>
      <c r="C961" s="632"/>
      <c r="D961" s="632"/>
      <c r="E961" s="632"/>
      <c r="F961" s="632"/>
      <c r="G961" s="632"/>
      <c r="H961" s="632"/>
      <c r="I961" s="632"/>
      <c r="J961" s="632"/>
      <c r="K961" s="632"/>
      <c r="L961" s="632"/>
      <c r="M961" s="632"/>
      <c r="N961" s="632"/>
      <c r="O961" s="632"/>
      <c r="P961" s="632"/>
      <c r="Q961" s="632"/>
      <c r="R961" s="632"/>
      <c r="S961" s="632"/>
      <c r="T961" s="632"/>
      <c r="U961" s="632"/>
      <c r="V961" s="632"/>
      <c r="W961" s="632"/>
      <c r="X961" s="632"/>
      <c r="Y961" s="632"/>
      <c r="Z961" s="632"/>
    </row>
    <row r="962" spans="1:26" ht="12.75" customHeight="1" x14ac:dyDescent="0.3">
      <c r="A962" s="632"/>
      <c r="B962" s="632"/>
      <c r="C962" s="632"/>
      <c r="D962" s="632"/>
      <c r="E962" s="632"/>
      <c r="F962" s="632"/>
      <c r="G962" s="632"/>
      <c r="H962" s="632"/>
      <c r="I962" s="632"/>
      <c r="J962" s="632"/>
      <c r="K962" s="632"/>
      <c r="L962" s="632"/>
      <c r="M962" s="632"/>
      <c r="N962" s="632"/>
      <c r="O962" s="632"/>
      <c r="P962" s="632"/>
      <c r="Q962" s="632"/>
      <c r="R962" s="632"/>
      <c r="S962" s="632"/>
      <c r="T962" s="632"/>
      <c r="U962" s="632"/>
      <c r="V962" s="632"/>
      <c r="W962" s="632"/>
      <c r="X962" s="632"/>
      <c r="Y962" s="632"/>
      <c r="Z962" s="632"/>
    </row>
    <row r="963" spans="1:26" ht="12.75" customHeight="1" x14ac:dyDescent="0.3">
      <c r="A963" s="632"/>
      <c r="B963" s="632"/>
      <c r="C963" s="632"/>
      <c r="D963" s="632"/>
      <c r="E963" s="632"/>
      <c r="F963" s="632"/>
      <c r="G963" s="632"/>
      <c r="H963" s="632"/>
      <c r="I963" s="632"/>
      <c r="J963" s="632"/>
      <c r="K963" s="632"/>
      <c r="L963" s="632"/>
      <c r="M963" s="632"/>
      <c r="N963" s="632"/>
      <c r="O963" s="632"/>
      <c r="P963" s="632"/>
      <c r="Q963" s="632"/>
      <c r="R963" s="632"/>
      <c r="S963" s="632"/>
      <c r="T963" s="632"/>
      <c r="U963" s="632"/>
      <c r="V963" s="632"/>
      <c r="W963" s="632"/>
      <c r="X963" s="632"/>
      <c r="Y963" s="632"/>
      <c r="Z963" s="632"/>
    </row>
    <row r="964" spans="1:26" ht="12.75" customHeight="1" x14ac:dyDescent="0.3">
      <c r="A964" s="632"/>
      <c r="B964" s="632"/>
      <c r="C964" s="632"/>
      <c r="D964" s="632"/>
      <c r="E964" s="632"/>
      <c r="F964" s="632"/>
      <c r="G964" s="632"/>
      <c r="H964" s="632"/>
      <c r="I964" s="632"/>
      <c r="J964" s="632"/>
      <c r="K964" s="632"/>
      <c r="L964" s="632"/>
      <c r="M964" s="632"/>
      <c r="N964" s="632"/>
      <c r="O964" s="632"/>
      <c r="P964" s="632"/>
      <c r="Q964" s="632"/>
      <c r="R964" s="632"/>
      <c r="S964" s="632"/>
      <c r="T964" s="632"/>
      <c r="U964" s="632"/>
      <c r="V964" s="632"/>
      <c r="W964" s="632"/>
      <c r="X964" s="632"/>
      <c r="Y964" s="632"/>
      <c r="Z964" s="632"/>
    </row>
    <row r="965" spans="1:26" ht="12.75" customHeight="1" x14ac:dyDescent="0.3">
      <c r="A965" s="632"/>
      <c r="B965" s="632"/>
      <c r="C965" s="632"/>
      <c r="D965" s="632"/>
      <c r="E965" s="632"/>
      <c r="F965" s="632"/>
      <c r="G965" s="632"/>
      <c r="H965" s="632"/>
      <c r="I965" s="632"/>
      <c r="J965" s="632"/>
      <c r="K965" s="632"/>
      <c r="L965" s="632"/>
      <c r="M965" s="632"/>
      <c r="N965" s="632"/>
      <c r="O965" s="632"/>
      <c r="P965" s="632"/>
      <c r="Q965" s="632"/>
      <c r="R965" s="632"/>
      <c r="S965" s="632"/>
      <c r="T965" s="632"/>
      <c r="U965" s="632"/>
      <c r="V965" s="632"/>
      <c r="W965" s="632"/>
      <c r="X965" s="632"/>
      <c r="Y965" s="632"/>
      <c r="Z965" s="632"/>
    </row>
    <row r="966" spans="1:26" ht="12.75" customHeight="1" x14ac:dyDescent="0.3">
      <c r="A966" s="632"/>
      <c r="B966" s="632"/>
      <c r="C966" s="632"/>
      <c r="D966" s="632"/>
      <c r="E966" s="632"/>
      <c r="F966" s="632"/>
      <c r="G966" s="632"/>
      <c r="H966" s="632"/>
      <c r="I966" s="632"/>
      <c r="J966" s="632"/>
      <c r="K966" s="632"/>
      <c r="L966" s="632"/>
      <c r="M966" s="632"/>
      <c r="N966" s="632"/>
      <c r="O966" s="632"/>
      <c r="P966" s="632"/>
      <c r="Q966" s="632"/>
      <c r="R966" s="632"/>
      <c r="S966" s="632"/>
      <c r="T966" s="632"/>
      <c r="U966" s="632"/>
      <c r="V966" s="632"/>
      <c r="W966" s="632"/>
      <c r="X966" s="632"/>
      <c r="Y966" s="632"/>
      <c r="Z966" s="632"/>
    </row>
    <row r="967" spans="1:26" ht="12.75" customHeight="1" x14ac:dyDescent="0.3">
      <c r="A967" s="632"/>
      <c r="B967" s="632"/>
      <c r="C967" s="632"/>
      <c r="D967" s="632"/>
      <c r="E967" s="632"/>
      <c r="F967" s="632"/>
      <c r="G967" s="632"/>
      <c r="H967" s="632"/>
      <c r="I967" s="632"/>
      <c r="J967" s="632"/>
      <c r="K967" s="632"/>
      <c r="L967" s="632"/>
      <c r="M967" s="632"/>
      <c r="N967" s="632"/>
      <c r="O967" s="632"/>
      <c r="P967" s="632"/>
      <c r="Q967" s="632"/>
      <c r="R967" s="632"/>
      <c r="S967" s="632"/>
      <c r="T967" s="632"/>
      <c r="U967" s="632"/>
      <c r="V967" s="632"/>
      <c r="W967" s="632"/>
      <c r="X967" s="632"/>
      <c r="Y967" s="632"/>
      <c r="Z967" s="632"/>
    </row>
    <row r="968" spans="1:26" ht="12.75" customHeight="1" x14ac:dyDescent="0.3">
      <c r="A968" s="632"/>
      <c r="B968" s="632"/>
      <c r="C968" s="632"/>
      <c r="D968" s="632"/>
      <c r="E968" s="632"/>
      <c r="F968" s="632"/>
      <c r="G968" s="632"/>
      <c r="H968" s="632"/>
      <c r="I968" s="632"/>
      <c r="J968" s="632"/>
      <c r="K968" s="632"/>
      <c r="L968" s="632"/>
      <c r="M968" s="632"/>
      <c r="N968" s="632"/>
      <c r="O968" s="632"/>
      <c r="P968" s="632"/>
      <c r="Q968" s="632"/>
      <c r="R968" s="632"/>
      <c r="S968" s="632"/>
      <c r="T968" s="632"/>
      <c r="U968" s="632"/>
      <c r="V968" s="632"/>
      <c r="W968" s="632"/>
      <c r="X968" s="632"/>
      <c r="Y968" s="632"/>
      <c r="Z968" s="632"/>
    </row>
    <row r="969" spans="1:26" ht="12.75" customHeight="1" x14ac:dyDescent="0.3">
      <c r="A969" s="632"/>
      <c r="B969" s="632"/>
      <c r="C969" s="632"/>
      <c r="D969" s="632"/>
      <c r="E969" s="632"/>
      <c r="F969" s="632"/>
      <c r="G969" s="632"/>
      <c r="H969" s="632"/>
      <c r="I969" s="632"/>
      <c r="J969" s="632"/>
      <c r="K969" s="632"/>
      <c r="L969" s="632"/>
      <c r="M969" s="632"/>
      <c r="N969" s="632"/>
      <c r="O969" s="632"/>
      <c r="P969" s="632"/>
      <c r="Q969" s="632"/>
      <c r="R969" s="632"/>
      <c r="S969" s="632"/>
      <c r="T969" s="632"/>
      <c r="U969" s="632"/>
      <c r="V969" s="632"/>
      <c r="W969" s="632"/>
      <c r="X969" s="632"/>
      <c r="Y969" s="632"/>
      <c r="Z969" s="632"/>
    </row>
    <row r="970" spans="1:26" ht="12.75" customHeight="1" x14ac:dyDescent="0.3">
      <c r="A970" s="632"/>
      <c r="B970" s="632"/>
      <c r="C970" s="632"/>
      <c r="D970" s="632"/>
      <c r="E970" s="632"/>
      <c r="F970" s="632"/>
      <c r="G970" s="632"/>
      <c r="H970" s="632"/>
      <c r="I970" s="632"/>
      <c r="J970" s="632"/>
      <c r="K970" s="632"/>
      <c r="L970" s="632"/>
      <c r="M970" s="632"/>
      <c r="N970" s="632"/>
      <c r="O970" s="632"/>
      <c r="P970" s="632"/>
      <c r="Q970" s="632"/>
      <c r="R970" s="632"/>
      <c r="S970" s="632"/>
      <c r="T970" s="632"/>
      <c r="U970" s="632"/>
      <c r="V970" s="632"/>
      <c r="W970" s="632"/>
      <c r="X970" s="632"/>
      <c r="Y970" s="632"/>
      <c r="Z970" s="632"/>
    </row>
    <row r="971" spans="1:26" ht="12.75" customHeight="1" x14ac:dyDescent="0.3">
      <c r="A971" s="632"/>
      <c r="B971" s="632"/>
      <c r="C971" s="632"/>
      <c r="D971" s="632"/>
      <c r="E971" s="632"/>
      <c r="F971" s="632"/>
      <c r="G971" s="632"/>
      <c r="H971" s="632"/>
      <c r="I971" s="632"/>
      <c r="J971" s="632"/>
      <c r="K971" s="632"/>
      <c r="L971" s="632"/>
      <c r="M971" s="632"/>
      <c r="N971" s="632"/>
      <c r="O971" s="632"/>
      <c r="P971" s="632"/>
      <c r="Q971" s="632"/>
      <c r="R971" s="632"/>
      <c r="S971" s="632"/>
      <c r="T971" s="632"/>
      <c r="U971" s="632"/>
      <c r="V971" s="632"/>
      <c r="W971" s="632"/>
      <c r="X971" s="632"/>
      <c r="Y971" s="632"/>
      <c r="Z971" s="632"/>
    </row>
    <row r="972" spans="1:26" ht="12.75" customHeight="1" x14ac:dyDescent="0.3">
      <c r="A972" s="632"/>
      <c r="B972" s="632"/>
      <c r="C972" s="632"/>
      <c r="D972" s="632"/>
      <c r="E972" s="632"/>
      <c r="F972" s="632"/>
      <c r="G972" s="632"/>
      <c r="H972" s="632"/>
      <c r="I972" s="632"/>
      <c r="J972" s="632"/>
      <c r="K972" s="632"/>
      <c r="L972" s="632"/>
      <c r="M972" s="632"/>
      <c r="N972" s="632"/>
      <c r="O972" s="632"/>
      <c r="P972" s="632"/>
      <c r="Q972" s="632"/>
      <c r="R972" s="632"/>
      <c r="S972" s="632"/>
      <c r="T972" s="632"/>
      <c r="U972" s="632"/>
      <c r="V972" s="632"/>
      <c r="W972" s="632"/>
      <c r="X972" s="632"/>
      <c r="Y972" s="632"/>
      <c r="Z972" s="632"/>
    </row>
    <row r="973" spans="1:26" ht="12.75" customHeight="1" x14ac:dyDescent="0.3">
      <c r="A973" s="632"/>
      <c r="B973" s="632"/>
      <c r="C973" s="632"/>
      <c r="D973" s="632"/>
      <c r="E973" s="632"/>
      <c r="F973" s="632"/>
      <c r="G973" s="632"/>
      <c r="H973" s="632"/>
      <c r="I973" s="632"/>
      <c r="J973" s="632"/>
      <c r="K973" s="632"/>
      <c r="L973" s="632"/>
      <c r="M973" s="632"/>
      <c r="N973" s="632"/>
      <c r="O973" s="632"/>
      <c r="P973" s="632"/>
      <c r="Q973" s="632"/>
      <c r="R973" s="632"/>
      <c r="S973" s="632"/>
      <c r="T973" s="632"/>
      <c r="U973" s="632"/>
      <c r="V973" s="632"/>
      <c r="W973" s="632"/>
      <c r="X973" s="632"/>
      <c r="Y973" s="632"/>
      <c r="Z973" s="632"/>
    </row>
    <row r="974" spans="1:26" ht="12.75" customHeight="1" x14ac:dyDescent="0.3">
      <c r="A974" s="632"/>
      <c r="B974" s="632"/>
      <c r="C974" s="632"/>
      <c r="D974" s="632"/>
      <c r="E974" s="632"/>
      <c r="F974" s="632"/>
      <c r="G974" s="632"/>
      <c r="H974" s="632"/>
      <c r="I974" s="632"/>
      <c r="J974" s="632"/>
      <c r="K974" s="632"/>
      <c r="L974" s="632"/>
      <c r="M974" s="632"/>
      <c r="N974" s="632"/>
      <c r="O974" s="632"/>
      <c r="P974" s="632"/>
      <c r="Q974" s="632"/>
      <c r="R974" s="632"/>
      <c r="S974" s="632"/>
      <c r="T974" s="632"/>
      <c r="U974" s="632"/>
      <c r="V974" s="632"/>
      <c r="W974" s="632"/>
      <c r="X974" s="632"/>
      <c r="Y974" s="632"/>
      <c r="Z974" s="632"/>
    </row>
    <row r="975" spans="1:26" ht="12.75" customHeight="1" x14ac:dyDescent="0.3">
      <c r="A975" s="632"/>
      <c r="B975" s="632"/>
      <c r="C975" s="632"/>
      <c r="D975" s="632"/>
      <c r="E975" s="632"/>
      <c r="F975" s="632"/>
      <c r="G975" s="632"/>
      <c r="H975" s="632"/>
      <c r="I975" s="632"/>
      <c r="J975" s="632"/>
      <c r="K975" s="632"/>
      <c r="L975" s="632"/>
      <c r="M975" s="632"/>
      <c r="N975" s="632"/>
      <c r="O975" s="632"/>
      <c r="P975" s="632"/>
      <c r="Q975" s="632"/>
      <c r="R975" s="632"/>
      <c r="S975" s="632"/>
      <c r="T975" s="632"/>
      <c r="U975" s="632"/>
      <c r="V975" s="632"/>
      <c r="W975" s="632"/>
      <c r="X975" s="632"/>
      <c r="Y975" s="632"/>
      <c r="Z975" s="632"/>
    </row>
    <row r="976" spans="1:26" ht="12.75" customHeight="1" x14ac:dyDescent="0.3">
      <c r="A976" s="632"/>
      <c r="B976" s="632"/>
      <c r="C976" s="632"/>
      <c r="D976" s="632"/>
      <c r="E976" s="632"/>
      <c r="F976" s="632"/>
      <c r="G976" s="632"/>
      <c r="H976" s="632"/>
      <c r="I976" s="632"/>
      <c r="J976" s="632"/>
      <c r="K976" s="632"/>
      <c r="L976" s="632"/>
      <c r="M976" s="632"/>
      <c r="N976" s="632"/>
      <c r="O976" s="632"/>
      <c r="P976" s="632"/>
      <c r="Q976" s="632"/>
      <c r="R976" s="632"/>
      <c r="S976" s="632"/>
      <c r="T976" s="632"/>
      <c r="U976" s="632"/>
      <c r="V976" s="632"/>
      <c r="W976" s="632"/>
      <c r="X976" s="632"/>
      <c r="Y976" s="632"/>
      <c r="Z976" s="632"/>
    </row>
    <row r="977" spans="1:26" ht="12.75" customHeight="1" x14ac:dyDescent="0.3">
      <c r="A977" s="632"/>
      <c r="B977" s="632"/>
      <c r="C977" s="632"/>
      <c r="D977" s="632"/>
      <c r="E977" s="632"/>
      <c r="F977" s="632"/>
      <c r="G977" s="632"/>
      <c r="H977" s="632"/>
      <c r="I977" s="632"/>
      <c r="J977" s="632"/>
      <c r="K977" s="632"/>
      <c r="L977" s="632"/>
      <c r="M977" s="632"/>
      <c r="N977" s="632"/>
      <c r="O977" s="632"/>
      <c r="P977" s="632"/>
      <c r="Q977" s="632"/>
      <c r="R977" s="632"/>
      <c r="S977" s="632"/>
      <c r="T977" s="632"/>
      <c r="U977" s="632"/>
      <c r="V977" s="632"/>
      <c r="W977" s="632"/>
      <c r="X977" s="632"/>
      <c r="Y977" s="632"/>
      <c r="Z977" s="632"/>
    </row>
    <row r="978" spans="1:26" ht="12.75" customHeight="1" x14ac:dyDescent="0.3">
      <c r="A978" s="632"/>
      <c r="B978" s="632"/>
      <c r="C978" s="632"/>
      <c r="D978" s="632"/>
      <c r="E978" s="632"/>
      <c r="F978" s="632"/>
      <c r="G978" s="632"/>
      <c r="H978" s="632"/>
      <c r="I978" s="632"/>
      <c r="J978" s="632"/>
      <c r="K978" s="632"/>
      <c r="L978" s="632"/>
      <c r="M978" s="632"/>
      <c r="N978" s="632"/>
      <c r="O978" s="632"/>
      <c r="P978" s="632"/>
      <c r="Q978" s="632"/>
      <c r="R978" s="632"/>
      <c r="S978" s="632"/>
      <c r="T978" s="632"/>
      <c r="U978" s="632"/>
      <c r="V978" s="632"/>
      <c r="W978" s="632"/>
      <c r="X978" s="632"/>
      <c r="Y978" s="632"/>
      <c r="Z978" s="632"/>
    </row>
    <row r="979" spans="1:26" ht="12.75" customHeight="1" x14ac:dyDescent="0.3">
      <c r="A979" s="632"/>
      <c r="B979" s="632"/>
      <c r="C979" s="632"/>
      <c r="D979" s="632"/>
      <c r="E979" s="632"/>
      <c r="F979" s="632"/>
      <c r="G979" s="632"/>
      <c r="H979" s="632"/>
      <c r="I979" s="632"/>
      <c r="J979" s="632"/>
      <c r="K979" s="632"/>
      <c r="L979" s="632"/>
      <c r="M979" s="632"/>
      <c r="N979" s="632"/>
      <c r="O979" s="632"/>
      <c r="P979" s="632"/>
      <c r="Q979" s="632"/>
      <c r="R979" s="632"/>
      <c r="S979" s="632"/>
      <c r="T979" s="632"/>
      <c r="U979" s="632"/>
      <c r="V979" s="632"/>
      <c r="W979" s="632"/>
      <c r="X979" s="632"/>
      <c r="Y979" s="632"/>
      <c r="Z979" s="632"/>
    </row>
    <row r="980" spans="1:26" ht="12.75" customHeight="1" x14ac:dyDescent="0.3">
      <c r="A980" s="632"/>
      <c r="B980" s="632"/>
      <c r="C980" s="632"/>
      <c r="D980" s="632"/>
      <c r="E980" s="632"/>
      <c r="F980" s="632"/>
      <c r="G980" s="632"/>
      <c r="H980" s="632"/>
      <c r="I980" s="632"/>
      <c r="J980" s="632"/>
      <c r="K980" s="632"/>
      <c r="L980" s="632"/>
      <c r="M980" s="632"/>
      <c r="N980" s="632"/>
      <c r="O980" s="632"/>
      <c r="P980" s="632"/>
      <c r="Q980" s="632"/>
      <c r="R980" s="632"/>
      <c r="S980" s="632"/>
      <c r="T980" s="632"/>
      <c r="U980" s="632"/>
      <c r="V980" s="632"/>
      <c r="W980" s="632"/>
      <c r="X980" s="632"/>
      <c r="Y980" s="632"/>
      <c r="Z980" s="632"/>
    </row>
    <row r="981" spans="1:26" ht="12.75" customHeight="1" x14ac:dyDescent="0.3">
      <c r="A981" s="632"/>
      <c r="B981" s="632"/>
      <c r="C981" s="632"/>
      <c r="D981" s="632"/>
      <c r="E981" s="632"/>
      <c r="F981" s="632"/>
      <c r="G981" s="632"/>
      <c r="H981" s="632"/>
      <c r="I981" s="632"/>
      <c r="J981" s="632"/>
      <c r="K981" s="632"/>
      <c r="L981" s="632"/>
      <c r="M981" s="632"/>
      <c r="N981" s="632"/>
      <c r="O981" s="632"/>
      <c r="P981" s="632"/>
      <c r="Q981" s="632"/>
      <c r="R981" s="632"/>
      <c r="S981" s="632"/>
      <c r="T981" s="632"/>
      <c r="U981" s="632"/>
      <c r="V981" s="632"/>
      <c r="W981" s="632"/>
      <c r="X981" s="632"/>
      <c r="Y981" s="632"/>
      <c r="Z981" s="632"/>
    </row>
    <row r="982" spans="1:26" ht="12.75" customHeight="1" x14ac:dyDescent="0.3">
      <c r="A982" s="632"/>
      <c r="B982" s="632"/>
      <c r="C982" s="632"/>
      <c r="D982" s="632"/>
      <c r="E982" s="632"/>
      <c r="F982" s="632"/>
      <c r="G982" s="632"/>
      <c r="H982" s="632"/>
      <c r="I982" s="632"/>
      <c r="J982" s="632"/>
      <c r="K982" s="632"/>
      <c r="L982" s="632"/>
      <c r="M982" s="632"/>
      <c r="N982" s="632"/>
      <c r="O982" s="632"/>
      <c r="P982" s="632"/>
      <c r="Q982" s="632"/>
      <c r="R982" s="632"/>
      <c r="S982" s="632"/>
      <c r="T982" s="632"/>
      <c r="U982" s="632"/>
      <c r="V982" s="632"/>
      <c r="W982" s="632"/>
      <c r="X982" s="632"/>
      <c r="Y982" s="632"/>
      <c r="Z982" s="632"/>
    </row>
    <row r="983" spans="1:26" ht="12.75" customHeight="1" x14ac:dyDescent="0.3">
      <c r="A983" s="632"/>
      <c r="B983" s="632"/>
      <c r="C983" s="632"/>
      <c r="D983" s="632"/>
      <c r="E983" s="632"/>
      <c r="F983" s="632"/>
      <c r="G983" s="632"/>
      <c r="H983" s="632"/>
      <c r="I983" s="632"/>
      <c r="J983" s="632"/>
      <c r="K983" s="632"/>
      <c r="L983" s="632"/>
      <c r="M983" s="632"/>
      <c r="N983" s="632"/>
      <c r="O983" s="632"/>
      <c r="P983" s="632"/>
      <c r="Q983" s="632"/>
      <c r="R983" s="632"/>
      <c r="S983" s="632"/>
      <c r="T983" s="632"/>
      <c r="U983" s="632"/>
      <c r="V983" s="632"/>
      <c r="W983" s="632"/>
      <c r="X983" s="632"/>
      <c r="Y983" s="632"/>
      <c r="Z983" s="632"/>
    </row>
    <row r="984" spans="1:26" ht="12.75" customHeight="1" x14ac:dyDescent="0.3">
      <c r="A984" s="632"/>
      <c r="B984" s="632"/>
      <c r="C984" s="632"/>
      <c r="D984" s="632"/>
      <c r="E984" s="632"/>
      <c r="F984" s="632"/>
      <c r="G984" s="632"/>
      <c r="H984" s="632"/>
      <c r="I984" s="632"/>
      <c r="J984" s="632"/>
      <c r="K984" s="632"/>
      <c r="L984" s="632"/>
      <c r="M984" s="632"/>
      <c r="N984" s="632"/>
      <c r="O984" s="632"/>
      <c r="P984" s="632"/>
      <c r="Q984" s="632"/>
      <c r="R984" s="632"/>
      <c r="S984" s="632"/>
      <c r="T984" s="632"/>
      <c r="U984" s="632"/>
      <c r="V984" s="632"/>
      <c r="W984" s="632"/>
      <c r="X984" s="632"/>
      <c r="Y984" s="632"/>
      <c r="Z984" s="632"/>
    </row>
    <row r="985" spans="1:26" ht="12.75" customHeight="1" x14ac:dyDescent="0.3">
      <c r="A985" s="632"/>
      <c r="B985" s="632"/>
      <c r="C985" s="632"/>
      <c r="D985" s="632"/>
      <c r="E985" s="632"/>
      <c r="F985" s="632"/>
      <c r="G985" s="632"/>
      <c r="H985" s="632"/>
      <c r="I985" s="632"/>
      <c r="J985" s="632"/>
      <c r="K985" s="632"/>
      <c r="L985" s="632"/>
      <c r="M985" s="632"/>
      <c r="N985" s="632"/>
      <c r="O985" s="632"/>
      <c r="P985" s="632"/>
      <c r="Q985" s="632"/>
      <c r="R985" s="632"/>
      <c r="S985" s="632"/>
      <c r="T985" s="632"/>
      <c r="U985" s="632"/>
      <c r="V985" s="632"/>
      <c r="W985" s="632"/>
      <c r="X985" s="632"/>
      <c r="Y985" s="632"/>
      <c r="Z985" s="632"/>
    </row>
    <row r="986" spans="1:26" ht="12.75" customHeight="1" x14ac:dyDescent="0.3">
      <c r="A986" s="632"/>
      <c r="B986" s="632"/>
      <c r="C986" s="632"/>
      <c r="D986" s="632"/>
      <c r="E986" s="632"/>
      <c r="F986" s="632"/>
      <c r="G986" s="632"/>
      <c r="H986" s="632"/>
      <c r="I986" s="632"/>
      <c r="J986" s="632"/>
      <c r="K986" s="632"/>
      <c r="L986" s="632"/>
      <c r="M986" s="632"/>
      <c r="N986" s="632"/>
      <c r="O986" s="632"/>
      <c r="P986" s="632"/>
      <c r="Q986" s="632"/>
      <c r="R986" s="632"/>
      <c r="S986" s="632"/>
      <c r="T986" s="632"/>
      <c r="U986" s="632"/>
      <c r="V986" s="632"/>
      <c r="W986" s="632"/>
      <c r="X986" s="632"/>
      <c r="Y986" s="632"/>
      <c r="Z986" s="632"/>
    </row>
    <row r="987" spans="1:26" ht="12.75" customHeight="1" x14ac:dyDescent="0.3">
      <c r="A987" s="632"/>
      <c r="B987" s="632"/>
      <c r="C987" s="632"/>
      <c r="D987" s="632"/>
      <c r="E987" s="632"/>
      <c r="F987" s="632"/>
      <c r="G987" s="632"/>
      <c r="H987" s="632"/>
      <c r="I987" s="632"/>
      <c r="J987" s="632"/>
      <c r="K987" s="632"/>
      <c r="L987" s="632"/>
      <c r="M987" s="632"/>
      <c r="N987" s="632"/>
      <c r="O987" s="632"/>
      <c r="P987" s="632"/>
      <c r="Q987" s="632"/>
      <c r="R987" s="632"/>
      <c r="S987" s="632"/>
      <c r="T987" s="632"/>
      <c r="U987" s="632"/>
      <c r="V987" s="632"/>
      <c r="W987" s="632"/>
      <c r="X987" s="632"/>
      <c r="Y987" s="632"/>
      <c r="Z987" s="632"/>
    </row>
    <row r="988" spans="1:26" ht="12.75" customHeight="1" x14ac:dyDescent="0.3">
      <c r="A988" s="632"/>
      <c r="B988" s="632"/>
      <c r="C988" s="632"/>
      <c r="D988" s="632"/>
      <c r="E988" s="632"/>
      <c r="F988" s="632"/>
      <c r="G988" s="632"/>
      <c r="H988" s="632"/>
      <c r="I988" s="632"/>
      <c r="J988" s="632"/>
      <c r="K988" s="632"/>
      <c r="L988" s="632"/>
      <c r="M988" s="632"/>
      <c r="N988" s="632"/>
      <c r="O988" s="632"/>
      <c r="P988" s="632"/>
      <c r="Q988" s="632"/>
      <c r="R988" s="632"/>
      <c r="S988" s="632"/>
      <c r="T988" s="632"/>
      <c r="U988" s="632"/>
      <c r="V988" s="632"/>
      <c r="W988" s="632"/>
      <c r="X988" s="632"/>
      <c r="Y988" s="632"/>
      <c r="Z988" s="632"/>
    </row>
    <row r="989" spans="1:26" ht="12.75" customHeight="1" x14ac:dyDescent="0.3">
      <c r="A989" s="632"/>
      <c r="B989" s="632"/>
      <c r="C989" s="632"/>
      <c r="D989" s="632"/>
      <c r="E989" s="632"/>
      <c r="F989" s="632"/>
      <c r="G989" s="632"/>
      <c r="H989" s="632"/>
      <c r="I989" s="632"/>
      <c r="J989" s="632"/>
      <c r="K989" s="632"/>
      <c r="L989" s="632"/>
      <c r="M989" s="632"/>
      <c r="N989" s="632"/>
      <c r="O989" s="632"/>
      <c r="P989" s="632"/>
      <c r="Q989" s="632"/>
      <c r="R989" s="632"/>
      <c r="S989" s="632"/>
      <c r="T989" s="632"/>
      <c r="U989" s="632"/>
      <c r="V989" s="632"/>
      <c r="W989" s="632"/>
      <c r="X989" s="632"/>
      <c r="Y989" s="632"/>
      <c r="Z989" s="632"/>
    </row>
    <row r="990" spans="1:26" ht="12.75" customHeight="1" x14ac:dyDescent="0.3">
      <c r="A990" s="632"/>
      <c r="B990" s="632"/>
      <c r="C990" s="632"/>
      <c r="D990" s="632"/>
      <c r="E990" s="632"/>
      <c r="F990" s="632"/>
      <c r="G990" s="632"/>
      <c r="H990" s="632"/>
      <c r="I990" s="632"/>
      <c r="J990" s="632"/>
      <c r="K990" s="632"/>
      <c r="L990" s="632"/>
      <c r="M990" s="632"/>
      <c r="N990" s="632"/>
      <c r="O990" s="632"/>
      <c r="P990" s="632"/>
      <c r="Q990" s="632"/>
      <c r="R990" s="632"/>
      <c r="S990" s="632"/>
      <c r="T990" s="632"/>
      <c r="U990" s="632"/>
      <c r="V990" s="632"/>
      <c r="W990" s="632"/>
      <c r="X990" s="632"/>
      <c r="Y990" s="632"/>
      <c r="Z990" s="632"/>
    </row>
    <row r="991" spans="1:26" ht="12.75" customHeight="1" x14ac:dyDescent="0.3">
      <c r="A991" s="632"/>
      <c r="B991" s="632"/>
      <c r="C991" s="632"/>
      <c r="D991" s="632"/>
      <c r="E991" s="632"/>
      <c r="F991" s="632"/>
      <c r="G991" s="632"/>
      <c r="H991" s="632"/>
      <c r="I991" s="632"/>
      <c r="J991" s="632"/>
      <c r="K991" s="632"/>
      <c r="L991" s="632"/>
      <c r="M991" s="632"/>
      <c r="N991" s="632"/>
      <c r="O991" s="632"/>
      <c r="P991" s="632"/>
      <c r="Q991" s="632"/>
      <c r="R991" s="632"/>
      <c r="S991" s="632"/>
      <c r="T991" s="632"/>
      <c r="U991" s="632"/>
      <c r="V991" s="632"/>
      <c r="W991" s="632"/>
      <c r="X991" s="632"/>
      <c r="Y991" s="632"/>
      <c r="Z991" s="632"/>
    </row>
    <row r="992" spans="1:26" ht="12.75" customHeight="1" x14ac:dyDescent="0.3">
      <c r="A992" s="632"/>
      <c r="B992" s="632"/>
      <c r="C992" s="632"/>
      <c r="D992" s="632"/>
      <c r="E992" s="632"/>
      <c r="F992" s="632"/>
      <c r="G992" s="632"/>
      <c r="H992" s="632"/>
      <c r="I992" s="632"/>
      <c r="J992" s="632"/>
      <c r="K992" s="632"/>
      <c r="L992" s="632"/>
      <c r="M992" s="632"/>
      <c r="N992" s="632"/>
      <c r="O992" s="632"/>
      <c r="P992" s="632"/>
      <c r="Q992" s="632"/>
      <c r="R992" s="632"/>
      <c r="S992" s="632"/>
      <c r="T992" s="632"/>
      <c r="U992" s="632"/>
      <c r="V992" s="632"/>
      <c r="W992" s="632"/>
      <c r="X992" s="632"/>
      <c r="Y992" s="632"/>
      <c r="Z992" s="632"/>
    </row>
    <row r="993" spans="1:26" ht="12.75" customHeight="1" x14ac:dyDescent="0.3">
      <c r="A993" s="632"/>
      <c r="B993" s="632"/>
      <c r="C993" s="632"/>
      <c r="D993" s="632"/>
      <c r="E993" s="632"/>
      <c r="F993" s="632"/>
      <c r="G993" s="632"/>
      <c r="H993" s="632"/>
      <c r="I993" s="632"/>
      <c r="J993" s="632"/>
      <c r="K993" s="632"/>
      <c r="L993" s="632"/>
      <c r="M993" s="632"/>
      <c r="N993" s="632"/>
      <c r="O993" s="632"/>
      <c r="P993" s="632"/>
      <c r="Q993" s="632"/>
      <c r="R993" s="632"/>
      <c r="S993" s="632"/>
      <c r="T993" s="632"/>
      <c r="U993" s="632"/>
      <c r="V993" s="632"/>
      <c r="W993" s="632"/>
      <c r="X993" s="632"/>
      <c r="Y993" s="632"/>
      <c r="Z993" s="632"/>
    </row>
    <row r="994" spans="1:26" ht="12.75" customHeight="1" x14ac:dyDescent="0.3">
      <c r="A994" s="632"/>
      <c r="B994" s="632"/>
      <c r="C994" s="632"/>
      <c r="D994" s="632"/>
      <c r="E994" s="632"/>
      <c r="F994" s="632"/>
      <c r="G994" s="632"/>
      <c r="H994" s="632"/>
      <c r="I994" s="632"/>
      <c r="J994" s="632"/>
      <c r="K994" s="632"/>
      <c r="L994" s="632"/>
      <c r="M994" s="632"/>
      <c r="N994" s="632"/>
      <c r="O994" s="632"/>
      <c r="P994" s="632"/>
      <c r="Q994" s="632"/>
      <c r="R994" s="632"/>
      <c r="S994" s="632"/>
      <c r="T994" s="632"/>
      <c r="U994" s="632"/>
      <c r="V994" s="632"/>
      <c r="W994" s="632"/>
      <c r="X994" s="632"/>
      <c r="Y994" s="632"/>
      <c r="Z994" s="632"/>
    </row>
    <row r="995" spans="1:26" ht="12.75" customHeight="1" x14ac:dyDescent="0.3">
      <c r="A995" s="632"/>
      <c r="B995" s="632"/>
      <c r="C995" s="632"/>
      <c r="D995" s="632"/>
      <c r="E995" s="632"/>
      <c r="F995" s="632"/>
      <c r="G995" s="632"/>
      <c r="H995" s="632"/>
      <c r="I995" s="632"/>
      <c r="J995" s="632"/>
      <c r="K995" s="632"/>
      <c r="L995" s="632"/>
      <c r="M995" s="632"/>
      <c r="N995" s="632"/>
      <c r="O995" s="632"/>
      <c r="P995" s="632"/>
      <c r="Q995" s="632"/>
      <c r="R995" s="632"/>
      <c r="S995" s="632"/>
      <c r="T995" s="632"/>
      <c r="U995" s="632"/>
      <c r="V995" s="632"/>
      <c r="W995" s="632"/>
      <c r="X995" s="632"/>
      <c r="Y995" s="632"/>
      <c r="Z995" s="632"/>
    </row>
    <row r="996" spans="1:26" ht="12.75" customHeight="1" x14ac:dyDescent="0.3">
      <c r="A996" s="632"/>
      <c r="B996" s="632"/>
      <c r="C996" s="632"/>
      <c r="D996" s="632"/>
      <c r="E996" s="632"/>
      <c r="F996" s="632"/>
      <c r="G996" s="632"/>
      <c r="H996" s="632"/>
      <c r="I996" s="632"/>
      <c r="J996" s="632"/>
      <c r="K996" s="632"/>
      <c r="L996" s="632"/>
      <c r="M996" s="632"/>
      <c r="N996" s="632"/>
      <c r="O996" s="632"/>
      <c r="P996" s="632"/>
      <c r="Q996" s="632"/>
      <c r="R996" s="632"/>
      <c r="S996" s="632"/>
      <c r="T996" s="632"/>
      <c r="U996" s="632"/>
      <c r="V996" s="632"/>
      <c r="W996" s="632"/>
      <c r="X996" s="632"/>
      <c r="Y996" s="632"/>
      <c r="Z996" s="632"/>
    </row>
    <row r="997" spans="1:26" ht="12.75" customHeight="1" x14ac:dyDescent="0.3">
      <c r="A997" s="632"/>
      <c r="B997" s="632"/>
      <c r="C997" s="632"/>
      <c r="D997" s="632"/>
      <c r="E997" s="632"/>
      <c r="F997" s="632"/>
      <c r="G997" s="632"/>
      <c r="H997" s="632"/>
      <c r="I997" s="632"/>
      <c r="J997" s="632"/>
      <c r="K997" s="632"/>
      <c r="L997" s="632"/>
      <c r="M997" s="632"/>
      <c r="N997" s="632"/>
      <c r="O997" s="632"/>
      <c r="P997" s="632"/>
      <c r="Q997" s="632"/>
      <c r="R997" s="632"/>
      <c r="S997" s="632"/>
      <c r="T997" s="632"/>
      <c r="U997" s="632"/>
      <c r="V997" s="632"/>
      <c r="W997" s="632"/>
      <c r="X997" s="632"/>
      <c r="Y997" s="632"/>
      <c r="Z997" s="632"/>
    </row>
    <row r="998" spans="1:26" ht="12.75" customHeight="1" x14ac:dyDescent="0.3">
      <c r="A998" s="632"/>
      <c r="B998" s="632"/>
      <c r="C998" s="632"/>
      <c r="D998" s="632"/>
      <c r="E998" s="632"/>
      <c r="F998" s="632"/>
      <c r="G998" s="632"/>
      <c r="H998" s="632"/>
      <c r="I998" s="632"/>
      <c r="J998" s="632"/>
      <c r="K998" s="632"/>
      <c r="L998" s="632"/>
      <c r="M998" s="632"/>
      <c r="N998" s="632"/>
      <c r="O998" s="632"/>
      <c r="P998" s="632"/>
      <c r="Q998" s="632"/>
      <c r="R998" s="632"/>
      <c r="S998" s="632"/>
      <c r="T998" s="632"/>
      <c r="U998" s="632"/>
      <c r="V998" s="632"/>
      <c r="W998" s="632"/>
      <c r="X998" s="632"/>
      <c r="Y998" s="632"/>
      <c r="Z998" s="632"/>
    </row>
    <row r="999" spans="1:26" ht="12.75" customHeight="1" x14ac:dyDescent="0.3">
      <c r="A999" s="632"/>
      <c r="B999" s="632"/>
      <c r="C999" s="632"/>
      <c r="D999" s="632"/>
      <c r="E999" s="632"/>
      <c r="F999" s="632"/>
      <c r="G999" s="632"/>
      <c r="H999" s="632"/>
      <c r="I999" s="632"/>
      <c r="J999" s="632"/>
      <c r="K999" s="632"/>
      <c r="L999" s="632"/>
      <c r="M999" s="632"/>
      <c r="N999" s="632"/>
      <c r="O999" s="632"/>
      <c r="P999" s="632"/>
      <c r="Q999" s="632"/>
      <c r="R999" s="632"/>
      <c r="S999" s="632"/>
      <c r="T999" s="632"/>
      <c r="U999" s="632"/>
      <c r="V999" s="632"/>
      <c r="W999" s="632"/>
      <c r="X999" s="632"/>
      <c r="Y999" s="632"/>
      <c r="Z999" s="632"/>
    </row>
    <row r="1000" spans="1:26" ht="12.75" customHeight="1" x14ac:dyDescent="0.3">
      <c r="A1000" s="632"/>
      <c r="B1000" s="632"/>
      <c r="C1000" s="632"/>
      <c r="D1000" s="632"/>
      <c r="E1000" s="632"/>
      <c r="F1000" s="632"/>
      <c r="G1000" s="632"/>
      <c r="H1000" s="632"/>
      <c r="I1000" s="632"/>
      <c r="J1000" s="632"/>
      <c r="K1000" s="632"/>
      <c r="L1000" s="632"/>
      <c r="M1000" s="632"/>
      <c r="N1000" s="632"/>
      <c r="O1000" s="632"/>
      <c r="P1000" s="632"/>
      <c r="Q1000" s="632"/>
      <c r="R1000" s="632"/>
      <c r="S1000" s="632"/>
      <c r="T1000" s="632"/>
      <c r="U1000" s="632"/>
      <c r="V1000" s="632"/>
      <c r="W1000" s="632"/>
      <c r="X1000" s="632"/>
      <c r="Y1000" s="632"/>
      <c r="Z1000" s="632"/>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ColWidth="11.453125" defaultRowHeight="14" x14ac:dyDescent="0.3"/>
  <cols>
    <col min="1" max="2" width="11.453125" style="18"/>
    <col min="3" max="3" width="19.90625" style="18" customWidth="1"/>
    <col min="4" max="4" width="17.90625" style="18" customWidth="1"/>
    <col min="5" max="5" width="11.453125" style="18"/>
    <col min="6" max="6" width="24.08984375" style="18" customWidth="1"/>
    <col min="7" max="16384" width="11.453125" style="18"/>
  </cols>
  <sheetData>
    <row r="3" spans="3:10" x14ac:dyDescent="0.3">
      <c r="C3" s="1325" t="s">
        <v>1013</v>
      </c>
      <c r="D3" s="1326"/>
      <c r="E3" s="1326"/>
      <c r="F3" s="1326"/>
      <c r="G3" s="1326"/>
      <c r="H3" s="1327"/>
    </row>
    <row r="4" spans="3:10" ht="26" x14ac:dyDescent="0.3">
      <c r="C4" s="647" t="s">
        <v>131</v>
      </c>
      <c r="D4" s="1328" t="s">
        <v>1014</v>
      </c>
      <c r="E4" s="1328"/>
      <c r="F4" s="1328"/>
      <c r="G4" s="1328"/>
      <c r="H4" s="1328"/>
      <c r="J4" s="647" t="s">
        <v>161</v>
      </c>
    </row>
    <row r="5" spans="3:10" ht="49.5" customHeight="1" x14ac:dyDescent="0.3">
      <c r="C5" s="648" t="s">
        <v>184</v>
      </c>
      <c r="D5" s="1324" t="s">
        <v>1015</v>
      </c>
      <c r="E5" s="1324"/>
      <c r="F5" s="1324"/>
      <c r="G5" s="1324"/>
      <c r="H5" s="1324"/>
      <c r="J5" s="489" t="s">
        <v>1016</v>
      </c>
    </row>
    <row r="6" spans="3:10" ht="44.25" customHeight="1" x14ac:dyDescent="0.3">
      <c r="C6" s="648" t="s">
        <v>265</v>
      </c>
      <c r="D6" s="1324" t="s">
        <v>1017</v>
      </c>
      <c r="E6" s="1324"/>
      <c r="F6" s="1324"/>
      <c r="G6" s="1324"/>
      <c r="H6" s="1324"/>
      <c r="J6" s="489" t="s">
        <v>751</v>
      </c>
    </row>
    <row r="7" spans="3:10" ht="54.75" customHeight="1" x14ac:dyDescent="0.3">
      <c r="C7" s="649" t="s">
        <v>242</v>
      </c>
      <c r="D7" s="1324" t="s">
        <v>1018</v>
      </c>
      <c r="E7" s="1324"/>
      <c r="F7" s="1324"/>
      <c r="G7" s="1324"/>
      <c r="H7" s="1324"/>
      <c r="J7" s="489" t="s">
        <v>226</v>
      </c>
    </row>
    <row r="8" spans="3:10" ht="54.75" customHeight="1" x14ac:dyDescent="0.3">
      <c r="C8" s="650" t="s">
        <v>1019</v>
      </c>
      <c r="D8" s="1324" t="s">
        <v>1020</v>
      </c>
      <c r="E8" s="1324"/>
      <c r="F8" s="1324"/>
      <c r="G8" s="1324"/>
      <c r="H8" s="1324"/>
      <c r="J8" s="489" t="s">
        <v>187</v>
      </c>
    </row>
  </sheetData>
  <mergeCells count="6">
    <mergeCell ref="D8:H8"/>
    <mergeCell ref="C3:H3"/>
    <mergeCell ref="D4:H4"/>
    <mergeCell ref="D5:H5"/>
    <mergeCell ref="D6:H6"/>
    <mergeCell ref="D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4296875" defaultRowHeight="14.5" x14ac:dyDescent="0.35"/>
  <cols>
    <col min="1" max="1" width="32" style="654" bestFit="1" customWidth="1"/>
    <col min="2" max="2" width="126" style="655" customWidth="1"/>
    <col min="3" max="16384" width="12.54296875" style="653"/>
  </cols>
  <sheetData>
    <row r="1" spans="1:3" x14ac:dyDescent="0.35">
      <c r="A1" s="651" t="s">
        <v>5</v>
      </c>
      <c r="B1" s="652" t="s">
        <v>1021</v>
      </c>
      <c r="C1" s="653" t="s">
        <v>1022</v>
      </c>
    </row>
    <row r="2" spans="1:3" ht="42.5" x14ac:dyDescent="0.35">
      <c r="A2" s="651" t="s">
        <v>1023</v>
      </c>
      <c r="B2" s="652" t="s">
        <v>1024</v>
      </c>
    </row>
    <row r="3" spans="1:3" ht="42.5" x14ac:dyDescent="0.35">
      <c r="A3" s="651" t="s">
        <v>1025</v>
      </c>
      <c r="B3" s="652" t="s">
        <v>1026</v>
      </c>
    </row>
    <row r="4" spans="1:3" ht="28.5" x14ac:dyDescent="0.35">
      <c r="A4" s="651" t="s">
        <v>10</v>
      </c>
      <c r="B4" s="652" t="s">
        <v>1027</v>
      </c>
    </row>
    <row r="5" spans="1:3" ht="28.5" x14ac:dyDescent="0.35">
      <c r="A5" s="651" t="s">
        <v>1028</v>
      </c>
      <c r="B5" s="652" t="s">
        <v>1029</v>
      </c>
    </row>
    <row r="6" spans="1:3" x14ac:dyDescent="0.35">
      <c r="A6" s="651" t="s">
        <v>9</v>
      </c>
      <c r="B6" s="652" t="s">
        <v>1030</v>
      </c>
    </row>
    <row r="7" spans="1:3" ht="42.5" x14ac:dyDescent="0.35">
      <c r="A7" s="651" t="s">
        <v>792</v>
      </c>
      <c r="B7" s="652" t="s">
        <v>1031</v>
      </c>
    </row>
    <row r="8" spans="1:3" ht="28.5" x14ac:dyDescent="0.35">
      <c r="A8" s="651" t="s">
        <v>728</v>
      </c>
      <c r="B8" s="652" t="s">
        <v>1032</v>
      </c>
    </row>
    <row r="9" spans="1:3" ht="28.5" x14ac:dyDescent="0.35">
      <c r="A9" s="651" t="s">
        <v>8</v>
      </c>
      <c r="B9" s="652" t="s">
        <v>1033</v>
      </c>
    </row>
    <row r="10" spans="1:3" ht="28.5" x14ac:dyDescent="0.35">
      <c r="A10" s="651" t="s">
        <v>1034</v>
      </c>
      <c r="B10" s="652" t="s">
        <v>1035</v>
      </c>
    </row>
    <row r="11" spans="1:3" ht="28.5" x14ac:dyDescent="0.35">
      <c r="A11" s="651" t="s">
        <v>1036</v>
      </c>
      <c r="B11" s="652" t="s">
        <v>1037</v>
      </c>
    </row>
    <row r="12" spans="1:3" ht="28.5" x14ac:dyDescent="0.35">
      <c r="A12" s="651" t="s">
        <v>372</v>
      </c>
      <c r="B12" s="652" t="s">
        <v>1038</v>
      </c>
    </row>
    <row r="13" spans="1:3" ht="28.5" x14ac:dyDescent="0.35">
      <c r="A13" s="651" t="s">
        <v>1039</v>
      </c>
      <c r="B13" s="652" t="s">
        <v>1040</v>
      </c>
    </row>
    <row r="14" spans="1:3" ht="28.5" x14ac:dyDescent="0.35">
      <c r="A14" s="651" t="s">
        <v>1041</v>
      </c>
      <c r="B14" s="652" t="s">
        <v>1042</v>
      </c>
    </row>
    <row r="15" spans="1:3" ht="28.5" x14ac:dyDescent="0.35">
      <c r="A15" s="651" t="s">
        <v>1043</v>
      </c>
      <c r="B15" s="652" t="s">
        <v>1044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FOR-DES-16</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 Valdes Jimenez</cp:lastModifiedBy>
  <dcterms:created xsi:type="dcterms:W3CDTF">2020-07-29T00:11:57Z</dcterms:created>
  <dcterms:modified xsi:type="dcterms:W3CDTF">2025-12-22T15:19:52Z</dcterms:modified>
</cp:coreProperties>
</file>