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C:\Users\control_interno\Desktop\COMITE DE CONTROL INTERNO DEL 16 DE DICIEMBRE DE 2025\"/>
    </mc:Choice>
  </mc:AlternateContent>
  <xr:revisionPtr revIDLastSave="0" documentId="13_ncr:1_{FBABBEBD-5256-4825-AD2F-C935EAD5FCCF}" xr6:coauthVersionLast="47" xr6:coauthVersionMax="47" xr10:uidLastSave="{00000000-0000-0000-0000-000000000000}"/>
  <workbookProtection workbookAlgorithmName="SHA-512" workbookHashValue="Y1eW7bNn8hTBEywAeBiiuVdifE+s59xif1wGo9I+/1SFJfSqMD3KICtdG7/dekiMJ/LqKhYsaQROKtWkBgeNyQ==" workbookSaltValue="a7JjAPWLX0LWevVKnBq8og==" workbookSpinCount="100000" lockStructure="1"/>
  <bookViews>
    <workbookView xWindow="-110" yWindow="-110" windowWidth="19420" windowHeight="10300" firstSheet="4" activeTab="7" xr2:uid="{00000000-000D-0000-FFFF-FFFF00000000}"/>
  </bookViews>
  <sheets>
    <sheet name="Instructivo" sheetId="23" r:id="rId1"/>
    <sheet name="Definiciones" sheetId="22" r:id="rId2"/>
    <sheet name="Ambiente de Control" sheetId="34" r:id="rId3"/>
    <sheet name="Evaluación de riesgos" sheetId="18" r:id="rId4"/>
    <sheet name="Actividades de control" sheetId="17" r:id="rId5"/>
    <sheet name="Info y Comunicación" sheetId="19" r:id="rId6"/>
    <sheet name="Actividades de Monitoreo" sheetId="20" r:id="rId7"/>
    <sheet name="Conclusiones" sheetId="26" r:id="rId8"/>
    <sheet name="Hoja1" sheetId="28" state="hidden" r:id="rId9"/>
  </sheets>
  <definedNames>
    <definedName name="\0">#REF!</definedName>
    <definedName name="\BD">#REF!</definedName>
    <definedName name="\BJ">#REF!</definedName>
    <definedName name="\BP">#REF!</definedName>
    <definedName name="\CA">#REF!</definedName>
    <definedName name="\i">#REF!</definedName>
    <definedName name="\m">#REF!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4" hidden="1">'Actividades de control'!$C$1:$C$122</definedName>
    <definedName name="_xlnm._FilterDatabase" localSheetId="3" hidden="1">'Evaluación de riesgos'!$C$5:$C$160</definedName>
    <definedName name="_xlnm._FilterDatabase" localSheetId="5" hidden="1">'Info y Comunicación'!$C$1:$C$138</definedName>
    <definedName name="_xlnm._FilterDatabase" hidden="1">#REF!</definedName>
    <definedName name="_Key1" hidden="1">#REF!</definedName>
    <definedName name="_Key2" hidden="1">#REF!</definedName>
    <definedName name="_Order1" hidden="1">255</definedName>
    <definedName name="_Order2" hidden="1">255</definedName>
    <definedName name="_Sort" hidden="1">#REF!</definedName>
    <definedName name="A_IMPRESIÓN_IM">#REF!</definedName>
    <definedName name="A205_">#REF!</definedName>
    <definedName name="A242_">#REF!</definedName>
    <definedName name="A255_">#REF!</definedName>
    <definedName name="A498_">#REF!</definedName>
    <definedName name="A534_">#N/A</definedName>
    <definedName name="A598_">#REF!</definedName>
    <definedName name="A641_">#REF!</definedName>
    <definedName name="A68_">#REF!</definedName>
    <definedName name="A784_">#REF!</definedName>
    <definedName name="Accounts">#REF!</definedName>
    <definedName name="Accrual___payment_of_dividends">#REF!</definedName>
    <definedName name="ACT">#REF!</definedName>
    <definedName name="AFANT">#REF!</definedName>
    <definedName name="AFHOY">#REF!</definedName>
    <definedName name="ahaccionistas01">#REF!</definedName>
    <definedName name="AJPAAG">#REF!</definedName>
    <definedName name="Anexo" localSheetId="0" hidden="1">{"'para SB'!$A$1420:$F$1479"}</definedName>
    <definedName name="Anexo" hidden="1">{"'para SB'!$A$1420:$F$1479"}</definedName>
    <definedName name="año">#REF!</definedName>
    <definedName name="AÑO_A_PROCESAR">#REF!</definedName>
    <definedName name="año1">#REF!</definedName>
    <definedName name="AÑOS_A_PROCESAR">#REF!</definedName>
    <definedName name="AppName">#REF!</definedName>
    <definedName name="_xlnm.Print_Area">#REF!</definedName>
    <definedName name="Área_de_impresión1">#REF!</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FSD">#REF!</definedName>
    <definedName name="Assertions">#REF!</definedName>
    <definedName name="BASE">#REF!</definedName>
    <definedName name="BCE">#REF!</definedName>
    <definedName name="BCEBONOS">#REF!</definedName>
    <definedName name="BCECAMBIOS">#REF!</definedName>
    <definedName name="BCEEMPRESA">#REF!</definedName>
    <definedName name="BCERENTA">#REF!</definedName>
    <definedName name="BCETESOROS">#REF!</definedName>
    <definedName name="BG_Del" hidden="1">15</definedName>
    <definedName name="BG_Ins" hidden="1">4</definedName>
    <definedName name="BG_Mod" hidden="1">6</definedName>
    <definedName name="BLOQUE">#REF!</definedName>
    <definedName name="BuiltIn_Print_Area___0">#REF!</definedName>
    <definedName name="BuiltIn_Print_Titles___0">#REF!</definedName>
    <definedName name="CAR">#REF!</definedName>
    <definedName name="CAVR">#REF!</definedName>
    <definedName name="cdtaccinistas01">#REF!</definedName>
    <definedName name="CO.Otros_Cuentas">#REF!</definedName>
    <definedName name="CO.Otros_Monto">#REF!</definedName>
    <definedName name="CO.Riesgo_Cuentas">#REF!</definedName>
    <definedName name="CO.Riesgo_Monto">#REF!</definedName>
    <definedName name="CO.Tesoreria_Cuentas">#REF!</definedName>
    <definedName name="COMP3CM">#REF!,#REF!,#REF!,#REF!,#REF!</definedName>
    <definedName name="COMP3PM">#REF!,#REF!,#REF!,#REF!</definedName>
    <definedName name="COMP3PY">#REF!,#REF!,#REF!,#REF!,#REF!</definedName>
    <definedName name="COMPCM">#REF!,#REF!,#REF!,#REF!,#REF!,#REF!,#REF!</definedName>
    <definedName name="COMPPM">#REF!,#REF!,#REF!,#REF!,#REF!,#REF!,#REF!</definedName>
    <definedName name="COMPPY">#REF!,#REF!,#REF!,#REF!,#REF!,#REF!,#REF!,#REF!</definedName>
    <definedName name="con10_partic">#REF!</definedName>
    <definedName name="conahdirectivos01">#REF!</definedName>
    <definedName name="conahojunta01">#REF!</definedName>
    <definedName name="concdtdirectivos01">#REF!</definedName>
    <definedName name="concdtentidades01">#REF!</definedName>
    <definedName name="conotros">#REF!</definedName>
    <definedName name="CORDEN">#REF!</definedName>
    <definedName name="CUENTA96">#REF!</definedName>
    <definedName name="Divide">#REF!</definedName>
    <definedName name="ELIMEXT">#REF!</definedName>
    <definedName name="ELIMINA">#REF!</definedName>
    <definedName name="entidades">#REF!</definedName>
    <definedName name="EPIANDES">#REF!</definedName>
    <definedName name="ESTADOS_FINANCIEROS_A_PROCESAR">#REF!</definedName>
    <definedName name="ESTCAM">#REF!</definedName>
    <definedName name="ET">#REF!</definedName>
    <definedName name="gorr">"Botón 17"</definedName>
    <definedName name="HTML_CodePage" hidden="1">1252</definedName>
    <definedName name="HTML_Control" localSheetId="0" hidden="1">{"'para SB'!$A$1420:$F$1479"}</definedName>
    <definedName name="HTML_Control" hidden="1">{"'para SB'!$A$1420:$F$1479"}</definedName>
    <definedName name="HTML_Description" hidden="1">""</definedName>
    <definedName name="HTML_Email" hidden="1">""</definedName>
    <definedName name="HTML_Header" hidden="1">""</definedName>
    <definedName name="HTML_LastUpdate" hidden="1">"22/06/00"</definedName>
    <definedName name="HTML_LineAfter" hidden="1">FALSE</definedName>
    <definedName name="HTML_LineBefore" hidden="1">FALSE</definedName>
    <definedName name="HTML_Name" hidden="1">"BANCO CENTRAL DE HONDURAS"</definedName>
    <definedName name="HTML_OBDlg2" hidden="1">TRUE</definedName>
    <definedName name="HTML_OBDlg4" hidden="1">TRUE</definedName>
    <definedName name="HTML_OS" hidden="1">0</definedName>
    <definedName name="HTML_PathFile" hidden="1">"A:\tasaintss.htm"</definedName>
    <definedName name="HTML_Title" hidden="1">""</definedName>
    <definedName name="INDI">#REF!</definedName>
    <definedName name="INDICACART">#REF!</definedName>
    <definedName name="INVER">#REF!</definedName>
    <definedName name="junio111">#REF!</definedName>
    <definedName name="JUNTA">#REF!</definedName>
    <definedName name="JUNTA1">#REF!</definedName>
    <definedName name="MC.PL_Cuentas">#REF!</definedName>
    <definedName name="MC.PL_Monto">#REF!</definedName>
    <definedName name="MESANT">#REF!</definedName>
    <definedName name="MESHOY">#REF!</definedName>
    <definedName name="MultiSelectNames">#REF!</definedName>
    <definedName name="Nivel">#REF!</definedName>
    <definedName name="NOPUC">#REF!</definedName>
    <definedName name="ORDEN1">#REF!</definedName>
    <definedName name="ORDEN2">#REF!</definedName>
    <definedName name="ORDEN3">#REF!</definedName>
    <definedName name="ORDEN4">#REF!</definedName>
    <definedName name="ORDEN5">#REF!</definedName>
    <definedName name="ORDEN6">#REF!</definedName>
    <definedName name="PAS">#REF!</definedName>
    <definedName name="PAT">#REF!</definedName>
    <definedName name="PRES">#REF!</definedName>
    <definedName name="PRES1">#REF!</definedName>
    <definedName name="PUC">#REF!</definedName>
    <definedName name="PYG">#REF!</definedName>
    <definedName name="PYGBONOS">#REF!</definedName>
    <definedName name="PYGCAMBIOS">#REF!</definedName>
    <definedName name="PYGRENTA">#REF!</definedName>
    <definedName name="PYGTESOROS">#REF!</definedName>
    <definedName name="ref_cont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o" localSheetId="0" hidden="1">{"'Sheet1'!$A$1:$F$179"}</definedName>
    <definedName name="ro" hidden="1">{"'Sheet1'!$A$1:$F$179"}</definedName>
    <definedName name="rod" localSheetId="0" hidden="1">{"'Sheet1'!$A$1:$F$179"}</definedName>
    <definedName name="rod" hidden="1">{"'Sheet1'!$A$1:$F$179"}</definedName>
    <definedName name="rodirgo" localSheetId="0" hidden="1">{"'Sheet1'!$A$1:$F$179"}</definedName>
    <definedName name="rodirgo" hidden="1">{"'Sheet1'!$A$1:$F$179"}</definedName>
    <definedName name="sdaf" localSheetId="0" hidden="1">{"'para SB'!$A$1420:$F$1479"}</definedName>
    <definedName name="sdaf" hidden="1">{"'para SB'!$A$1420:$F$1479"}</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6">#N/A</definedName>
    <definedName name="SHARED_FORMULA_7">#N/A</definedName>
    <definedName name="SHARED_FORMULA_8">#N/A</definedName>
    <definedName name="SHARED_FORMULA_9">#N/A</definedName>
    <definedName name="TestTypes">#REF!</definedName>
    <definedName name="TextRefCopyRangeCount" hidden="1">1</definedName>
    <definedName name="Títulos_a_imprimir_IM">#REF!,#REF!</definedName>
    <definedName name="TOTAL">#REF!</definedName>
    <definedName name="TypesOfTransaction">#REF!</definedName>
    <definedName name="VALID">#REF!</definedName>
    <definedName name="VALOR" localSheetId="0" hidden="1">{#N/A,#N/A,FALSE,"ANEXO1";"ACTIVO",#N/A,FALSE,"ANEXO1";"PASIVO",#N/A,FALSE,"ANEXO1";"G Y P",#N/A,FALSE,"ANEXO1"}</definedName>
    <definedName name="VALOR" hidden="1">{#N/A,#N/A,FALSE,"ANEXO1";"ACTIVO",#N/A,FALSE,"ANEXO1";"PASIVO",#N/A,FALSE,"ANEXO1";"G Y P",#N/A,FALSE,"ANEXO1"}</definedName>
    <definedName name="veinticuatro">#REF!</definedName>
    <definedName name="veintidos">#REF!</definedName>
    <definedName name="veintitres">#REF!</definedName>
    <definedName name="veintiuno">#REF!</definedName>
    <definedName name="wrn.CONSOLIDADO." localSheetId="0" hidden="1">{#N/A,#N/A,FALSE,"ANEXO1";"ACTIVO",#N/A,FALSE,"ANEXO1";"PASIVO",#N/A,FALSE,"ANEXO1";"G Y P",#N/A,FALSE,"ANEXO1"}</definedName>
    <definedName name="wrn.CONSOLIDADO." hidden="1">{#N/A,#N/A,FALSE,"ANEXO1";"ACTIVO",#N/A,FALSE,"ANEXO1";"PASIVO",#N/A,FALSE,"ANEXO1";"G Y P",#N/A,FALSE,"ANEXO1"}</definedName>
    <definedName name="ws" localSheetId="0" hidden="1">{"'Sheet1'!$A$1:$F$179"}</definedName>
    <definedName name="ws" hidden="1">{"'Sheet1'!$A$1:$F$179"}</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24" i="34" l="1" a="1"/>
  <c r="N24" i="34" s="1"/>
  <c r="B228" i="34"/>
  <c r="B220" i="34"/>
  <c r="B212" i="34"/>
  <c r="B204" i="34"/>
  <c r="B196" i="34"/>
  <c r="B188" i="34"/>
  <c r="B177" i="34"/>
  <c r="B169" i="34"/>
  <c r="B161" i="34"/>
  <c r="B153" i="34"/>
  <c r="B145" i="34"/>
  <c r="B137" i="34"/>
  <c r="B129" i="34"/>
  <c r="B118" i="34"/>
  <c r="B110" i="34"/>
  <c r="B102" i="34"/>
  <c r="B91" i="34"/>
  <c r="B83" i="34"/>
  <c r="B75" i="34"/>
  <c r="B64" i="34"/>
  <c r="B56" i="34"/>
  <c r="B48" i="34"/>
  <c r="B40" i="34"/>
  <c r="B32" i="34"/>
  <c r="B24" i="34"/>
  <c r="B54" i="28" l="1"/>
  <c r="B53" i="28"/>
  <c r="B19" i="28"/>
  <c r="K127" i="20"/>
  <c r="L127" i="20" s="1"/>
  <c r="K119" i="20"/>
  <c r="L119" i="20" s="1"/>
  <c r="K111" i="20"/>
  <c r="L111" i="20" s="1"/>
  <c r="K103" i="20"/>
  <c r="L103" i="20" s="1"/>
  <c r="K95" i="20"/>
  <c r="L95" i="20" s="1"/>
  <c r="K87" i="20"/>
  <c r="L87" i="20" s="1"/>
  <c r="K79" i="20"/>
  <c r="L79" i="20" s="1"/>
  <c r="K71" i="20"/>
  <c r="L71" i="20" s="1"/>
  <c r="K63" i="20"/>
  <c r="L63" i="20" s="1"/>
  <c r="K52" i="20"/>
  <c r="L52" i="20" s="1"/>
  <c r="K44" i="20"/>
  <c r="L44" i="20" s="1"/>
  <c r="K36" i="20"/>
  <c r="L36" i="20" s="1"/>
  <c r="K28" i="20"/>
  <c r="L28" i="20" s="1"/>
  <c r="K20" i="20"/>
  <c r="L20" i="20" s="1"/>
  <c r="K131" i="19"/>
  <c r="L131" i="19" s="1"/>
  <c r="K123" i="19"/>
  <c r="L123" i="19" s="1"/>
  <c r="K115" i="19"/>
  <c r="L115" i="19" s="1"/>
  <c r="K107" i="19"/>
  <c r="L107" i="19" s="1"/>
  <c r="K99" i="19"/>
  <c r="L99" i="19" s="1"/>
  <c r="K91" i="19"/>
  <c r="L91" i="19" s="1"/>
  <c r="K79" i="19"/>
  <c r="L79" i="19" s="1"/>
  <c r="K71" i="19"/>
  <c r="L71" i="19" s="1"/>
  <c r="K63" i="19"/>
  <c r="L63" i="19" s="1"/>
  <c r="K55" i="19"/>
  <c r="L55" i="19" s="1"/>
  <c r="K43" i="19"/>
  <c r="L43" i="19" s="1"/>
  <c r="K35" i="19"/>
  <c r="L35" i="19" s="1"/>
  <c r="K27" i="19"/>
  <c r="L27" i="19" s="1"/>
  <c r="K19" i="19"/>
  <c r="L19" i="19" s="1"/>
  <c r="K115" i="17"/>
  <c r="K107" i="17"/>
  <c r="L107" i="17" s="1"/>
  <c r="K99" i="17"/>
  <c r="L99" i="17" s="1"/>
  <c r="K91" i="17"/>
  <c r="L91" i="17" s="1"/>
  <c r="K83" i="17"/>
  <c r="L83" i="17" s="1"/>
  <c r="K72" i="17"/>
  <c r="L72" i="17" s="1"/>
  <c r="K64" i="17"/>
  <c r="L64" i="17" s="1"/>
  <c r="K56" i="17"/>
  <c r="L56" i="17" s="1"/>
  <c r="K48" i="17"/>
  <c r="L48" i="17" s="1"/>
  <c r="K37" i="17"/>
  <c r="L37" i="17" s="1"/>
  <c r="K29" i="17"/>
  <c r="L29" i="17" s="1"/>
  <c r="K21" i="17"/>
  <c r="L21" i="17" s="1"/>
  <c r="K153" i="18"/>
  <c r="L153" i="18" s="1"/>
  <c r="N153" i="18" s="1"/>
  <c r="K145" i="18"/>
  <c r="L145" i="18" s="1"/>
  <c r="N145" i="18" s="1"/>
  <c r="K137" i="18"/>
  <c r="L137" i="18" s="1"/>
  <c r="N137" i="18" s="1"/>
  <c r="K129" i="18"/>
  <c r="L129" i="18" s="1"/>
  <c r="N129" i="18" s="1"/>
  <c r="K121" i="18"/>
  <c r="K110" i="18"/>
  <c r="L110" i="18" s="1"/>
  <c r="N110" i="18" s="1"/>
  <c r="K102" i="18"/>
  <c r="L102" i="18" s="1"/>
  <c r="N102" i="18" s="1"/>
  <c r="K94" i="18"/>
  <c r="L94" i="18" s="1"/>
  <c r="N94" i="18" s="1"/>
  <c r="K86" i="18"/>
  <c r="L86" i="18" s="1"/>
  <c r="N86" i="18" s="1"/>
  <c r="K75" i="18"/>
  <c r="L75" i="18" s="1"/>
  <c r="N75" i="18" s="1"/>
  <c r="K67" i="18"/>
  <c r="L67" i="18" s="1"/>
  <c r="N67" i="18" s="1"/>
  <c r="K59" i="18"/>
  <c r="L59" i="18" s="1"/>
  <c r="N59" i="18" s="1"/>
  <c r="K51" i="18"/>
  <c r="L51" i="18" s="1"/>
  <c r="N51" i="18" s="1"/>
  <c r="K43" i="18"/>
  <c r="L43" i="18" s="1"/>
  <c r="N43" i="18" s="1"/>
  <c r="K32" i="18"/>
  <c r="L32" i="18" s="1"/>
  <c r="N32" i="18" s="1"/>
  <c r="K24" i="18"/>
  <c r="L24" i="18" s="1"/>
  <c r="N24" i="18" s="1"/>
  <c r="K16" i="18"/>
  <c r="L16" i="18" s="1"/>
  <c r="N16" i="18" s="1"/>
  <c r="B6" i="28" l="1"/>
  <c r="B81" i="28" l="1"/>
  <c r="B82" i="28"/>
  <c r="B119" i="20"/>
  <c r="B111" i="20"/>
  <c r="B107" i="17"/>
  <c r="B99" i="17"/>
  <c r="L115" i="17"/>
  <c r="L121" i="18"/>
  <c r="N121" i="18" s="1"/>
  <c r="K2" i="28" l="1"/>
  <c r="L2" i="28"/>
  <c r="N99" i="17"/>
  <c r="N107" i="17"/>
  <c r="N111" i="20"/>
  <c r="N119" i="20"/>
  <c r="G2" i="28"/>
  <c r="M2" i="28" l="1"/>
  <c r="N127" i="20"/>
  <c r="N103" i="20"/>
  <c r="N95" i="20"/>
  <c r="N87" i="20"/>
  <c r="N79" i="20"/>
  <c r="N71" i="20"/>
  <c r="N63" i="20"/>
  <c r="N52" i="20"/>
  <c r="N44" i="20"/>
  <c r="N36" i="20"/>
  <c r="N28" i="20"/>
  <c r="N20" i="20"/>
  <c r="N131" i="19"/>
  <c r="N123" i="19"/>
  <c r="N115" i="19"/>
  <c r="N107" i="19"/>
  <c r="N99" i="19"/>
  <c r="N91" i="19"/>
  <c r="N79" i="19"/>
  <c r="N71" i="19"/>
  <c r="N63" i="19"/>
  <c r="N55" i="19"/>
  <c r="N43" i="19"/>
  <c r="N35" i="19"/>
  <c r="N27" i="19"/>
  <c r="N115" i="17"/>
  <c r="N91" i="17"/>
  <c r="N83" i="17"/>
  <c r="N72" i="17"/>
  <c r="N64" i="17"/>
  <c r="N56" i="17"/>
  <c r="N48" i="17"/>
  <c r="N37" i="17"/>
  <c r="N29" i="17"/>
  <c r="N21" i="17"/>
  <c r="B52" i="20" l="1"/>
  <c r="B44" i="20"/>
  <c r="B115" i="17" l="1"/>
  <c r="B91" i="17"/>
  <c r="B44" i="28"/>
  <c r="B45" i="28"/>
  <c r="B46" i="28"/>
  <c r="B47" i="28"/>
  <c r="B48" i="28"/>
  <c r="B49" i="28"/>
  <c r="B50" i="28"/>
  <c r="B51" i="28"/>
  <c r="B52" i="28"/>
  <c r="B55" i="28"/>
  <c r="B56" i="28"/>
  <c r="B57" i="28"/>
  <c r="B58" i="28"/>
  <c r="B59" i="28"/>
  <c r="B60" i="28"/>
  <c r="B61" i="28"/>
  <c r="B62" i="28"/>
  <c r="B63" i="28"/>
  <c r="B64" i="28"/>
  <c r="B65" i="28"/>
  <c r="B66" i="28"/>
  <c r="B67" i="28"/>
  <c r="B68" i="28"/>
  <c r="B69" i="28"/>
  <c r="B70" i="28"/>
  <c r="B71" i="28"/>
  <c r="B72" i="28"/>
  <c r="B73" i="28"/>
  <c r="B74" i="28"/>
  <c r="B75" i="28"/>
  <c r="B76" i="28"/>
  <c r="B77" i="28"/>
  <c r="B78" i="28"/>
  <c r="B79" i="28"/>
  <c r="B80" i="28"/>
  <c r="B43" i="28"/>
  <c r="B127" i="20"/>
  <c r="B103" i="20"/>
  <c r="B95" i="20"/>
  <c r="B87" i="20"/>
  <c r="B79" i="20"/>
  <c r="B71" i="20"/>
  <c r="B63" i="20"/>
  <c r="B36" i="20"/>
  <c r="B28" i="20"/>
  <c r="B20" i="20"/>
  <c r="B131" i="19"/>
  <c r="B123" i="19"/>
  <c r="B115" i="19"/>
  <c r="B107" i="19"/>
  <c r="B99" i="19"/>
  <c r="B91" i="19"/>
  <c r="B79" i="19"/>
  <c r="B71" i="19"/>
  <c r="B63" i="19"/>
  <c r="B55" i="19"/>
  <c r="B43" i="19"/>
  <c r="B35" i="19"/>
  <c r="B27" i="19"/>
  <c r="B19" i="19"/>
  <c r="B83" i="17"/>
  <c r="B72" i="17"/>
  <c r="B64" i="17"/>
  <c r="B56" i="17"/>
  <c r="B48" i="17"/>
  <c r="B37" i="17"/>
  <c r="B29" i="17"/>
  <c r="B21" i="17"/>
  <c r="B26" i="28"/>
  <c r="B27" i="28"/>
  <c r="B28" i="28"/>
  <c r="B29" i="28"/>
  <c r="B30" i="28"/>
  <c r="B31" i="28"/>
  <c r="B32" i="28"/>
  <c r="B33" i="28"/>
  <c r="B34" i="28"/>
  <c r="B35" i="28"/>
  <c r="B36" i="28"/>
  <c r="B37" i="28"/>
  <c r="B38" i="28"/>
  <c r="B39" i="28"/>
  <c r="B40" i="28"/>
  <c r="B41" i="28"/>
  <c r="B42" i="28"/>
  <c r="B153" i="18"/>
  <c r="B145" i="18"/>
  <c r="B137" i="18"/>
  <c r="B129" i="18"/>
  <c r="B121" i="18"/>
  <c r="B110" i="18"/>
  <c r="B102" i="18"/>
  <c r="B94" i="18"/>
  <c r="B86" i="18"/>
  <c r="B75" i="18"/>
  <c r="B67" i="18"/>
  <c r="B59" i="18"/>
  <c r="B51" i="18"/>
  <c r="B43" i="18"/>
  <c r="B32" i="18"/>
  <c r="B24" i="18"/>
  <c r="B16" i="18"/>
  <c r="K42" i="28" l="1"/>
  <c r="K41" i="28"/>
  <c r="K40" i="28"/>
  <c r="K39" i="28"/>
  <c r="K38" i="28"/>
  <c r="K37" i="28"/>
  <c r="K36" i="28"/>
  <c r="K35" i="28"/>
  <c r="K34" i="28"/>
  <c r="K33" i="28"/>
  <c r="K32" i="28"/>
  <c r="K31" i="28"/>
  <c r="K30" i="28"/>
  <c r="K29" i="28"/>
  <c r="K28" i="28"/>
  <c r="K27" i="28"/>
  <c r="K26" i="28"/>
  <c r="L42" i="28"/>
  <c r="L41" i="28"/>
  <c r="L40" i="28"/>
  <c r="L39" i="28"/>
  <c r="L38" i="28"/>
  <c r="L37" i="28"/>
  <c r="L36" i="28"/>
  <c r="L35" i="28"/>
  <c r="L34" i="28"/>
  <c r="L33" i="28"/>
  <c r="L32" i="28"/>
  <c r="L31" i="28"/>
  <c r="L30" i="28"/>
  <c r="L29" i="28"/>
  <c r="L28" i="28"/>
  <c r="L27" i="28"/>
  <c r="L26" i="28"/>
  <c r="L54" i="28"/>
  <c r="L53" i="28"/>
  <c r="L52" i="28"/>
  <c r="L51" i="28"/>
  <c r="L50" i="28"/>
  <c r="L49" i="28"/>
  <c r="L48" i="28"/>
  <c r="L47" i="28"/>
  <c r="L46" i="28"/>
  <c r="L45" i="28"/>
  <c r="L44" i="28"/>
  <c r="L43" i="28"/>
  <c r="K54" i="28"/>
  <c r="K53" i="28"/>
  <c r="K52" i="28"/>
  <c r="K51" i="28"/>
  <c r="K50" i="28"/>
  <c r="K49" i="28"/>
  <c r="K48" i="28"/>
  <c r="K47" i="28"/>
  <c r="K46" i="28"/>
  <c r="K45" i="28"/>
  <c r="K44" i="28"/>
  <c r="K43" i="28"/>
  <c r="C54" i="28"/>
  <c r="E54" i="28"/>
  <c r="F54" i="28"/>
  <c r="G54" i="28"/>
  <c r="C53" i="28"/>
  <c r="E53" i="28"/>
  <c r="F53" i="28"/>
  <c r="G53" i="28"/>
  <c r="L68" i="28"/>
  <c r="L67" i="28"/>
  <c r="L66" i="28"/>
  <c r="L65" i="28"/>
  <c r="L64" i="28"/>
  <c r="L63" i="28"/>
  <c r="L62" i="28"/>
  <c r="L61" i="28"/>
  <c r="L60" i="28"/>
  <c r="L59" i="28"/>
  <c r="L58" i="28"/>
  <c r="L57" i="28"/>
  <c r="L56" i="28"/>
  <c r="L55" i="28"/>
  <c r="K68" i="28"/>
  <c r="K67" i="28"/>
  <c r="K66" i="28"/>
  <c r="K65" i="28"/>
  <c r="K64" i="28"/>
  <c r="K63" i="28"/>
  <c r="K62" i="28"/>
  <c r="K61" i="28"/>
  <c r="K60" i="28"/>
  <c r="K59" i="28"/>
  <c r="K58" i="28"/>
  <c r="K57" i="28"/>
  <c r="K56" i="28"/>
  <c r="K55" i="28"/>
  <c r="L82" i="28"/>
  <c r="L81" i="28"/>
  <c r="L80" i="28"/>
  <c r="L79" i="28"/>
  <c r="L78" i="28"/>
  <c r="L77" i="28"/>
  <c r="L76" i="28"/>
  <c r="L75" i="28"/>
  <c r="L74" i="28"/>
  <c r="L73" i="28"/>
  <c r="L72" i="28"/>
  <c r="L71" i="28"/>
  <c r="L70" i="28"/>
  <c r="L69" i="28"/>
  <c r="K82" i="28"/>
  <c r="K81" i="28"/>
  <c r="K80" i="28"/>
  <c r="K79" i="28"/>
  <c r="K78" i="28"/>
  <c r="K77" i="28"/>
  <c r="K76" i="28"/>
  <c r="K75" i="28"/>
  <c r="K74" i="28"/>
  <c r="K73" i="28"/>
  <c r="K72" i="28"/>
  <c r="K71" i="28"/>
  <c r="K70" i="28"/>
  <c r="K69" i="28"/>
  <c r="G33" i="28"/>
  <c r="G41" i="28"/>
  <c r="F30" i="28"/>
  <c r="F38" i="28"/>
  <c r="G35" i="28"/>
  <c r="F32" i="28"/>
  <c r="G29" i="28"/>
  <c r="F26" i="28"/>
  <c r="G32" i="28"/>
  <c r="F37" i="28"/>
  <c r="G34" i="28"/>
  <c r="G42" i="28"/>
  <c r="F31" i="28"/>
  <c r="F39" i="28"/>
  <c r="F40" i="28"/>
  <c r="F42" i="28"/>
  <c r="F28" i="28"/>
  <c r="F29" i="28"/>
  <c r="G27" i="28"/>
  <c r="G28" i="28"/>
  <c r="G36" i="28"/>
  <c r="F33" i="28"/>
  <c r="F41" i="28"/>
  <c r="G37" i="28"/>
  <c r="F34" i="28"/>
  <c r="G31" i="28"/>
  <c r="F36" i="28"/>
  <c r="G30" i="28"/>
  <c r="G38" i="28"/>
  <c r="F27" i="28"/>
  <c r="F35" i="28"/>
  <c r="G39" i="28"/>
  <c r="G40" i="28"/>
  <c r="G82" i="28"/>
  <c r="G74" i="28"/>
  <c r="F71" i="28"/>
  <c r="F79" i="28"/>
  <c r="F81" i="28"/>
  <c r="F69" i="28"/>
  <c r="G75" i="28"/>
  <c r="G81" i="28"/>
  <c r="G73" i="28"/>
  <c r="F72" i="28"/>
  <c r="F80" i="28"/>
  <c r="F73" i="28"/>
  <c r="F75" i="28"/>
  <c r="F77" i="28"/>
  <c r="F78" i="28"/>
  <c r="G80" i="28"/>
  <c r="G72" i="28"/>
  <c r="G79" i="28"/>
  <c r="G70" i="28"/>
  <c r="F74" i="28"/>
  <c r="F82" i="28"/>
  <c r="G78" i="28"/>
  <c r="G69" i="28"/>
  <c r="G76" i="28"/>
  <c r="F70" i="28"/>
  <c r="G77" i="28"/>
  <c r="G71" i="28"/>
  <c r="F76" i="28"/>
  <c r="E81" i="28"/>
  <c r="C79" i="28"/>
  <c r="E82" i="28"/>
  <c r="C80" i="28"/>
  <c r="C81" i="28"/>
  <c r="C82" i="28"/>
  <c r="C75" i="28"/>
  <c r="C76" i="28"/>
  <c r="C77" i="28"/>
  <c r="C78" i="28"/>
  <c r="C51" i="28"/>
  <c r="G44" i="28"/>
  <c r="G52" i="28"/>
  <c r="F49" i="28"/>
  <c r="F43" i="28"/>
  <c r="G45" i="28"/>
  <c r="G43" i="28"/>
  <c r="F50" i="28"/>
  <c r="F51" i="28"/>
  <c r="F45" i="28"/>
  <c r="G50" i="28"/>
  <c r="G51" i="28"/>
  <c r="G46" i="28"/>
  <c r="G47" i="28"/>
  <c r="F44" i="28"/>
  <c r="F52" i="28"/>
  <c r="G48" i="28"/>
  <c r="F48" i="28"/>
  <c r="G49" i="28"/>
  <c r="F46" i="28"/>
  <c r="F47" i="28"/>
  <c r="G62" i="28"/>
  <c r="F59" i="28"/>
  <c r="F67" i="28"/>
  <c r="F55" i="28"/>
  <c r="G68" i="28"/>
  <c r="F65" i="28"/>
  <c r="F58" i="28"/>
  <c r="G63" i="28"/>
  <c r="F60" i="28"/>
  <c r="F68" i="28"/>
  <c r="F61" i="28"/>
  <c r="G56" i="28"/>
  <c r="G64" i="28"/>
  <c r="G57" i="28"/>
  <c r="G65" i="28"/>
  <c r="F62" i="28"/>
  <c r="G58" i="28"/>
  <c r="G66" i="28"/>
  <c r="F63" i="28"/>
  <c r="F57" i="28"/>
  <c r="G59" i="28"/>
  <c r="G67" i="28"/>
  <c r="F56" i="28"/>
  <c r="F64" i="28"/>
  <c r="G60" i="28"/>
  <c r="G61" i="28"/>
  <c r="F66" i="28"/>
  <c r="C74" i="28"/>
  <c r="C34" i="28"/>
  <c r="C30" i="28"/>
  <c r="E29" i="28"/>
  <c r="E33" i="28"/>
  <c r="E37" i="28"/>
  <c r="E41" i="28"/>
  <c r="E30" i="28"/>
  <c r="E34" i="28"/>
  <c r="E38" i="28"/>
  <c r="E42" i="28"/>
  <c r="E27" i="28"/>
  <c r="E31" i="28"/>
  <c r="E35" i="28"/>
  <c r="E39" i="28"/>
  <c r="E26" i="28"/>
  <c r="E28" i="28"/>
  <c r="E32" i="28"/>
  <c r="E36" i="28"/>
  <c r="E40" i="28"/>
  <c r="E72" i="28"/>
  <c r="E76" i="28"/>
  <c r="E80" i="28"/>
  <c r="E73" i="28"/>
  <c r="E77" i="28"/>
  <c r="E69" i="28"/>
  <c r="C70" i="28"/>
  <c r="C69" i="28"/>
  <c r="C73" i="28"/>
  <c r="E70" i="28"/>
  <c r="E74" i="28"/>
  <c r="E78" i="28"/>
  <c r="C71" i="28"/>
  <c r="E71" i="28"/>
  <c r="E75" i="28"/>
  <c r="E79" i="28"/>
  <c r="C72" i="28"/>
  <c r="C41" i="28"/>
  <c r="C37" i="28"/>
  <c r="C33" i="28"/>
  <c r="C29" i="28"/>
  <c r="C50" i="28"/>
  <c r="C46" i="28"/>
  <c r="C42" i="28"/>
  <c r="C38" i="28"/>
  <c r="C43" i="28"/>
  <c r="C47" i="28"/>
  <c r="C40" i="28"/>
  <c r="C36" i="28"/>
  <c r="C32" i="28"/>
  <c r="C28" i="28"/>
  <c r="C49" i="28"/>
  <c r="C45" i="28"/>
  <c r="E44" i="28"/>
  <c r="E48" i="28"/>
  <c r="E52" i="28"/>
  <c r="E45" i="28"/>
  <c r="E49" i="28"/>
  <c r="E43" i="28"/>
  <c r="E46" i="28"/>
  <c r="E50" i="28"/>
  <c r="E47" i="28"/>
  <c r="E51" i="28"/>
  <c r="E58" i="28"/>
  <c r="E62" i="28"/>
  <c r="E66" i="28"/>
  <c r="E59" i="28"/>
  <c r="E63" i="28"/>
  <c r="E67" i="28"/>
  <c r="C59" i="28"/>
  <c r="C63" i="28"/>
  <c r="C62" i="28"/>
  <c r="E56" i="28"/>
  <c r="E60" i="28"/>
  <c r="E64" i="28"/>
  <c r="E68" i="28"/>
  <c r="C56" i="28"/>
  <c r="C60" i="28"/>
  <c r="C64" i="28"/>
  <c r="E57" i="28"/>
  <c r="E61" i="28"/>
  <c r="E65" i="28"/>
  <c r="E55" i="28"/>
  <c r="C57" i="28"/>
  <c r="C61" i="28"/>
  <c r="C65" i="28"/>
  <c r="C58" i="28"/>
  <c r="C55" i="28"/>
  <c r="C26" i="28"/>
  <c r="C39" i="28"/>
  <c r="C35" i="28"/>
  <c r="C31" i="28"/>
  <c r="C27" i="28"/>
  <c r="C48" i="28"/>
  <c r="C44" i="28"/>
  <c r="C52" i="28"/>
  <c r="C68" i="28"/>
  <c r="C67" i="28"/>
  <c r="C66" i="28"/>
  <c r="B3" i="28"/>
  <c r="B4" i="28"/>
  <c r="B5" i="28"/>
  <c r="B7" i="28"/>
  <c r="B8" i="28"/>
  <c r="B9" i="28"/>
  <c r="B10" i="28"/>
  <c r="B11" i="28"/>
  <c r="B12" i="28"/>
  <c r="B13" i="28"/>
  <c r="B14" i="28"/>
  <c r="B15" i="28"/>
  <c r="B16" i="28"/>
  <c r="B17" i="28"/>
  <c r="B18" i="28"/>
  <c r="B20" i="28"/>
  <c r="B21" i="28"/>
  <c r="B22" i="28"/>
  <c r="B23" i="28"/>
  <c r="B24" i="28"/>
  <c r="B25" i="28"/>
  <c r="B2" i="28"/>
  <c r="M49" i="28" l="1"/>
  <c r="M48" i="28"/>
  <c r="M51" i="28"/>
  <c r="M54" i="28"/>
  <c r="M43" i="28"/>
  <c r="M46" i="28"/>
  <c r="M76" i="28"/>
  <c r="M74" i="28"/>
  <c r="M71" i="28"/>
  <c r="M79" i="28"/>
  <c r="M69" i="28"/>
  <c r="M81" i="28"/>
  <c r="M61" i="28"/>
  <c r="M58" i="28"/>
  <c r="M66" i="28"/>
  <c r="M63" i="28"/>
  <c r="M73" i="28"/>
  <c r="M55" i="28"/>
  <c r="M44" i="28"/>
  <c r="M77" i="28"/>
  <c r="M82" i="28"/>
  <c r="M64" i="28"/>
  <c r="M45" i="28"/>
  <c r="M53" i="28"/>
  <c r="M72" i="28"/>
  <c r="M80" i="28"/>
  <c r="M62" i="28"/>
  <c r="M47" i="28"/>
  <c r="M56" i="28"/>
  <c r="M75" i="28"/>
  <c r="M57" i="28"/>
  <c r="M65" i="28"/>
  <c r="M50" i="28"/>
  <c r="M59" i="28"/>
  <c r="M67" i="28"/>
  <c r="M70" i="28"/>
  <c r="M78" i="28"/>
  <c r="M60" i="28"/>
  <c r="M68" i="28"/>
  <c r="M52" i="28"/>
  <c r="M26" i="28"/>
  <c r="M27" i="28"/>
  <c r="M28" i="28"/>
  <c r="M29" i="28"/>
  <c r="M30" i="28"/>
  <c r="M31" i="28"/>
  <c r="M32" i="28"/>
  <c r="M33" i="28"/>
  <c r="M34" i="28"/>
  <c r="M35" i="28"/>
  <c r="M36" i="28"/>
  <c r="M37" i="28"/>
  <c r="M38" i="28"/>
  <c r="M39" i="28"/>
  <c r="M40" i="28"/>
  <c r="M41" i="28"/>
  <c r="M42" i="28"/>
  <c r="N55" i="28" l="1"/>
  <c r="N52" i="28"/>
  <c r="L19" i="28"/>
  <c r="L10" i="28"/>
  <c r="K20" i="28"/>
  <c r="F19" i="28"/>
  <c r="L13" i="28"/>
  <c r="K4" i="28"/>
  <c r="K5" i="28"/>
  <c r="L20" i="28"/>
  <c r="E19" i="28"/>
  <c r="L21" i="28"/>
  <c r="C19" i="28"/>
  <c r="K7" i="28"/>
  <c r="K15" i="28"/>
  <c r="K23" i="28"/>
  <c r="L6" i="28"/>
  <c r="L14" i="28"/>
  <c r="L22" i="28"/>
  <c r="L3" i="28"/>
  <c r="K13" i="28"/>
  <c r="L4" i="28"/>
  <c r="K6" i="28"/>
  <c r="L5" i="28"/>
  <c r="K8" i="28"/>
  <c r="K16" i="28"/>
  <c r="K24" i="28"/>
  <c r="L7" i="28"/>
  <c r="L15" i="28"/>
  <c r="L23" i="28"/>
  <c r="K11" i="28"/>
  <c r="K12" i="28"/>
  <c r="K21" i="28"/>
  <c r="K22" i="28"/>
  <c r="K9" i="28"/>
  <c r="K17" i="28"/>
  <c r="K25" i="28"/>
  <c r="L8" i="28"/>
  <c r="L16" i="28"/>
  <c r="L24" i="28"/>
  <c r="K19" i="28"/>
  <c r="G19" i="28"/>
  <c r="L11" i="28"/>
  <c r="L12" i="28"/>
  <c r="K14" i="28"/>
  <c r="K3" i="28"/>
  <c r="K10" i="28"/>
  <c r="K18" i="28"/>
  <c r="L9" i="28"/>
  <c r="L17" i="28"/>
  <c r="L25" i="28"/>
  <c r="L18" i="28"/>
  <c r="N53" i="28"/>
  <c r="N54" i="28"/>
  <c r="N49" i="28"/>
  <c r="N47" i="28"/>
  <c r="N46" i="28"/>
  <c r="N48" i="28"/>
  <c r="E6" i="28"/>
  <c r="C6" i="28"/>
  <c r="F6" i="28"/>
  <c r="G6" i="28"/>
  <c r="N44" i="28"/>
  <c r="N26" i="28"/>
  <c r="N34" i="28"/>
  <c r="N42" i="28"/>
  <c r="N27" i="28"/>
  <c r="N35" i="28"/>
  <c r="N40" i="28"/>
  <c r="N28" i="28"/>
  <c r="N36" i="28"/>
  <c r="N29" i="28"/>
  <c r="N37" i="28"/>
  <c r="N30" i="28"/>
  <c r="N38" i="28"/>
  <c r="N32" i="28"/>
  <c r="N31" i="28"/>
  <c r="N39" i="28"/>
  <c r="N33" i="28"/>
  <c r="N41" i="28"/>
  <c r="N51" i="28"/>
  <c r="N43" i="28"/>
  <c r="N50" i="28"/>
  <c r="N76" i="28"/>
  <c r="N75" i="28"/>
  <c r="N69" i="28"/>
  <c r="N77" i="28"/>
  <c r="N82" i="28"/>
  <c r="N70" i="28"/>
  <c r="N78" i="28"/>
  <c r="N71" i="28"/>
  <c r="N79" i="28"/>
  <c r="N72" i="28"/>
  <c r="N80" i="28"/>
  <c r="N74" i="28"/>
  <c r="N73" i="28"/>
  <c r="N81" i="28"/>
  <c r="N45" i="28"/>
  <c r="N60" i="28"/>
  <c r="N68" i="28"/>
  <c r="N61" i="28"/>
  <c r="N62" i="28"/>
  <c r="N63" i="28"/>
  <c r="N66" i="28"/>
  <c r="N67" i="28"/>
  <c r="N56" i="28"/>
  <c r="N64" i="28"/>
  <c r="N57" i="28"/>
  <c r="N65" i="28"/>
  <c r="N58" i="28"/>
  <c r="N59" i="28"/>
  <c r="G10" i="28"/>
  <c r="G23" i="28"/>
  <c r="F7" i="28"/>
  <c r="F20" i="28"/>
  <c r="G25" i="28"/>
  <c r="G11" i="28"/>
  <c r="G24" i="28"/>
  <c r="F8" i="28"/>
  <c r="F21" i="28"/>
  <c r="G15" i="28"/>
  <c r="F4" i="28"/>
  <c r="F15" i="28"/>
  <c r="G3" i="28"/>
  <c r="G13" i="28"/>
  <c r="F9" i="28"/>
  <c r="F22" i="28"/>
  <c r="F11" i="28"/>
  <c r="G8" i="28"/>
  <c r="G4" i="28"/>
  <c r="G14" i="28"/>
  <c r="F10" i="28"/>
  <c r="F23" i="28"/>
  <c r="F24" i="28"/>
  <c r="G9" i="28"/>
  <c r="G5" i="28"/>
  <c r="G21" i="28"/>
  <c r="G22" i="28"/>
  <c r="G7" i="28"/>
  <c r="G20" i="28"/>
  <c r="F3" i="28"/>
  <c r="F13" i="28"/>
  <c r="F25" i="28"/>
  <c r="F14" i="28"/>
  <c r="F5" i="28"/>
  <c r="F12" i="28"/>
  <c r="F17" i="28"/>
  <c r="F2" i="28"/>
  <c r="F16" i="28"/>
  <c r="F18" i="28"/>
  <c r="G18" i="28"/>
  <c r="G16" i="28"/>
  <c r="G12" i="28"/>
  <c r="G17" i="28"/>
  <c r="C21" i="28"/>
  <c r="C16" i="28"/>
  <c r="C12" i="28"/>
  <c r="C8" i="28"/>
  <c r="C3" i="28"/>
  <c r="C24" i="28"/>
  <c r="C20" i="28"/>
  <c r="C15" i="28"/>
  <c r="C11" i="28"/>
  <c r="C7" i="28"/>
  <c r="C2" i="28"/>
  <c r="C23" i="28"/>
  <c r="C18" i="28"/>
  <c r="C14" i="28"/>
  <c r="C10" i="28"/>
  <c r="C5" i="28"/>
  <c r="C25" i="28"/>
  <c r="C22" i="28"/>
  <c r="C17" i="28"/>
  <c r="C13" i="28"/>
  <c r="C9" i="28"/>
  <c r="C4" i="28"/>
  <c r="E3" i="28"/>
  <c r="E8" i="28"/>
  <c r="E12" i="28"/>
  <c r="E16" i="28"/>
  <c r="E21" i="28"/>
  <c r="E25" i="28"/>
  <c r="E4" i="28"/>
  <c r="E9" i="28"/>
  <c r="E13" i="28"/>
  <c r="E17" i="28"/>
  <c r="E22" i="28"/>
  <c r="E2" i="28"/>
  <c r="E5" i="28"/>
  <c r="E10" i="28"/>
  <c r="E14" i="28"/>
  <c r="E18" i="28"/>
  <c r="E23" i="28"/>
  <c r="E7" i="28"/>
  <c r="E11" i="28"/>
  <c r="E15" i="28"/>
  <c r="E20" i="28"/>
  <c r="E24" i="28"/>
  <c r="N19" i="19"/>
  <c r="G55" i="28" s="1"/>
  <c r="M10" i="28" l="1"/>
  <c r="M3" i="28"/>
  <c r="M21" i="28"/>
  <c r="M22" i="28"/>
  <c r="M19" i="28"/>
  <c r="M6" i="28"/>
  <c r="M23" i="28"/>
  <c r="M14" i="28"/>
  <c r="M15" i="28"/>
  <c r="M13" i="28"/>
  <c r="M20" i="28"/>
  <c r="M18" i="28"/>
  <c r="M25" i="28"/>
  <c r="M17" i="28"/>
  <c r="M9" i="28"/>
  <c r="M12" i="28"/>
  <c r="M11" i="28"/>
  <c r="M24" i="28"/>
  <c r="M16" i="28"/>
  <c r="M8" i="28"/>
  <c r="M7" i="28"/>
  <c r="M5" i="28"/>
  <c r="M4" i="28"/>
  <c r="I54" i="28"/>
  <c r="I19" i="28"/>
  <c r="I53" i="28"/>
  <c r="I6" i="28"/>
  <c r="E33" i="26"/>
  <c r="G33" i="26"/>
  <c r="G29" i="26"/>
  <c r="E29" i="26"/>
  <c r="G27" i="26"/>
  <c r="E27" i="26"/>
  <c r="G31" i="26"/>
  <c r="E31" i="26"/>
  <c r="G26" i="28"/>
  <c r="H6" i="28" s="1"/>
  <c r="N19" i="28" l="1"/>
  <c r="N2" i="28"/>
  <c r="N6" i="28"/>
  <c r="N9" i="28"/>
  <c r="N17" i="28"/>
  <c r="N25" i="28"/>
  <c r="N10" i="28"/>
  <c r="N18" i="28"/>
  <c r="N16" i="28"/>
  <c r="N11" i="28"/>
  <c r="N20" i="28"/>
  <c r="N8" i="28"/>
  <c r="N3" i="28"/>
  <c r="N12" i="28"/>
  <c r="N21" i="28"/>
  <c r="N4" i="28"/>
  <c r="N13" i="28"/>
  <c r="N22" i="28"/>
  <c r="N5" i="28"/>
  <c r="N14" i="28"/>
  <c r="N23" i="28"/>
  <c r="N7" i="28"/>
  <c r="N15" i="28"/>
  <c r="N24" i="28"/>
  <c r="I81" i="28"/>
  <c r="I82" i="28"/>
  <c r="I80" i="28"/>
  <c r="I56" i="28"/>
  <c r="I30" i="28"/>
  <c r="I2" i="28"/>
  <c r="I70" i="28"/>
  <c r="I28" i="28"/>
  <c r="I77" i="28"/>
  <c r="I69" i="28"/>
  <c r="I61" i="28"/>
  <c r="I51" i="28"/>
  <c r="I43" i="28"/>
  <c r="I76" i="28"/>
  <c r="I68" i="28"/>
  <c r="I60" i="28"/>
  <c r="I50" i="28"/>
  <c r="I42" i="28"/>
  <c r="I34" i="28"/>
  <c r="I26" i="28"/>
  <c r="I52" i="28"/>
  <c r="I35" i="28"/>
  <c r="I75" i="28"/>
  <c r="I67" i="28"/>
  <c r="I59" i="28"/>
  <c r="I49" i="28"/>
  <c r="I41" i="28"/>
  <c r="I33" i="28"/>
  <c r="I73" i="28"/>
  <c r="I39" i="28"/>
  <c r="I72" i="28"/>
  <c r="I46" i="28"/>
  <c r="I79" i="28"/>
  <c r="I63" i="28"/>
  <c r="I45" i="28"/>
  <c r="I29" i="28"/>
  <c r="I78" i="28"/>
  <c r="I44" i="28"/>
  <c r="I27" i="28"/>
  <c r="I74" i="28"/>
  <c r="I66" i="28"/>
  <c r="I58" i="28"/>
  <c r="I48" i="28"/>
  <c r="I40" i="28"/>
  <c r="I32" i="28"/>
  <c r="I65" i="28"/>
  <c r="I57" i="28"/>
  <c r="I47" i="28"/>
  <c r="I31" i="28"/>
  <c r="I64" i="28"/>
  <c r="I38" i="28"/>
  <c r="I71" i="28"/>
  <c r="I55" i="28"/>
  <c r="I37" i="28"/>
  <c r="I62" i="28"/>
  <c r="I36" i="28"/>
  <c r="I4" i="28"/>
  <c r="I11" i="28"/>
  <c r="I24" i="28"/>
  <c r="I14" i="28"/>
  <c r="I25" i="28"/>
  <c r="I15" i="28"/>
  <c r="I21" i="28"/>
  <c r="I10" i="28"/>
  <c r="I7" i="28"/>
  <c r="I22" i="28"/>
  <c r="I16" i="28"/>
  <c r="I8" i="28"/>
  <c r="I12" i="28"/>
  <c r="I18" i="28"/>
  <c r="I20" i="28"/>
  <c r="I3" i="28"/>
  <c r="I17" i="28"/>
  <c r="I23" i="28"/>
  <c r="I9" i="28"/>
  <c r="I5" i="28"/>
  <c r="I13" i="28"/>
  <c r="H53" i="28"/>
  <c r="H19" i="28"/>
  <c r="H80" i="28"/>
  <c r="H73" i="28"/>
  <c r="H52" i="28"/>
  <c r="H39" i="28"/>
  <c r="H3" i="28"/>
  <c r="H5" i="28"/>
  <c r="H30" i="28"/>
  <c r="H69" i="28"/>
  <c r="H9" i="28"/>
  <c r="H43" i="28"/>
  <c r="H22" i="28"/>
  <c r="H11" i="28"/>
  <c r="H44" i="28"/>
  <c r="H63" i="28"/>
  <c r="H2" i="28"/>
  <c r="H20" i="28"/>
  <c r="H72" i="28"/>
  <c r="H61" i="28"/>
  <c r="H51" i="28"/>
  <c r="H41" i="28"/>
  <c r="H7" i="28"/>
  <c r="H76" i="28"/>
  <c r="H57" i="28"/>
  <c r="H40" i="28"/>
  <c r="H14" i="28"/>
  <c r="H62" i="28"/>
  <c r="H55" i="28"/>
  <c r="H60" i="28"/>
  <c r="H50" i="28"/>
  <c r="H23" i="28"/>
  <c r="H79" i="28"/>
  <c r="H59" i="28"/>
  <c r="H35" i="28"/>
  <c r="H38" i="28"/>
  <c r="H81" i="28"/>
  <c r="H71" i="28"/>
  <c r="H10" i="28"/>
  <c r="H58" i="28"/>
  <c r="H54" i="28"/>
  <c r="H82" i="28"/>
  <c r="H8" i="28"/>
  <c r="H48" i="28"/>
  <c r="H13" i="28"/>
  <c r="H25" i="28"/>
  <c r="H16" i="28"/>
  <c r="H28" i="28"/>
  <c r="H29" i="28"/>
  <c r="H26" i="28"/>
  <c r="H18" i="28"/>
  <c r="H27" i="28"/>
  <c r="H70" i="28"/>
  <c r="H45" i="28"/>
  <c r="H68" i="28"/>
  <c r="H36" i="28"/>
  <c r="H42" i="28"/>
  <c r="H31" i="28"/>
  <c r="H37" i="28"/>
  <c r="H67" i="28"/>
  <c r="H78" i="28"/>
  <c r="H46" i="28"/>
  <c r="H74" i="28"/>
  <c r="H17" i="28"/>
  <c r="H21" i="28"/>
  <c r="H24" i="28"/>
  <c r="H34" i="28"/>
  <c r="H4" i="28"/>
  <c r="H47" i="28"/>
  <c r="H65" i="28"/>
  <c r="H32" i="28"/>
  <c r="H56" i="28"/>
  <c r="H77" i="28"/>
  <c r="H66" i="28"/>
  <c r="H49" i="28"/>
  <c r="H12" i="28"/>
  <c r="H64" i="28"/>
  <c r="H15" i="28"/>
  <c r="H75" i="28"/>
  <c r="H33" i="28"/>
  <c r="E25" i="26" l="1"/>
  <c r="G25" i="26"/>
  <c r="M7" i="26"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<sst xmlns="http://schemas.openxmlformats.org/spreadsheetml/2006/main" count="1157" uniqueCount="810">
  <si>
    <t>EVALUACIÓN INDEPENDIENTE SISTEMA DE CONTROL INTERNO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</si>
  <si>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 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t>
  </si>
  <si>
    <t>Orientaciones Generales</t>
  </si>
  <si>
    <r>
      <t xml:space="preserve">El archivo contiene las siguientes hojas:
 -  </t>
    </r>
    <r>
      <rPr>
        <b/>
        <sz val="11"/>
        <rFont val="Arial Narrow"/>
        <family val="2"/>
      </rPr>
      <t xml:space="preserve">Pestañas por cada uno de los componentes de control interno: </t>
    </r>
    <r>
      <rPr>
        <sz val="10"/>
        <rFont val="Arial Narrow"/>
        <family val="2"/>
      </rPr>
      <t>"Ambiente de Control", "Evaluación de riesgos", "Actividades de control", "Información y Comunicación", y " Actividades de Monitoreo". las cuales cuentan todas con la siguiente estructura:</t>
    </r>
  </si>
  <si>
    <t>Columna</t>
  </si>
  <si>
    <t>Descripción</t>
  </si>
  <si>
    <r>
      <t xml:space="preserve">
</t>
    </r>
    <r>
      <rPr>
        <b/>
        <i/>
        <u/>
        <sz val="9"/>
        <rFont val="Arial Narrow"/>
        <family val="2"/>
      </rPr>
      <t>Lineamiento X:</t>
    </r>
  </si>
  <si>
    <t>Esta columna define los lineamientos generales para cada uno de los componentes del MECI y se asocian los temas específicos que se deben analizar en cada uno.</t>
  </si>
  <si>
    <t>DIMENSIÓN O POLÍTICA DEL MIPG ASOCIADA AL REQUERIMIENTO</t>
  </si>
  <si>
    <t>En esta columna se deben asociar la (las) dimensión (es), así como la (s) política (s) de gestión y desempeño que permiten el desarrollo del tema en la entidad, en el marco del Modelo Integrado de Planeación y Gestión MIPG.</t>
  </si>
  <si>
    <r>
      <t>Evaluación "</t>
    </r>
    <r>
      <rPr>
        <b/>
        <sz val="10"/>
        <rFont val="Arial Narrow"/>
        <family val="2"/>
      </rPr>
      <t>si se encuentra Presente"</t>
    </r>
    <r>
      <rPr>
        <b/>
        <sz val="9"/>
        <rFont val="Arial Narrow"/>
        <family val="2"/>
      </rPr>
      <t xml:space="preserve">
</t>
    </r>
    <r>
      <rPr>
        <sz val="9"/>
        <rFont val="Arial Narrow"/>
        <family val="2"/>
      </rPr>
      <t>Referencia a Procesos, Manuales/Políticas de Operación/Procedimientos/Instructivos u otros desarrollos que den cuente de su aplicación</t>
    </r>
  </si>
  <si>
    <t>Indicar el nombre del proceso, manual, política de operación, procedimiento o instructivo en donde se encuentra documentado y su fuente de consulta.
De acuerdo con lo identificado como resultado de la evaluación del requerimiento, seleccione de la lista desplegable 1, 2 o 3 de acuerdo con las siguientes definiciones:
1 - No existen actividades diseñadas para cubrir el requerimiento. 
2 - Existen actividades diseñadas o en proceso de diseño, pero éstas no se encuentran documentadas en las políticas/procedimientos u otras herramientas
3 - Las actividades se encuentran diseñadas, documentadas y socializadas de acuerdo con el requerimiento.
Nota: Entiendase "diseñada" como aquella actividad que cuenta con un responsable(s), periodicidad (cada cuanto se realiza ), proposito (objetivo), Como se lleva a cabo  (procedimiento), qué pasa con las desviaciones y/o excepciones (producto de su ejecucion) y cuenta con evidencia (documentacion).</t>
  </si>
  <si>
    <t>EVIDENCIA DEL CONTROL</t>
  </si>
  <si>
    <t>No.</t>
  </si>
  <si>
    <t>Relaciona el consecutivo de las evidencias que se identifican en relación con la efectividad del control.</t>
  </si>
  <si>
    <t>Referencia a Análisis y verificaciones en el marco del Comité Institucional de Coordinación de Control Interno</t>
  </si>
  <si>
    <t>Indicar las acciones que se han adelantado para evaluar el estado del Sistema de Control Interno en el marco del Comité Institucional de Coordinación de Control Interno. Acciones entendidas a las modificaciones, actualizaciones y actividades de fortalecimiento del sistema a partir de la normatividad vigente.</t>
  </si>
  <si>
    <t xml:space="preserve">Observaciones de la evaluacion independiente (tener encuenta papel de  líneas de defensa) </t>
  </si>
  <si>
    <t>Indicar las acciones que se han adelantado en el marco de la evaluaciòn independiente (auditoria interna), sobre el estado del Sistema de Control Interno . Acciones entendidas en la evaluación y monitoreo de la efectividad del control, incluyendo el seguimiento a los controles de la primera y segunda linea de defensa.</t>
  </si>
  <si>
    <r>
      <t xml:space="preserve">Evaluación </t>
    </r>
    <r>
      <rPr>
        <b/>
        <sz val="10"/>
        <rFont val="Arial Narrow"/>
        <family val="2"/>
      </rPr>
      <t>"si se encuentra Funcionando"</t>
    </r>
  </si>
  <si>
    <t>Seleccionar de la lista desplegable 1, 2 o 3 de acuerdo con los siguientes criterios y basado en los resultados reportados por la Oficina de Control Interno así:
1 - El control  no opera como está diseñado o bien no está presente (no se ha implementado)
2 - El control opera como está diseñado pero con algunas falencias
3-  El control opera como está diseñado y es efectivo frente al cumplimiento de los objetivos y para evitar la materialización del riesgo.</t>
  </si>
  <si>
    <r>
      <t xml:space="preserve"> -</t>
    </r>
    <r>
      <rPr>
        <sz val="11"/>
        <rFont val="Arial Narrow"/>
        <family val="2"/>
      </rPr>
      <t xml:space="preserve"> </t>
    </r>
    <r>
      <rPr>
        <b/>
        <sz val="11"/>
        <rFont val="Arial Narrow"/>
        <family val="2"/>
      </rPr>
      <t>Análisis de Resultados:</t>
    </r>
    <r>
      <rPr>
        <sz val="10"/>
        <rFont val="Arial Narrow"/>
        <family val="2"/>
      </rPr>
      <t xml:space="preserve"> Esta hoja permite establecer si el Sistema de Control Interno evaluado se encuentra </t>
    </r>
    <r>
      <rPr>
        <b/>
        <sz val="10"/>
        <rFont val="Arial Narrow"/>
        <family val="2"/>
      </rPr>
      <t>PRESENTE y FUNCIONANDO</t>
    </r>
    <r>
      <rPr>
        <sz val="10"/>
        <rFont val="Arial Narrow"/>
        <family val="2"/>
      </rPr>
      <t xml:space="preserve">, permitiéndo definir puntos de mejora a través de los componentes del MECI y </t>
    </r>
    <r>
      <rPr>
        <sz val="10"/>
        <color rgb="FFFF0000"/>
        <rFont val="Arial Narrow"/>
        <family val="2"/>
      </rPr>
      <t>su articulacion</t>
    </r>
    <r>
      <rPr>
        <sz val="10"/>
        <rFont val="Arial Narrow"/>
        <family val="2"/>
      </rPr>
      <t xml:space="preserve"> con las Dimensiones del MIPG.</t>
    </r>
  </si>
  <si>
    <t xml:space="preserve">Clasificación </t>
  </si>
  <si>
    <t>Observaciones del Control</t>
  </si>
  <si>
    <t>Mantenimiento del Control</t>
  </si>
  <si>
    <t>Cuando en el análisis de los requerimientos en los diferentes componentes del MECI se cuente con aspectos evaluados en nivel 3 (presente) y 3 (funcionando).</t>
  </si>
  <si>
    <t>Se encuentra presente y funciona correctamente, por lo tanto se requiere acciones o actividades  dirigidas a su mantenimiento dentro del marco de las lineas de defensa.</t>
  </si>
  <si>
    <t>Oportunidad de Mejora</t>
  </si>
  <si>
    <t>Cuando en el análisis de los requerimientos en los diferentes componentes del MECI se cuente con aspectos evaluados en nivel 2 (presente) y 3 (funcionando).</t>
  </si>
  <si>
    <t xml:space="preserve"> Se encuentra presente  y funcionando, pero requiere mejoras frente a su diseño, ya que  opera de manera efectiva
</t>
  </si>
  <si>
    <t>Deficiencia de Control
(Diseño o Ejecución)</t>
  </si>
  <si>
    <t>Cuando en el análisis de los requerimientos en los diferentes componentes del MECI se cuente con aspectos evaluados en nivel 2 (presente) y 2 (funcionando); 3 (presente) y 1 (funcionando); 3 (presente) y 2 (funcionando); 2 (presente) y 1 (funcionando)</t>
  </si>
  <si>
    <t>Se encuentra presente y funcionando, pero requiere acciones dirigidas a fortalecer  o mejorar su diseño y/o ejecucion.</t>
  </si>
  <si>
    <t>Deficiencia de Control Mayor
(Diseño y Ejecución)</t>
  </si>
  <si>
    <t>Cuando en el análisis de los requerimientos en los diferentes componentes del MECI se cuente con aspectos evaluados en nivel 1 (presente) y 1 (funcionando);1 (presente) y 2 (funcionando); 1(presente) y 3 (funcionando).</t>
  </si>
  <si>
    <t>No se encuentra presente  por lo tanto no esta funcionando, lo que hace que se requieran acciones dirigidas a fortalecer su diseño y puesta en marcha</t>
  </si>
  <si>
    <r>
      <t xml:space="preserve"> -</t>
    </r>
    <r>
      <rPr>
        <sz val="11"/>
        <rFont val="Arial Narrow"/>
        <family val="2"/>
      </rPr>
      <t xml:space="preserve"> </t>
    </r>
    <r>
      <rPr>
        <b/>
        <sz val="11"/>
        <rFont val="Arial Narrow"/>
        <family val="2"/>
      </rPr>
      <t>Conclusiones:</t>
    </r>
    <r>
      <rPr>
        <sz val="10"/>
        <rFont val="Arial Narrow"/>
        <family val="2"/>
      </rPr>
      <t xml:space="preserve"> Esta hoja permite establecer si el Sistema de Control Interno evaluado se encuentra </t>
    </r>
    <r>
      <rPr>
        <b/>
        <sz val="10"/>
        <rFont val="Arial Narrow"/>
        <family val="2"/>
      </rPr>
      <t>PRESENTE y FUNCIONANDO</t>
    </r>
    <r>
      <rPr>
        <sz val="10"/>
        <rFont val="Arial Narrow"/>
        <family val="2"/>
      </rPr>
      <t>, definiendo puntos de mejora a través de los componentes del MECI y su relación con las Dimensiones del MIPG.</t>
    </r>
  </si>
  <si>
    <r>
      <t xml:space="preserve"> -</t>
    </r>
    <r>
      <rPr>
        <sz val="11"/>
        <rFont val="Arial Narrow"/>
        <family val="2"/>
      </rPr>
      <t xml:space="preserve"> </t>
    </r>
    <r>
      <rPr>
        <b/>
        <sz val="11"/>
        <rFont val="Arial Narrow"/>
        <family val="2"/>
      </rPr>
      <t>Definiciones:</t>
    </r>
    <r>
      <rPr>
        <sz val="11"/>
        <rFont val="Arial Narrow"/>
        <family val="2"/>
      </rPr>
      <t xml:space="preserve"> A</t>
    </r>
    <r>
      <rPr>
        <sz val="10"/>
        <rFont val="Arial Narrow"/>
        <family val="2"/>
      </rPr>
      <t>lgunos términos asociados a con control interno y utilizados en diferentes partes del formato.</t>
    </r>
  </si>
  <si>
    <t>Términos y Definiciones</t>
  </si>
  <si>
    <t>Término</t>
  </si>
  <si>
    <t>Actividad de control</t>
  </si>
  <si>
    <t>Acciones establecidas en los procesos, políticas, procedimientos u otras herramientas que permiten que se lleven a cabo las instrucciones de la Administración para mitigar los riesgos relacionados con el logro de los objetivos. Las Actividades de Control son un Componente del Control Interno.</t>
  </si>
  <si>
    <t>Alta Dirección</t>
  </si>
  <si>
    <t>Comprende los empleos del Nivel Directivo a los cuales corresponden funciones de dirección general, de formulación de políticas institucionales y de adopción de planes, programas y proyectos. (Decreto 770 de 2005)</t>
  </si>
  <si>
    <t>Ambiente de control</t>
  </si>
  <si>
    <t>El ambiente de control establece el tono de una organización. Es la base de los otros componentes del control interno pues define los valores y principios con los cuales se rige la entidad e influye en la conciencia de los servidores sobre la forma en que se deben llevar a cabo las operaciones.</t>
  </si>
  <si>
    <t>Comité Institucional de Coordinación de Control Interno</t>
  </si>
  <si>
    <t>Instancia del más alto nivel jerárquico, creado como órgano asesor e instancia decisora en los asuntos de control interno, de oblgatoria conformación para todas las entidades estatales. (Ley 87 de 1993, art 13 y Decreto 648 de 2017).</t>
  </si>
  <si>
    <t>Comité Institucional de Gestión y Desempeño</t>
  </si>
  <si>
    <t>Instancia del más alto nivel jerárquico, encargado de orientar la implementación y operación del Modelo Integrado de Planeación y Gestión MIPG, de oblgatoria conformación para todas las entidades estatales. (Decreto 1499 de 2017).</t>
  </si>
  <si>
    <t>Componente</t>
  </si>
  <si>
    <t>Uno de los cinco elementos del Modelo Estándar de Control Interno MECI.</t>
  </si>
  <si>
    <t>Conflicto de interés</t>
  </si>
  <si>
    <t>Situación en la cual un auditor interno, que ocupa un puesto de confianza, tiene interés personal o profesional en competencia con otros intereses. Tales intereses pueden hacerle difícil el cumplimiento imparcial de sus tareas. (Tomado de las Normas Internacionales de Auditoría Interna Norma 1120)
En el sector público el conflicto de interés existe cuando el interés personal de quien ejerce una función pública colisiona con los deberes y obligaciones del cargo que desempeña. (Guía Conflictos de Interés de Servidores Públicos. Función Pública. 2018).</t>
  </si>
  <si>
    <t>Control Interno</t>
  </si>
  <si>
    <t>Estructura de procesos, políticas, procedimientos, manuales y otras herramientas diseñadas por la entidad para proporcionar seguridad razonable de que los objetivos y metas se alcanzarán y que los eventos no deseados se evitaran o bien se detectaran y corregirán.</t>
  </si>
  <si>
    <t>Control interno efectivo</t>
  </si>
  <si>
    <t>El Sistema de Control Interno para que sea efectivo requiere que cada uno de los cinco componentes del MECI y sus lineamientos, estén presentes, funcionando y operando de manera articulada con el MIPG.</t>
  </si>
  <si>
    <t>Controles generales de TI</t>
  </si>
  <si>
    <t>Actividades de control que ayudan a asegurar la apropiada operación de la tecnología, incluyen los controles sobre la infraestructura de tecnología, seguridad de la información, adquisición de tecnología  su desarrollo y mantenimiento.</t>
  </si>
  <si>
    <t>Corrupción</t>
  </si>
  <si>
    <t>Posibilidad de que por acción u omisión, se use el poder para desviar la gestión de lo público hacia un beneficio privado.  (Secretaría de Transparencia)</t>
  </si>
  <si>
    <t>COSO</t>
  </si>
  <si>
    <t>Committe of Sponsoring Organizations of the Treadway Commission (por sus siglas en inglés). COSO es una iniciativa conjunta de cinco organizaciones del sector privado y se dedica a liderar el desarrollo de marcos y guías en control interno y gestión de riesgos.</t>
  </si>
  <si>
    <t>Cumplimiento</t>
  </si>
  <si>
    <t>Esta relacionado con el cumplimiento a las leyes y regulaciones aplicables a la Entidad.</t>
  </si>
  <si>
    <t>Deficiencia de control</t>
  </si>
  <si>
    <t xml:space="preserve">Es una falla con respecto a un control particular o actividad de control. </t>
  </si>
  <si>
    <t>Deficiencia del Sistema de control interno</t>
  </si>
  <si>
    <t>Se asocia a fallas o brechas en un componente o componentes y sus lineamientos que tiene la capacidad para generar riesgos.</t>
  </si>
  <si>
    <t>Evaluación de Riesgos</t>
  </si>
  <si>
    <t>Proceso que permite a cada entidad identificar, analizar y administrar riesgos relevantes para el logro de sus objetivos.</t>
  </si>
  <si>
    <t>Evaluaciones continuas</t>
  </si>
  <si>
    <t>Corresponden a actividades (manuales o automáticas) que sirven para monitorear la efectividad del control interno en el día a día de las operaciones. Estas evaluaciones incluyen actos regulares de administración, comparaciones, conciliaciones y otras acciones rutinarias.</t>
  </si>
  <si>
    <t>Evaluaciones separadas</t>
  </si>
  <si>
    <t>Incluye autoevaluaciones, en las que las personas responsables por una unidad o función particular (2a línea de defensa) determinan la efectividad de los controles para sus actividades clave para el logro de los objetivos institucionales.
Así mismo, se incluyen las evaluaciones realizadas por las Auditorías (interna y externa).</t>
  </si>
  <si>
    <t>Funcionando</t>
  </si>
  <si>
    <t>La determinación que los componentes y lineamientos son aplicados de forma sistemática como han sido diseñados y es posible analizar su efectividad para evitar la materialización de riesgos, mediante el contraste de información relevante.</t>
  </si>
  <si>
    <t>Integridad</t>
  </si>
  <si>
    <t>El economista estadounidense Anthony Downs “la integridad consiste en la coherencia entre las declaraciones y las realizaciones[1]”, entendiéndose esta como una característica personal, que en el sector público también se refiere al cumplimiento de la promesa que cada servidor le hace al Estado y a la ciudadanía de ejercer a cabalidad su labor. (Tomado micrositio MIPG, Dimensión Talento Humano).</t>
  </si>
  <si>
    <t>Lineamiento</t>
  </si>
  <si>
    <t>Especificaciones fundamentales asociadas a cada uno de los componentes del MECI que permitirán establecer la efectividad del Sistema de Control Interno.</t>
  </si>
  <si>
    <t xml:space="preserve">Mantenimieto del Control </t>
  </si>
  <si>
    <t xml:space="preserve">Verificar periodicamente el control y ante cambios en el entorno externo o interno realizar los ajustes correspondientes o incluir un nuevo control </t>
  </si>
  <si>
    <t>Mapa de riesgos</t>
  </si>
  <si>
    <t>Herramiento cualitativa que permite identificar los riesgos de la organización en el cual se presenta una descripción de cada uno de ellos y su tratamiento.</t>
  </si>
  <si>
    <t>Hallazgo en el cual sí existe un cumplimiento, pero a pesar de ello se determina, bajo criterios objetivos, que existe un margen de mejora para optimizar más una actividad, tarea o proceso concreto.</t>
  </si>
  <si>
    <t>Política</t>
  </si>
  <si>
    <t>Declaración emitida por la administración acerca de lo que debe hacerse para el control. Las políticas son la base para la definición de procedimientos.</t>
  </si>
  <si>
    <t>Presente</t>
  </si>
  <si>
    <t>La determinación que existen en diseño e implementación de los requerimientos asociados a las políticas de gestión y desempeño.</t>
  </si>
  <si>
    <t>Procedimiento</t>
  </si>
  <si>
    <t>Actividades desagregadas que implementan una política o determinan acciones concretas para la consecución de un objetivo o meta.</t>
  </si>
  <si>
    <t>Reporte</t>
  </si>
  <si>
    <t>Información suministrada por diferentes instancias de la entidad, que incluye datos internos y externos, así como información financiera y no financiera, necesaria para la toma de decisiones.</t>
  </si>
  <si>
    <t>Riesgo</t>
  </si>
  <si>
    <t>La posibilidad de que un evento ocurra y afecte de manera adversa el logro de los objetivos.</t>
  </si>
  <si>
    <t>Riesgo inherente</t>
  </si>
  <si>
    <t xml:space="preserve">El riesgo frente al logro de los objetivos en ausencia de cualquier acción por parte de la administración para afectar el impacto o probabilidad de dicho riesgo. </t>
  </si>
  <si>
    <t>Riesgo residual</t>
  </si>
  <si>
    <t>El riesgo frente al logro de los objetivos que permanece una vez la respuesta al riesgo ha sido diseñada e implementada por parte de la administración.</t>
  </si>
  <si>
    <t>Segregación de Funciones</t>
  </si>
  <si>
    <t>Se refiere a la asignación de las responsabilidades con diferentes niveles de autorización con el fin de reducir errores o posibles situaciones de corrupción durante el normal desarrollo de sus funciones.</t>
  </si>
  <si>
    <t>Seguridad razonable</t>
  </si>
  <si>
    <t>Determina que no importa que tan bien esté diseñado e implementado el control interno, no se puede garantizar que los objetivos de la entidad se van a cumplir. Esto por las limitaciones inherentes de todo Sistemas de Control Interno.</t>
  </si>
  <si>
    <t xml:space="preserve">Evaluación Independiente </t>
  </si>
  <si>
    <t xml:space="preserve">Se entiende como las prácticas de examen al control interno y ejercicio de auditoría llevadas a cabo por la oficina de control interno o quien haga sus veces, teniendo en cuenta las normas de auditoria generalmente aceptadas. </t>
  </si>
  <si>
    <t>Lineas de Defensa</t>
  </si>
  <si>
    <t>Esquema de asignación de responsabilidades, adaptada del Modelo de las 3 Líneas de Defensa” del Instituto de Auditores, el cual proporciona una manera simple y efectiva para mejorar las comunicaciones en la gestión de riesgos y control mediante la aclaración de las funciones y deberes esenciales relacionados, que permiten contar con diferentes niveles para el control.</t>
  </si>
  <si>
    <t>AMBIENTE DE CONTROL</t>
  </si>
  <si>
    <t>La entidad debe asegurar un ambiente de control que le permita disponer de las condiciones mínimas para el ejercicio del control interno. Esto se logra con el compromiso, liderazgo y los lineamientos de la alta dirección y del Comité Institucional de Coordinación de Control Interno. El Ambiente de Control es el fundamento de todos los demás componentes del control interno, se incluyen la integridad y valores éticos, la competencia (capacidad) de los servidores de la entidad; la manera en que la Alta Dirección asigna autoridad y responsabilidad, así como también el direccionamiento estratégico definido.</t>
  </si>
  <si>
    <t>ID</t>
  </si>
  <si>
    <r>
      <t xml:space="preserve">Explicación de cómo la Entidad </t>
    </r>
    <r>
      <rPr>
        <b/>
        <u/>
        <sz val="11"/>
        <color theme="0"/>
        <rFont val="Arial Narrow"/>
        <family val="2"/>
      </rPr>
      <t>evidencia</t>
    </r>
    <r>
      <rPr>
        <b/>
        <sz val="11"/>
        <color theme="0"/>
        <rFont val="Arial Narrow"/>
        <family val="2"/>
      </rPr>
      <t xml:space="preserve"> que está dando respuesta al requerimiento
</t>
    </r>
    <r>
      <rPr>
        <sz val="11"/>
        <color theme="0"/>
        <rFont val="Arial Narrow"/>
        <family val="2"/>
      </rPr>
      <t>Referencia a Procesos, Manuales/Políticas de Operación/Procedimientos/Instructivos u otros desarrollos que den cuente de su aplicación</t>
    </r>
  </si>
  <si>
    <t xml:space="preserve">EVIDENCIA DEL CONTROL </t>
  </si>
  <si>
    <t xml:space="preserve">Evaluación </t>
  </si>
  <si>
    <t>EJEMPLO</t>
  </si>
  <si>
    <t xml:space="preserve"> Aplicación del Código de Integridad. (incluye análisis de desviaciones, convivencia laboral, temas disciplinarios internos, quejas o denuncias sobres los servidores de la entidad, u otros temas relacionados).</t>
  </si>
  <si>
    <t>Dimensión Talento Humano
Política Integridad</t>
  </si>
  <si>
    <t>1.1 Aplicación del Código de Integridad. (incluye análisis de desviaciones, convivencia laboral, temas disciplinarios internos, quejas o denuncias sobres los servidores de la entidad, u otros temas relacionados).</t>
  </si>
  <si>
    <t xml:space="preserve">1.2 Mecanismos para el manejo de conflictos de interés. </t>
  </si>
  <si>
    <t>1.3 Mecanismos frente a la detección y prevención del uso inadecuado de información privilegiada u otras situaciones que puedan implicar riesgos para la entidad.</t>
  </si>
  <si>
    <t xml:space="preserve">1.4 La evaluación de las acciones transversales de integridad, mediante el monitoreo permanente de los riesgos de corrupción. </t>
  </si>
  <si>
    <t>Dimension Talento Humano
Politica de Integridad</t>
  </si>
  <si>
    <t xml:space="preserve">1.5 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
</t>
  </si>
  <si>
    <t>Evaluación</t>
  </si>
  <si>
    <t>Referencia de la evaluacion independiente por parte de la Oficina de Control Interno o quien haga sus veces</t>
  </si>
  <si>
    <t>2.1 Creación o actualización del Comité Institucional de Coordinación de Control Interno (incluye ajustes en periodicidad para reunión, articulación con el Comité Institucioanl de Gestión y Desempeño).</t>
  </si>
  <si>
    <t>Dimension Control Interno
Politica de Control Interno</t>
  </si>
  <si>
    <t>2.2 Definición y documentación del Esquema de Líneas de Defensa</t>
  </si>
  <si>
    <t>Dimension Control Interno
Politica de Control Interno
Lineas de defensa</t>
  </si>
  <si>
    <t>2.3 Definición de líneas de reporte en temas clave para la toma de decisiones, atendiendo el Esquema de Líneas de Defensa</t>
  </si>
  <si>
    <t>Dimension Control Interno
Politica de Control Interno
Linea de Defensa
Dimension de Informaciòn y Comunicaciòn</t>
  </si>
  <si>
    <t>3.1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defnir ajustes, dificultades para su desarrollo.</t>
  </si>
  <si>
    <t>Dimension de Direccionamiento Estrategico y Planeaciòn
Politica de Planeaciòn Institucional 
Dimension Control Interno</t>
  </si>
  <si>
    <t xml:space="preserve">3.2 La Alta Dirección frente a la política de Administración del Riesgo definen los niveles de aceptación del riesgo, teniendo en cuenta cada uno de los objetivos establecidos. </t>
  </si>
  <si>
    <t>Dimension Control Interno
Politica de Control Interno
Linea Estrategica</t>
  </si>
  <si>
    <t>3.3 Evaluación de la planeación estratégica, considerando alertas frente a posibles incumplimientos, necesidades de recursos, cambios en el entorno que puedan afectar su desarrollo, entre otros aspectos que garanticen de forma razonable su cumplimiento.</t>
  </si>
  <si>
    <t>4.1 Evaluación de la Planeación Estratégica del Talento Humano.</t>
  </si>
  <si>
    <t>Dimension de Talento Humano
Politica Gestion Estrategica del Talento Humano
Dimension de Control Interno
Lineas de Defensa</t>
  </si>
  <si>
    <t>4.2 Evaluación de las actividades relacionadas con el Ingreso del personal.</t>
  </si>
  <si>
    <t>4.3 Evaluación de las actividades relacionadas con la permanencia del personal.</t>
  </si>
  <si>
    <t>4.5 Evaluación de las actividades relacionadas con el retiro del personal.</t>
  </si>
  <si>
    <t>4.6 Evaluar el impacto del Plan Institucional de Capacitación - PIC</t>
  </si>
  <si>
    <t>4.7 Evaluación frente a los productos y servicios en los cuales participan los contratistas de apoyo.</t>
  </si>
  <si>
    <t>5.2 La Alta Dirección analiza la información asociada con la generación de reportes financieros.</t>
  </si>
  <si>
    <t xml:space="preserve">
Dimensiòn de Control Interno
Linea de Estrategica</t>
  </si>
  <si>
    <t>5.3 Teniendo en cuenta la información suministrada por la 2a y 3a línea de defensa se toman decisiones a tiempo para garantizar el cumplimiento de las metas y objetivos.</t>
  </si>
  <si>
    <t>Dimensiòn de Control Interno
Lineas de Defensa</t>
  </si>
  <si>
    <t>Dimension de Gestion con Valores para Resultado
Politica de Fortalecimiento Organizacional y Simplificaciòn de Procesos
Dimension Control Interno
Lineas de Defensa</t>
  </si>
  <si>
    <t>5.5 La entidad aprueba y hace seguimiento al Plan Anual de Auditoría presentado y ejecutado por parte de la Oficina de Control Interno.</t>
  </si>
  <si>
    <t>Dimension Control Interno
Linea Estrategica</t>
  </si>
  <si>
    <t>5.6 La entidad analiza los informes presentados por la Oficina de Control Interno y evalúa su impacto en relación con la mejora institucional.</t>
  </si>
  <si>
    <t>EVALUACIÓN DE RIESGOS</t>
  </si>
  <si>
    <t xml:space="preserve">Este componente hace referencia al ejercicio efectuado bajo el liderazgo del equipo directivo y de todos los servidores de la entidad, y permite identificar, evaluar y gestionar eventos potenciales, tanto internos como externos, que puedan afectar el logro de los objetivos institucionales.
La condición para la evaluación de riesgos es el establecimiento de objetivos, vinculados a varios niveles de la entidad, lo que implica que la Alta Dirección define objetivos y los agrupa en categorías en todos los niveles de la entidad, con el fin de evaluarlos </t>
  </si>
  <si>
    <r>
      <rPr>
        <b/>
        <u/>
        <sz val="11"/>
        <color theme="0"/>
        <rFont val="Arial Narrow"/>
        <family val="2"/>
      </rPr>
      <t xml:space="preserve">Lineamiento 6: 
</t>
    </r>
    <r>
      <rPr>
        <b/>
        <sz val="11"/>
        <color theme="0"/>
        <rFont val="Arial Narrow"/>
        <family val="2"/>
      </rPr>
      <t xml:space="preserve">Definición de objetivos con suficiente claridad para identificar y evaluar los riesgos relacionados: i)Estratégicos; ii)Operativos; iii)Legales y Presupuestales; iv)De Información Financiera y no Financiera.
</t>
    </r>
  </si>
  <si>
    <r>
      <t xml:space="preserve">Explicación de cómo la Entidad </t>
    </r>
    <r>
      <rPr>
        <b/>
        <u/>
        <sz val="11"/>
        <color theme="0"/>
        <rFont val="Arial Narrow"/>
        <family val="2"/>
      </rPr>
      <t xml:space="preserve">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</si>
  <si>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t xml:space="preserve">Presente
</t>
    </r>
    <r>
      <rPr>
        <i/>
        <sz val="11"/>
        <color theme="0"/>
        <rFont val="Arial Narrow"/>
        <family val="2"/>
      </rPr>
      <t>(1/2/3)</t>
    </r>
  </si>
  <si>
    <r>
      <t xml:space="preserve">Funcionando
</t>
    </r>
    <r>
      <rPr>
        <i/>
        <sz val="11"/>
        <color theme="0"/>
        <rFont val="Arial Narrow"/>
        <family val="2"/>
      </rPr>
      <t>(1/2/3)</t>
    </r>
  </si>
  <si>
    <t>6.1  La Entidad cuenta con mecanismos para vincular o relacionar el plan estratégico con los objetivos estratégicos y estos a su vez con los objetivos operativos.</t>
  </si>
  <si>
    <t>Dimension de Direccionamiento Estratetegico y Planeacion.
Politica de Planeacion Institucional</t>
  </si>
  <si>
    <t>6.2 Los objetivos de los procesos, programas o proyectos (según aplique) que están definidos, son específicos, medibles, alcanzables, relevantes, delimitados en el tiempo.</t>
  </si>
  <si>
    <t>Dimension de Gestion con Valores para Resultado
Politica de Fortalecimiento Organizacional y Simplificaciòn de Procesos</t>
  </si>
  <si>
    <t>6.3 La Alta Dirección evalúa periódicamente los objetivos establecidos para asegurar que estos continúan siendo consistentes y apropiados para la Entidad.</t>
  </si>
  <si>
    <t>Dimension de Direccionamiento Estratetegico y Planeacion.
Politica de Planeacion Institucional
Dimension Control Interno
Linea Estrategica</t>
  </si>
  <si>
    <t>7.1 Teniendo en cuenta la estructura de la política de Administración del Riesgo, su alcance define lineamientos para toda la entidad, incluyendo regionales, áreas tercerizadas u otras instancias que afectan la prestación del servicio.</t>
  </si>
  <si>
    <t>7.2 La Oficina de Planeación, Gerencia de Riesgos (donde existan), como 2a línea de defensa, consolidan información clave frente a la gestión del riesgo.</t>
  </si>
  <si>
    <t>Dimension Control Interno 
Lineas de Defensa</t>
  </si>
  <si>
    <t>7.3 A partir de la información consolidada y reportada por la 2a línea de defensa (7.2), la Alta Dirección analiza sus resultados y en especial considera si se han presentado materializaciones de riesgo.</t>
  </si>
  <si>
    <t>7.4 Cuando se detectan materializaciones de riesgo, se definen los cursos de acción en relación con la revisión y actualización del mapa de riesgos correspondiente.</t>
  </si>
  <si>
    <t>Dimension de Direccionamiento Estratetegico y Planeacion.
Politica de Planeacion Institucional
Dimension Control Interno 
Lineas de Defensa</t>
  </si>
  <si>
    <t>7.5 Se llevan a cabo seguimientos a las acciones definidas para resolver materializaciones de riesgo detectadas.</t>
  </si>
  <si>
    <t>Dimension de Evaluacion de Resultados 
Politica de Seguimiento y evaluacion al Desempeño Institucional.
Dimension Control Interno 
Lineas de Defensa</t>
  </si>
  <si>
    <t>8.1 La Alta Dirección acorde con el análisis del entorno interno y externo, define los procesos, programas o proyectos (según aplique), susceptibles de posibles actos de corrupción.</t>
  </si>
  <si>
    <t>8.2 La Alta Dirección monitorea los riesgos de corrupción con la periodicidad establecida en la Política de Administración del Riesgo.</t>
  </si>
  <si>
    <t>Dimension de Control Interno
Linea Estrategica</t>
  </si>
  <si>
    <t>8.3 Para el desarrollo de las actividades de control, la entidad considera la adecuada división de las funciones y que éstas se encuentren segregadas en diferentes personas para reducir el riesgo de acciones fraudulentas.</t>
  </si>
  <si>
    <t>Dimension de Contro Interno
Lineas de Defensa</t>
  </si>
  <si>
    <t>8.4 La Alta Dirección evalúa fallas en los controles (diseño y ejecución) para definir cursos de acción apropiados para su mejora.</t>
  </si>
  <si>
    <t>9.1 Acorde con lo establecido en la política de Administración del Riesgo, se monitorean los factores internos y externos definidos para la entidad, a fin de establecer cambios en el entorno que determinen nuevos riesgos o ajustes a los existentes.</t>
  </si>
  <si>
    <t>Dimension de Direccionamiento Estrategico 
Politica de Planeacion Institucional</t>
  </si>
  <si>
    <t>9.2 La Alta Dirección analiza los riesgos asociados a actividades tercerizadas, regionales u otras figuras externas que afecten la prestación del servicio a los usuarios, basados en los informes de la segunda y tercera linea de defensa.</t>
  </si>
  <si>
    <t>Dimension de Control Interno
Lineas de Defensa</t>
  </si>
  <si>
    <t>9.3 La Alta Dirección monitorea los riesgos aceptados revisando que sus condiciones no hayan cambiado y definir su pertinencia para sostenerlos o ajustarlos.</t>
  </si>
  <si>
    <t>9.4 La Alta Dirección evalúa fallas en los controles (diseño y ejecución) para definir cursos de acción apropiados para su mejora, basados en los informes de la segunda y tercera linea de defensa.</t>
  </si>
  <si>
    <t>9.5 La entidad analiza el impacto sobre el control interno por cambios en los diferentes niveles organizacionales.</t>
  </si>
  <si>
    <t>Dimension de Direccionamiento Estrategico y Planeacion
Politica de Planeacion Institucional
Dimension de Control Interno
Linea Estrategica</t>
  </si>
  <si>
    <t>ACTIVIDADES DE CONTROL</t>
  </si>
  <si>
    <t>La entidad define y desarrolla actividades de control que contribuyen a la mitigación de los riesgos hasta niveles aceptables para la consecución de los objetivos estratégicos y de proceso. 
Implementa políticas de operación mediante procedimientos u otros mecanismos que den cuenta de su aplicación en el día a día de las operaciones.</t>
  </si>
  <si>
    <r>
      <rPr>
        <b/>
        <u/>
        <sz val="11"/>
        <color theme="0"/>
        <rFont val="Arial Narrow"/>
        <family val="2"/>
      </rPr>
      <t xml:space="preserve">
Lineamiento 10: 
</t>
    </r>
    <r>
      <rPr>
        <b/>
        <sz val="11"/>
        <color theme="0"/>
        <rFont val="Arial Narrow"/>
        <family val="2"/>
      </rPr>
      <t>Diseño y desarrollo de actividades de control (Integra el desarrollo de controles con la evaluación de riesgos; tiene en cuenta a qué nivel se aplican las actividades; facilita la segregación de funciones).</t>
    </r>
  </si>
  <si>
    <r>
      <t>Explicación de cómo la Entidad</t>
    </r>
    <r>
      <rPr>
        <b/>
        <u/>
        <sz val="11"/>
        <color theme="0"/>
        <rFont val="Arial Narrow"/>
        <family val="2"/>
      </rPr>
      <t xml:space="preserve"> 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</si>
  <si>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t>Funcionando</t>
    </r>
    <r>
      <rPr>
        <i/>
        <sz val="11"/>
        <color theme="0"/>
        <rFont val="Arial Narrow"/>
        <family val="2"/>
      </rPr>
      <t xml:space="preserve">
(1/2/3)</t>
    </r>
  </si>
  <si>
    <t>10.1 Para el desarrollo de las actividades de control, la entidad considera la adecuada división de las funciones y que éstas se encuentren segregadas en diferentes personas para reducir el riesgo de error o de incumplimientos de alto impacto en la operación.</t>
  </si>
  <si>
    <t xml:space="preserve">10.2 Se han idenfificado y documentado las situaciones específicas en donde no es posible segregar adecuadamente las funciones (ej: falta de personal, presupuesto), con el fin de definir actividades de control alternativas para cubrir los riesgos identificados. </t>
  </si>
  <si>
    <t>10.3 El diseño de otros  sistemas de gestión (bajo normas o estándares internacionales como la ISO), se intregan de forma adecuada a la estructura de control de la entidad.</t>
  </si>
  <si>
    <t xml:space="preserve">
Dimension de Gestion con Valores para Resultados
Dimension de Control Interno
Lineas de Defensa</t>
  </si>
  <si>
    <t>11.1 La entidad establece actividades de control relevantes sobre las infraestructuras tecnológicas; los procesos de gestión de la seguridad y sobre los procesos de adquisición, desarrollo y mantenimiento de tecnologías.</t>
  </si>
  <si>
    <t xml:space="preserve">Dimension de Gestion con Valores para el Resultado
Politica de Gobierno Digital 
Politica de Seguridad Digital
</t>
  </si>
  <si>
    <t>11.2  Para los proveedores de tecnología  selecciona y desarrolla actividades de control internas sobre las actividades realizadas por el proveedor de servicios.</t>
  </si>
  <si>
    <t xml:space="preserve">11.3 Se cuenta con matrices de roles y usuarios siguiendo los principios de segregación de funciones.
</t>
  </si>
  <si>
    <t xml:space="preserve">Dimension de Gestion con Valores para el Resultado
Politica de Fortalecimiento Organizacional y Simplificacion de Procesos.
</t>
  </si>
  <si>
    <t xml:space="preserve">11.4 Se cuenta con información de la 3a línea de defensa, como evaluador independiente en relación con los controles implementados por el proveedor de servicios, para  asegurar que los riesgos relacionados se mitigan.
</t>
  </si>
  <si>
    <t>Dimension Control Interno
Tercera Linea de Defensa</t>
  </si>
  <si>
    <t xml:space="preserve">12.1 Se evalúa la actualización de procesos, procedimientos, políticas de operación, instructivos, manuales u otras herramientas para garantizar la aplicación adecuada de las principales actividades de control.
</t>
  </si>
  <si>
    <t>Dimension de Gestion con Valores para el Resultado
Politica de Fortalecimiento Organizacional y Simplificacion de Procesos.</t>
  </si>
  <si>
    <t>12.2  El diseño de controles se evalúa frente a la gestión del riesgo.</t>
  </si>
  <si>
    <t xml:space="preserve">Todas las Dimensiones de MIPG 
</t>
  </si>
  <si>
    <t xml:space="preserve">12.3  Monitoreo a los riesgos acorde con la política de administración de riesgo establecida para la entidad.
</t>
  </si>
  <si>
    <t>Dimension de Direccionamiento Estrategico y Planeacion
Politica de Planeacion Institucional.</t>
  </si>
  <si>
    <t>12.4 Verificación de que los responsables estén ejecutando los controles tal como han sido diseñados.</t>
  </si>
  <si>
    <t>Dimension Control Interno
Segunda Linea de Defensa</t>
  </si>
  <si>
    <t>12.5  Se evalúa la adecuación de los controles a las especificidades de cada proceso, considerando cambios en regulaciones, estructuras internas u otros aspectos que determinen cambios en su diseño.</t>
  </si>
  <si>
    <t>Dimension Control Interno
 Lineas de Defensa</t>
  </si>
  <si>
    <t>INFORMACIÓN Y COMUNICACIÓN</t>
  </si>
  <si>
    <t>Este componente verifica que las políticas, directrices y mecanismos de consecución, captura, procesamiento y generación de datos dentro y en el entorno de cada entidad, satisfagan la necesidad de divulgar los resultados, de mostrar mejoras en la gestión administrativa y procurar que la información y la comunicación de la entidad y de cada proceso sea adecuada a las necesidades específicas de los grupos de valor y grupos de interés. 
Se requiere que todos los servidores de la entidad reciban un claro mensaje de la Alta Dirección sobre las responsabilidades de control. Deben comprender su función frente al Sistema de Control Interno.</t>
  </si>
  <si>
    <r>
      <t xml:space="preserve">
Lineamiento 13: 
</t>
    </r>
    <r>
      <rPr>
        <b/>
        <sz val="11"/>
        <color theme="0"/>
        <rFont val="Arial Narrow"/>
        <family val="2"/>
      </rPr>
      <t>Utilización de información relevante (Identifica requisitos de información; Capta fuentes de datos internas y externas; Procesa datos relevantes y los transforma en información).</t>
    </r>
  </si>
  <si>
    <t>13.1 La entidad ha diseñado sistemas de información para capturar y procesar datos y transformarlos en información para alcanzar los requerimientos de información definidos.</t>
  </si>
  <si>
    <t xml:space="preserve">Dimension de Informacion y comunicación 
</t>
  </si>
  <si>
    <t>13.2  La entidad cuenta con el inventario de información relevante (interno/externa) y cuenta con un mecanismo que permita su actualización.</t>
  </si>
  <si>
    <t>Dimension de Informacion y comunicación 
Politica de Transparencia y Acceso a la Informaciòn Publica</t>
  </si>
  <si>
    <t>13.3 La entidad considera un ámbito amplio de fuentes de datos (internas y externas), para la captura y procesamiento posterior de información clave para la consecución de metas y objetivos.</t>
  </si>
  <si>
    <t>13.4 La entidad ha desarrollado e implementado actividades de control sobre la integridad, confidencialidad y disponibilidad de los datos e información definidos como relevantes.</t>
  </si>
  <si>
    <t>14.1 Para la comunicación interna la Alta Dirección tiene mecanismos que permitan dar a conocer los objetivos y metas estratégicas, de manera tal que todo el personal entiende su papel en su consecución. (Considera los canales más apropiados y evalúa su efectividad).</t>
  </si>
  <si>
    <t xml:space="preserve">Dimension de Informacion y comunicación
</t>
  </si>
  <si>
    <t>14.2 La entidad cuenta con políticas de operación relacionadas con la administración de la información (niveles de autoridad y responsabilidad)</t>
  </si>
  <si>
    <t>14.3 La entidad cuenta con canales de información internos para la denuncia anónima o confidencial de posibles situaciones irregulares y se cuenta con mecanismos específicos para su manejo, de manera tal que generen la confianza para utilizarlos.</t>
  </si>
  <si>
    <t>14.4 La entidad establece e implementa políticas y procedimientos para facilitar una comunicación interna efectiva.</t>
  </si>
  <si>
    <t xml:space="preserve">15.1 La entidad desarrolla e implementa controles que facilitan la comunicación externa, la cual incluye  políticas y procedimientos. 
Incluye contratistas y proveedores de servicios tercerizados (cuando aplique). </t>
  </si>
  <si>
    <t xml:space="preserve">
Dimension de Informacion y Comunicación
Dimension de Control Interno
Primera Linea de Defensa</t>
  </si>
  <si>
    <t xml:space="preserve">15.2 La entidad cuenta con canales externos definidos de comunicación, asociados con el tipo de información a divulgar, y éstos son reconocidos a todo nivel de la organización.
</t>
  </si>
  <si>
    <t xml:space="preserve">Dimension de Informacion y Comunicación
Politica de Transparencia, acceso a la información pública y lucha
contra la corrupción </t>
  </si>
  <si>
    <t>15.3 La entidad cuenta con procesos o procedimiento para el manejo de la información entrante (quién la recibe, quién la clasifica, quién la analiza), y a la respuesta requierida (quién la canaliza y la responde).</t>
  </si>
  <si>
    <t xml:space="preserve">Dimension de Informacion y Comunicación
Politica de Gestion Documental
Politica de Transparencia, acceso a la información pública y lucha
contra la corrupción </t>
  </si>
  <si>
    <t xml:space="preserve">15.4 La entidad cuenta con procesos o procedimientos encaminados a evaluar periodicamente la efectividad de los canales de comunicación con partes externas, así como sus contenidos, de tal forma que se puedan mejorar.
</t>
  </si>
  <si>
    <t>Dimension de Informacion y Comunicación
Politica deControl Interno
Lineas de Defensa</t>
  </si>
  <si>
    <t>15.5 La entidad analiza periodicamente su caracterización de usuarios o grupos de valor, a fin de actualizarla cuando sea pertinente.</t>
  </si>
  <si>
    <t>Dimension de Direccionamiento Estrategico y Planeaciòn
Politica de Planeacion Institucional</t>
  </si>
  <si>
    <t>15.6 La entidad analiza periodicamente los resultados frente a la evaluación de percepción por parte de los usuarios o grupos de valor para la incorporación de las mejoras correspondientes.</t>
  </si>
  <si>
    <t>ACTIVIDADES DE MONITOREO</t>
  </si>
  <si>
    <t>Este componente considera actividades en el día a día de la gestión institucional, así como a través de evaluaciones periódicas (autoevaluación, auditorías). Su propósito es valorar: (i) la efectividad del control interno de la entidad pública; (ii) la eficiencia, eficacia y efectividad de los procesos; (iii) el nivel de ejecución de los planes, programas y proyectos; (iv) los resultados de la gestión, con el propósito de detectar desviaciones, establecer tendencias, y generar recomendaciones para orientar las acciones de mejoramiento de la entidad pública.</t>
  </si>
  <si>
    <r>
      <rPr>
        <b/>
        <u/>
        <sz val="11"/>
        <color theme="0"/>
        <rFont val="Arial Narrow"/>
        <family val="2"/>
      </rPr>
      <t xml:space="preserve">Lineamiento 16. </t>
    </r>
    <r>
      <rPr>
        <sz val="11"/>
        <color theme="0"/>
        <rFont val="Arial Narrow"/>
        <family val="2"/>
      </rPr>
      <t xml:space="preserve"> Evaluaciones continuas y/o separadas (autoevaluación, auditorías) para determinar si los componentes del Sistema de Control Interno están presentes y funcionando.
</t>
    </r>
  </si>
  <si>
    <t>16.1 El comité Institucional de Coordinación de Control Interno aprueba anualmente el Plan Anual de Auditoría presentado por parte del Jefe de Control Interno o quien haga sus veces y hace el correspondiente seguimiento a sus ejecución?</t>
  </si>
  <si>
    <t>Dimension de Control Interno
Lineas Estrategica</t>
  </si>
  <si>
    <t>16.2  La Alta Dirección periódicamente evalúa los resultados de las evaluaciones (contínuas e independientes)  para concluir acerca de la efectividad del Sistema de Control Interno</t>
  </si>
  <si>
    <t>16.3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t>
  </si>
  <si>
    <t>Dimension de Control Interno
Tercera Linea de Defensa</t>
  </si>
  <si>
    <t>16.4 Acorde con el Esquema de Líneas de Defensa se han implementado procedimientos de monitoreo continuo como parte de las actividades de la 2a línea de defensa, a fin de contar con información clave para la toma de decisiones.</t>
  </si>
  <si>
    <t>Dimension de Control Interno
Segunda Linea de Defensa</t>
  </si>
  <si>
    <t>16.5 Frente a las evaluaciones independientes la entidad considera evaluaciones externas de organismos de control, de vigilancia, certificadores, ONG´s u otros que permitan tener una mirada independiente de las operaciones.</t>
  </si>
  <si>
    <r>
      <rPr>
        <b/>
        <u/>
        <sz val="11"/>
        <color theme="0"/>
        <rFont val="Arial Narrow"/>
        <family val="2"/>
      </rPr>
      <t xml:space="preserve">Lineamiento 17. </t>
    </r>
    <r>
      <rPr>
        <sz val="11"/>
        <color theme="0"/>
        <rFont val="Arial Narrow"/>
        <family val="2"/>
      </rPr>
      <t xml:space="preserve"> 
Evaluación y comunicación de deficiencias oportunamente (Evalúa los resultados, Comunica las deficiencias y Monitorea las medidas correctivas).
</t>
    </r>
  </si>
  <si>
    <t>17.1 A partir de la información de las evaluaciones independientes, se evalúan para determinar su efecto en el Sistema de Control Interno de la entidad y su impacto en el logro de los objetivos, a fin de determinar cursos de acción para su mejora.</t>
  </si>
  <si>
    <t>17.2 Los informes recibidos de entes externos (organismos de control, auditores externos, entidades de vigilancia entre otros) se consolidan y se concluye sobre el impacto en el Sistema de Control Interno, a fin de determinar los cursos de acción.</t>
  </si>
  <si>
    <t>17.3 La entidad cuenta con políticas donde se establezca a quién reportar las deficiencias de control interno como resultado del monitoreo continuo.</t>
  </si>
  <si>
    <t>17.4 La Alta Dirección hace seguimiento a las acciones correctivas relacionadas con las deficiencias comunicadas sobre el Sistema de Control Interno y si se han cumplido en el tiempo establecido.</t>
  </si>
  <si>
    <t>17.5 Los procesos y/o servicios tercerizados, son evaluados acorde con su nivel de riesgos.</t>
  </si>
  <si>
    <t>17.6 Se evalúa la información suministrada por los usuarios (Sistema PQRD), así como de otras partes interesadas para la mejora del  Sistema de Control Interno de la Entidad?</t>
  </si>
  <si>
    <t xml:space="preserve">
Dimension de Informacion y Comunicación 
Dimension de Control Interno
Lineas de Defensa</t>
  </si>
  <si>
    <t xml:space="preserve">17.7 Verificación del avance y cumplimiento de las acciones incluidas en los planes de mejoramiento producto de las autoevaluaciones. (2ª Línea).
</t>
  </si>
  <si>
    <t xml:space="preserve">
Dimension de Control Interno
Lineas de Defensa</t>
  </si>
  <si>
    <t>17.8 Evaluación de la efectividad de las acciones incluidas en los Planes de mejoramiento producto de las auditorías internas y de entes externos. (3ª Línea)</t>
  </si>
  <si>
    <t>17.9 Las deficiencias de control interno son reportadas a los responsables de nivel jerárquico superior, para tomar la acciones correspondientes?</t>
  </si>
  <si>
    <t>Nombre de la Entidad:</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</si>
  <si>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</si>
  <si>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</si>
  <si>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</si>
  <si>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</si>
  <si>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</si>
  <si>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</si>
  <si>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Si</t>
  </si>
  <si>
    <t>¿El componente está presente y funcionando?</t>
  </si>
  <si>
    <t>Nivel de Cumplimiento componente</t>
  </si>
  <si>
    <r>
      <rPr>
        <b/>
        <u/>
        <sz val="12"/>
        <color theme="0"/>
        <rFont val="Arial"/>
        <family val="2"/>
      </rPr>
      <t xml:space="preserve"> Estado actual:</t>
    </r>
    <r>
      <rPr>
        <b/>
        <sz val="12"/>
        <color theme="0"/>
        <rFont val="Arial"/>
        <family val="2"/>
      </rPr>
      <t xml:space="preserve"> Explicacion de las Debilidades y/o Fortalezas</t>
    </r>
  </si>
  <si>
    <t>Nivel de Cumplimiento componente presentado en el informe anterior</t>
  </si>
  <si>
    <t xml:space="preserve">
Estado  del componente presentado en el informe anterior</t>
  </si>
  <si>
    <t xml:space="preserve"> Avance final del componente </t>
  </si>
  <si>
    <t>Evaluación de riesgos</t>
  </si>
  <si>
    <t>Actividades de control</t>
  </si>
  <si>
    <t>Información y comunicación</t>
  </si>
  <si>
    <t xml:space="preserve">Monitoreo </t>
  </si>
  <si>
    <t xml:space="preserve">
Lineamiento </t>
  </si>
  <si>
    <t xml:space="preserve">Pregunta </t>
  </si>
  <si>
    <t xml:space="preserve">Componente </t>
  </si>
  <si>
    <t>Dimensión o política del mipg asociada al requerimiento</t>
  </si>
  <si>
    <t>Puntaje</t>
  </si>
  <si>
    <t>Orden</t>
  </si>
  <si>
    <t xml:space="preserve">Descripción del lineamiento </t>
  </si>
  <si>
    <t xml:space="preserve">Funcionando </t>
  </si>
  <si>
    <t>Nivel de cumplimiento - aspectos particulares por componente</t>
  </si>
  <si>
    <t>1.1</t>
  </si>
  <si>
    <t>Ambiente de Control</t>
  </si>
  <si>
    <t>La entidad demuestra el compromiso con la integridad (valores) y principios del servicio público</t>
  </si>
  <si>
    <t>Cuando en el análisis de los requerimientos en los diferenes componentes del MECI se cuente con aspectos evaluados en nivel 2 (presente) y 3 (funcionando).</t>
  </si>
  <si>
    <t>1.2</t>
  </si>
  <si>
    <t>Cuando en el análisis de los requerimientos en los diferenes componentes del MECI se cuente con aspectos evaluados en nivel 2 (presente) y 2 (funcionando); 3 (presente) y 1 (funcionando); 3 (presente) y 2 (funcionando).</t>
  </si>
  <si>
    <t>Deficiencia de control mayor</t>
  </si>
  <si>
    <t>1.3</t>
  </si>
  <si>
    <t>Cuando en el análisis de los requerimientos en los diferenes componentes del MECI se cuente con aspectos evaluados en nivel 1 (presente) y 1 (funcionando); 2 (presente) y 1 (funcionando).</t>
  </si>
  <si>
    <t>1.4</t>
  </si>
  <si>
    <t>1.5</t>
  </si>
  <si>
    <t>2.1</t>
  </si>
  <si>
    <t xml:space="preserve">Aplicación de mecanismos para ejercer una adecuada supervisión del Sistema de Control Interno </t>
  </si>
  <si>
    <t>2.2</t>
  </si>
  <si>
    <t>2.3</t>
  </si>
  <si>
    <t>3.1</t>
  </si>
  <si>
    <t>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</si>
  <si>
    <t>3.3</t>
  </si>
  <si>
    <t>3.2</t>
  </si>
  <si>
    <t>4.1</t>
  </si>
  <si>
    <t>Compromiso con la competencia de todo el personal, por lo que la gestión del talento humano tiene un carácter estratégico con el despliegue de actividades clave para todo el ciclo de vida del servidor público –ingreso, permanencia y retiro.</t>
  </si>
  <si>
    <t>4.2</t>
  </si>
  <si>
    <t>4.3</t>
  </si>
  <si>
    <t>4.4</t>
  </si>
  <si>
    <t>4.5</t>
  </si>
  <si>
    <t>4.6</t>
  </si>
  <si>
    <t>4.7</t>
  </si>
  <si>
    <t>5.1</t>
  </si>
  <si>
    <t>La entidad establece líneas de reporte dentro de la entidad para evaluar el funcionamiento del Sistema de Control Interno.</t>
  </si>
  <si>
    <t>5.2</t>
  </si>
  <si>
    <t>5.3</t>
  </si>
  <si>
    <t>5.4</t>
  </si>
  <si>
    <t>5.5</t>
  </si>
  <si>
    <t>5.6</t>
  </si>
  <si>
    <t>6.1</t>
  </si>
  <si>
    <t xml:space="preserve">Definición de objetivos con suficiente claridad para identificar y evaluar los riesgos relacionados: i)Estratégicos; ii)Operativos; iii)Legales y Presupuestales; iv)De Información Financiera y no Financiera.
</t>
  </si>
  <si>
    <t>6.2</t>
  </si>
  <si>
    <t>6.3</t>
  </si>
  <si>
    <t>7.1</t>
  </si>
  <si>
    <t xml:space="preserve">Identificación y análisis de riesgos (Analiza factores internos y externos; Implica a los niveles apropiados de la dirección; Determina cómo responder a los riesgos; Determina la importancia de los riesgos). </t>
  </si>
  <si>
    <t>7.2</t>
  </si>
  <si>
    <t>7.3</t>
  </si>
  <si>
    <t>7.4</t>
  </si>
  <si>
    <t>7.5</t>
  </si>
  <si>
    <t>8.1</t>
  </si>
  <si>
    <t xml:space="preserve">Evaluación del riesgo de fraude o corrupción. 
Cumplimiento artículo 73 de la Ley 1474 de 2011, relacionado con la prevención de los riesgos de corrupción.
</t>
  </si>
  <si>
    <t>8.2</t>
  </si>
  <si>
    <t>8.3</t>
  </si>
  <si>
    <t>8.4</t>
  </si>
  <si>
    <t>9.1</t>
  </si>
  <si>
    <t xml:space="preserve">Identificación y análisis de cambios significativos </t>
  </si>
  <si>
    <t>9.2</t>
  </si>
  <si>
    <t>9.3</t>
  </si>
  <si>
    <t>9.4</t>
  </si>
  <si>
    <t>9.5</t>
  </si>
  <si>
    <t>10.1</t>
  </si>
  <si>
    <t>Diseño y desarrollo de actividades de control (Integra el desarrollo de controles con la evaluación de riesgos; tiene en cuenta a qué nivel se aplican las actividades; facilita la segregación de funciones).</t>
  </si>
  <si>
    <t>10.2</t>
  </si>
  <si>
    <t>10.3</t>
  </si>
  <si>
    <t>11.1</t>
  </si>
  <si>
    <t>Seleccionar y Desarrolla controles generales sobre TI para apoyar la consecución de los objetivos .</t>
  </si>
  <si>
    <t>11.2</t>
  </si>
  <si>
    <t>11.3</t>
  </si>
  <si>
    <t>11.4</t>
  </si>
  <si>
    <t>12.1</t>
  </si>
  <si>
    <t>Despliegue de políticas y procedimientos (Establece responsabilidades sobre la ejecución de las políticas y procedimientos; Adopta medidas correctivas; Revisa las políticas y procedimientos).</t>
  </si>
  <si>
    <t>12.2</t>
  </si>
  <si>
    <t>12.3</t>
  </si>
  <si>
    <t>12.4</t>
  </si>
  <si>
    <t>12.5</t>
  </si>
  <si>
    <t>13.1</t>
  </si>
  <si>
    <t>Info y Comunicación</t>
  </si>
  <si>
    <t>Utilización de información relevante (Identifica requisitos de información; Capta fuentes de datos internas y externas; Procesa datos relevantes y los transforma en información).</t>
  </si>
  <si>
    <t>13.2</t>
  </si>
  <si>
    <t>13.3</t>
  </si>
  <si>
    <t>13.4</t>
  </si>
  <si>
    <t>14.1</t>
  </si>
  <si>
    <t>Comunicación Interna (Se comunica con el Comité Institucional de Coordinación de Control Interno o su equivalente; Facilita líneas de comunicación en todos los niveles; Selecciona el método de comunicación pertinente).</t>
  </si>
  <si>
    <t>14.2</t>
  </si>
  <si>
    <t>14.3</t>
  </si>
  <si>
    <t>14.4</t>
  </si>
  <si>
    <t>15.1</t>
  </si>
  <si>
    <t>Comunicación con el exterior (Se comunica con los grupos de valor y con terceros externos interesados; Facilita líneas de comunicación).</t>
  </si>
  <si>
    <t>15.2</t>
  </si>
  <si>
    <t>15.3</t>
  </si>
  <si>
    <t>15.4</t>
  </si>
  <si>
    <t>15.5</t>
  </si>
  <si>
    <t>15.6</t>
  </si>
  <si>
    <t>16.1</t>
  </si>
  <si>
    <t>Monitoreo - Supervisión</t>
  </si>
  <si>
    <t>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t>
  </si>
  <si>
    <t>16.2</t>
  </si>
  <si>
    <t>16.3</t>
  </si>
  <si>
    <t>16.4</t>
  </si>
  <si>
    <t>16.5</t>
  </si>
  <si>
    <t xml:space="preserve">17.1 </t>
  </si>
  <si>
    <t>Evaluación y comunicación de deficiencias oportunamente (Evalúa los resultados, Comunica las deficiencias y Monitorea las medidas correctivas).</t>
  </si>
  <si>
    <t xml:space="preserve">17.2 </t>
  </si>
  <si>
    <t xml:space="preserve">17.3 </t>
  </si>
  <si>
    <t xml:space="preserve">17.4 </t>
  </si>
  <si>
    <t xml:space="preserve">17.5 </t>
  </si>
  <si>
    <t xml:space="preserve">17.6 </t>
  </si>
  <si>
    <t xml:space="preserve">17.7 </t>
  </si>
  <si>
    <t xml:space="preserve">17.8 </t>
  </si>
  <si>
    <t xml:space="preserve">17.9 </t>
  </si>
  <si>
    <t xml:space="preserve">Dentro de este proceso se cuenta con la política de Comunicaciones, la cual es implementada mediante un Plan de Comunicaciones Institucional, que aplica a todos los procesos, desde la identificación, análisis, planeación e implementación de las estrategias de comunicación y su divulgación en todas las dependencias y sus públicos, y se despliega con el cumplimiento de las actividades definidas en la matriz estratégica de comunicaciones, cuyos ejes temáticos hacen parte de la transformación cultural. </t>
  </si>
  <si>
    <t>El Plan de Bienestar Social e Incentivos se
ha cumplido en un 100% en los dos últimos
años, y la inversión se ha incrementado en
un 53% en el mismo periodo, esto ha
impactado favorablemente el clima
organizacional.</t>
  </si>
  <si>
    <r>
      <t xml:space="preserve">Presente 
</t>
    </r>
    <r>
      <rPr>
        <i/>
        <sz val="11"/>
        <color theme="1"/>
        <rFont val="Arial Narrow"/>
        <family val="2"/>
      </rPr>
      <t>(1/2/3)</t>
    </r>
  </si>
  <si>
    <r>
      <t xml:space="preserve">Funcionando 
</t>
    </r>
    <r>
      <rPr>
        <i/>
        <sz val="11"/>
        <color theme="1"/>
        <rFont val="Arial Narrow"/>
        <family val="2"/>
      </rPr>
      <t>(1/2/3)</t>
    </r>
  </si>
  <si>
    <t>HOSPITAL DEPARTAMENTAL PSIQUIATRICO UNIVERSITARIO DEL VALLE E.S.E.</t>
  </si>
  <si>
    <t xml:space="preserve"> </t>
  </si>
  <si>
    <t>NO APLICA</t>
  </si>
  <si>
    <t>Mantenimiento del control</t>
  </si>
  <si>
    <t>Deficiencia de control (diseño o ejecución)</t>
  </si>
  <si>
    <t>4.4 Analizar si se cuenta con políticas claras y comunicadas relacionadas con la responsabilidad de cada servidor sobre el desarrollo y mantenimiento del control interno (1a línea de defensa)</t>
  </si>
  <si>
    <t>Diimensiòn Evaluacion de Resultados 
Politica de Seguimiento y Evaluaciòn al Desempeño Institucional
Dimension Control Interno
Lineas de defensa</t>
  </si>
  <si>
    <t>Dimensión de Talento Humano
Política Gestión Estratégica del Talento Humano
Dimensión de Control Interno
Líneas de Defensa</t>
  </si>
  <si>
    <t>Dimension de Talento Humano
Politica Gestión Estratégica del Talento Humano
Dimensión de Control Interno
Líneas de Defensa</t>
  </si>
  <si>
    <t>5.4 Se evalúa la estructura de control a partir de los cambios en procesos, procedimientos u otras herramientas, a fin de garantizar su adecuada formulación y afectación frente a la gestión del riesgo.</t>
  </si>
  <si>
    <t>Ante el Comité de coordinacion de control interno el jefe de la oficina asesora de control interno presenta los avances del plan de auditoria aprobado al inicio de la vigencia fiscal, realizando de esta manera el seguimiento al cumplimiento del plan.  Esta actividad de seguimiento se realiza de manera cuatrimestral.</t>
  </si>
  <si>
    <r>
      <rPr>
        <u/>
        <sz val="11"/>
        <color theme="1"/>
        <rFont val="Arial Narrow"/>
        <family val="2"/>
      </rPr>
      <t>Lineamiento 2:</t>
    </r>
    <r>
      <rPr>
        <sz val="11"/>
        <color theme="1"/>
        <rFont val="Arial Narrow"/>
        <family val="2"/>
      </rPr>
      <t xml:space="preserve"> 
Aplicación de mecanismos para ejercer una adecuada supervisión del Sistema de Control Interno </t>
    </r>
  </si>
  <si>
    <r>
      <rPr>
        <u/>
        <sz val="11"/>
        <color theme="1"/>
        <rFont val="Arial Narrow"/>
        <family val="2"/>
      </rPr>
      <t>Lineamiento 3:</t>
    </r>
    <r>
      <rPr>
        <sz val="11"/>
        <color theme="1"/>
        <rFont val="Arial Narrow"/>
        <family val="2"/>
      </rPr>
      <t xml:space="preserve"> 
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r>
  </si>
  <si>
    <r>
      <rPr>
        <u/>
        <sz val="11"/>
        <color theme="1"/>
        <rFont val="Arial Narrow"/>
        <family val="2"/>
      </rPr>
      <t>Lineamiento 4:</t>
    </r>
    <r>
      <rPr>
        <sz val="11"/>
        <color theme="1"/>
        <rFont val="Arial Narrow"/>
        <family val="2"/>
      </rPr>
      <t xml:space="preserve"> 
Compromiso con la competencia de todo el personal, por lo que la gestión del talento humano tiene un carácter estratégico con el despliegue de actividades clave para todo el ciclo de vida del servidor público –ingreso, permanencia y retiro.</t>
    </r>
  </si>
  <si>
    <r>
      <rPr>
        <u/>
        <sz val="11"/>
        <color theme="1"/>
        <rFont val="Arial Narrow"/>
        <family val="2"/>
      </rPr>
      <t>Lineamiento 5:</t>
    </r>
    <r>
      <rPr>
        <sz val="11"/>
        <color theme="1"/>
        <rFont val="Arial Narrow"/>
        <family val="2"/>
      </rPr>
      <t xml:space="preserve"> 
La entidad establece líneas de reporte dentro de la entidad para evaluar el funcionamiento del Sistema de Control Interno.</t>
    </r>
  </si>
  <si>
    <t>En el comité de control interno se deben tomar  decisiones frente al logro de los objetivos que debe alcanzar la entidad y establecer  los lineamientos para la implementacion de la gestón en el proceso de mercadeo y comunicaciones.</t>
  </si>
  <si>
    <t>En el Comité de Coordinaciòn de Control  interno se revisa el cumplimiento y desarrollo de los objetivos establecidos en la resolución de creación, impartiendo las directrices atinentes al desarrollo e implementación del Sistema de Control Interno con el desarrollo de las dimensiones y componentes del MIPG y MECI.</t>
  </si>
  <si>
    <t>El asesor de Control interno es invitado permanente al  Comité de Coordinación de Control interno en donde verifica que se estén cumpliendo con los objetivos del comité y que se articulen los diferentes compromisos adquiridos con el Comite de Gestión y Desempeño.</t>
  </si>
  <si>
    <t xml:space="preserve">El Comité de Control interno  le informa a la los líderes de proceso los aspectos que estén afectando el alcance de los logros en desarrollo del sistema de control interno. </t>
  </si>
  <si>
    <t xml:space="preserve">En el  Comité de Control interno  revisa el cumplimiento de la política de Control Interno, instrumento clave para el desarrollo del SCI en la entidad. </t>
  </si>
  <si>
    <t>En el Comité de coordinación de control interno se evalúan los riesgos de los diferentes procesos y revisa sus controles para evitar la matrialización y la consecución de logros establecidos en el PDI y que afectan el alcance del SCI.</t>
  </si>
  <si>
    <t xml:space="preserve">En  el Comité de coordinación de control interno se revisa el cumplimiento a los controles de los riesgos institucionales. </t>
  </si>
  <si>
    <t>La línea estratégica  analiza el indicador de cumplimiento de las metas  trasadas en el  Plan Estratégico y  desde ahí se imparten las  directrices a seguir. El seguimiento al cumplimiento de los objetivos del PDI son presentados a la Junta Directiva de manera bimensual o extraordinario cuando se requiera.</t>
  </si>
  <si>
    <t>Las situaciones administrativas de los funcionarios cuentan con los actos administrativos, los cuales reposan en história laboral.</t>
  </si>
  <si>
    <t>Hace parte del procedimiento de ingreso realizar la notificción de los actos administrativos, en los terminos enstablecidos en ley. Los funcionarios que ingresaron cuentan con actos administrativos debidamente notificados, los cuales reposan en história laboral.</t>
  </si>
  <si>
    <t xml:space="preserve">
Todos los funcionarios de la institución cuentan con afiliacion al sistema general de seguridad social en salud y han sido notificados de los beneficios institucionales establecidos desde el plan de bienenstar estímulos e incentivos de la presente vigencia.
Las evidencias de afiliación  reposan en história laboral, el conocimiento institucional se ha realizado desde las jornadas de inducción, reinducción institucional y entrenamiento.</t>
  </si>
  <si>
    <t>En história laboral del funcionario reposa la lista de verificción de requisitos de ingreso, lo cual contiene requisitos de educación, de experiencia  y los  institucionales establecidos para el cumplimiento de la normatividad establecida para el sector público.</t>
  </si>
  <si>
    <t xml:space="preserve">Se evidencia que los funcionarios que ingresaron durante el I semestre de la presente vigencia, cuentan  con la notificción del Manual de Funciones, Plan de inducción, reinducción, entrenamiento, acta de Posesióm, acuerdo de confidencialidad
</t>
  </si>
  <si>
    <t>La  línea estratégica revisa los informes de la cartera  y toda la parte financiera en el Comité de gerencia, en donde se imparten directrices claras para el cumplimiento de la sostenibilidad contable y financiera de la entidad.</t>
  </si>
  <si>
    <t>En  el Comité de Costos, de Sostenibilidad Contable y de Cartera,  tambien se imparten directrices a seguir  en matria financiera.</t>
  </si>
  <si>
    <t>En el comité de control interno se verifica que  las líneas de defensa estén desempeñando los roles asignados y verifiquen que la primera línea este desarrollando las metas del PDI para alcanzar los logros.</t>
  </si>
  <si>
    <t xml:space="preserve">El  comité igualmente  verifica  que los líderes y jefes de proceso trabajen mancomunadamente en cada uno de sus procesos los riesgos y sus controles para evitar la materialización y  que no impida alcanzar las metas y logros del Plan de Desarrollo. </t>
  </si>
  <si>
    <t>La línea estratégica  debe evaluar y hacer las recomendaciones para el adecuado desarrollo del sistema de control interno en la entidad, verificando igualmente que se cumpla con el seguimiento a los riesgos en cada uno de los procesos.</t>
  </si>
  <si>
    <t>El resultado a las auditorías de control interno son presentados al comité de coordinacion de control interno para su conocimiento y toma de decisiones.  En el comité se imparten directrices relacionadas con el plan  y verifican que se este ejecutando conforme a los tiempos establecidos.</t>
  </si>
  <si>
    <t>Se realizan los seguimientos involucrando el anàlisis de los recursos y los resultados esperados. Anàlisis comparativos.</t>
  </si>
  <si>
    <t>La línea estratégica verifica que se presenten los informes sobre los avances de las actividades a realizar durante la ejecución del contrato.</t>
  </si>
  <si>
    <t xml:space="preserve">Todas las actividades de control establecidas para los proveedores de tecnología,  son socializadas ante el comité de control interno, en donde se imparten directrices tendientes a ejercer el control sobre las actividades realizadas por el proveedor de servicios. </t>
  </si>
  <si>
    <t>En el Comité de Coordinación de Control interno, la línea estratégica, imparte directrices a la primera y segunda línea,  para que los responsables de la gestón del riesgo en cada uno de los procesos, lo realice las veces que estime conveniente, por cuanto se debe cumplir con tareas asignadas a los controles, verificación que realiza el Asesor de control interno de manera semestral de acuerdo a lo establecido en el procedimiento.</t>
  </si>
  <si>
    <t xml:space="preserve">El comité de coordinación de control interno verifica  que la trazabilidad de la información sea efectiva de acuerdo al  proceso de implementaciòn del software Hosvital el cual permite, integrar la informaciòn de las áreas financiera, administrativa y asistencial. </t>
  </si>
  <si>
    <t xml:space="preserve">Igualmente  se presentó  al comité, el esquema de publicación, (fecha de generación de información, frecuencia de actualización, lugar de consulta, nombre del responsable de la informaciòn, nombre del responsable de la producciòn de la informaciòn).  </t>
  </si>
  <si>
    <t>Verifica que se cuenta con la oficina de servicio de información y atención al usuario SIAU, donde se presta el servicio y solución a las manifestaciones.</t>
  </si>
  <si>
    <t xml:space="preserve">El comité vertifa que a  través de la ventanilla única,  la  página web,  el  correo institucional y los buzones, se recepcionan  las manifestaciones y posteriormente son direccionadas  a cada una de las áreas para que éstas contesten y solucionen en tiempo oportuno al usuario.  </t>
  </si>
  <si>
    <t xml:space="preserve">El comité de control interno verifica que las politicas y planes implementados, están operando efectivamente con la captación, procesamiento, administración, confidencialidad, responsabilidad y seguridad de la información que se genera en el hospital. </t>
  </si>
  <si>
    <t xml:space="preserve">En el Comité de Control interno  se revisa la efectividad de  los canales de información que tiene la entidad, verifica que se publiquen los informes de PQRS y que se de respuesta oportuna a todas las manifestaciones.  La linea estratégica imparte directrices tendientes al  adecuado manejo de los canales de información, evitando con ellos situaciones irregulares para  su manejo.  </t>
  </si>
  <si>
    <t xml:space="preserve">El proceso de Mercadeo y Comunicaciones realizó la publicación en los diferentes canales de comunicaión de la información suminitrada por los diferentes procesos de la institución, la cual fue proyectada en piezas gráficas, impresos y videos clips, para uso informativo de colaboradores, usuarios y comunidad en general. </t>
  </si>
  <si>
    <t>El asesor de control interno del hospital, presenta ante el Comité de coordinación de control interno el plan anual de auditorías, para que éste sea aprobado y el resultado de las auditorias es presentado ante el comité para su socialización y toma de decisiones.</t>
  </si>
  <si>
    <t>El resultado de las auditorias es igualmente socializado con los líderes de los procesos a los cuales se les ha realizado la auditoria para que establezcan el plan de mejoramiento.</t>
  </si>
  <si>
    <t>El comité de control interno revisa el seguimiento a los controles de los riesgos para verificar la efectividad de los mismos e impartir directrices.</t>
  </si>
  <si>
    <t xml:space="preserve">La segunda línea de defensa, presenta el monitoreo a la gestión a través de los POA y de los indicadores de gestión, éstos son presentados en el Comité de gerencia y en el Comité de Gestión y Desempeño, con el objeto de establecer el avance y cumplimiento de las metas institucionaerls del plan estratégico. </t>
  </si>
  <si>
    <t>La segunda línea de defensa informa al comité de coordinación de control interno, las desviaciones evidenciadas en los controles de los riesgos por proceso, el cual es monitoreado de manera regular por la segunda línea de defensa.</t>
  </si>
  <si>
    <t>La segunda línea presenta al comité de control interno información clave para la toma de decisiones una vez realizado el monitoreo del Sistema de Control interno por procesos.</t>
  </si>
  <si>
    <t xml:space="preserve">Ante la línea estratégica  se presentan los avances del cumplimiento de  los planes de mejoramiento, producto de las auditorías internas y externas, la alta dirección toma decisiones conforme a las evaluaciones establecidas por los diferentes órganos de control y de los resultados de  las auditorias internas, permitiendo con objetividad impartir directrices tendientes a la mejora continua del hospital. </t>
  </si>
  <si>
    <t xml:space="preserve">La entidad revisa y acoge las evaluaciones independientes y verifica el impacto que tiene frente al SCI, desarrollando los planes de mejoramiento producto de las diferentes auditorías </t>
  </si>
  <si>
    <t>La segunda línea de defensa presenta con indicadores el avance de cumplimiento de las evaluaciones independientes a la línea estratégica, para lo toma de decisiones.</t>
  </si>
  <si>
    <t xml:space="preserve">En el Comité de control interno la alta dirección y las líneas de defensa, revisan y evalúan las deficiencias que estén afectando el sistema de control interno e imparte las directrices tendientes a su cumplimiento. </t>
  </si>
  <si>
    <t xml:space="preserve">La entidad tiene establecido jornadas de trabajo en equipo,  para verificar el avance y cumplimiento de todos los planes de mejoramiento producto de las autoevaluaciones. </t>
  </si>
  <si>
    <t>Los líderes de proceso presentan los planes de mejoramiento a la segunda línea de defensa para su consolidación y la tercera línea realiza el seguimiento al cumplimiento de los planes. Algunos  planes son rendidos en las plataformas de los entes de control para su seguimiento y el control interno de la entidad verifica que se cumpla.</t>
  </si>
  <si>
    <t xml:space="preserve">Dimensión Direccionamiento Estratégico y Planeación
Plan Anticorrupción y de Atención al Ciudadano </t>
  </si>
  <si>
    <t>El Comité de Coordinación de Control interno tiene definida cuales son las lineas de defensa y las responsabilidades a desarrollar en cada una de ellas, para el desarrollo efectivo del SCI. Dentro de la funciones  las tres líneas de defensa son más efectivas cuando se adaptan para ajustarse al cumplimiento de las metas establecidas  en el PDI del HDPUV.  La alta dirección  y la auditoría interna, tienen distintas responsabilidades, pero todas las actividades deben estar alineadas con los objetivos del hospital y esto se logra con  una coherencia exitosa en la coordinación, colaboración y comunicación regulares y eficaces entre los procesos del hospital.</t>
  </si>
  <si>
    <t xml:space="preserve">Dimension de Informaciòn y Comunicaciòn
Dimensiòn de Control Interno
Lineas de Defensa  </t>
  </si>
  <si>
    <t>La alta dirección garantiza el cumplimiento de las metas y objetivos, teniendo en cuenta lo establecido por la 2a y 3a líneas de defensa, estas decisiones son tomadas en el comité de coordinación de control interno, en el comité de gerencia y en el comité de gestión y desempeño.</t>
  </si>
  <si>
    <t>Ante el Comité de coordinación de control interno, la segunda línea de defensa presenta el informe de seguimiento a los riesgos y sus controles, este monitoreo constante  lo debe realizar cada proceso para evitar su materialización.</t>
  </si>
  <si>
    <t>Ante la línea estratégica  se definió que la Dimensión de Talento Humano debe realizar el estudio de cargas laborales y se tiene proyectado realizar la medición de cargas laborales.</t>
  </si>
  <si>
    <t>La lìnea estratègica verifica que se  realice el seguimiento respectivo de los indicadores de gestiòn en espacios como el  comitè de grencia, comite de gestion y desempeño, comite de control interno y en los diferentes comitès asistenciales.  Igualmente se  presentan los avances en la Junta directiva.</t>
  </si>
  <si>
    <t>La entidad  imparte las directrices a los líderes de procesos y sus equipos de trabajo,  tendientes a ejecutar los controles identificados en los riesgos por procesos y que se estén observando de manera regular, para que desde el proceso se establezca si los controles están siendo efectivos o si requieren de un ajuste y asi evitar la materialización del riesgo.</t>
  </si>
  <si>
    <t xml:space="preserve">La línea estratégica  evaluò en el comité de Coordinación de control interno, los cambios realizados a la matriz de riesgos y a los controles, igualmente  revisò el seguimiento presentado por el asesor de control interno en el cumplimiento de las acciones establecidas para estos controles y su indicador de avance. </t>
  </si>
  <si>
    <t xml:space="preserve">La entidad analiza los resultados obtenidos  de las auditorías que realizan los entes de control y demás entes externos  y son consolidados por la segunda línea de defensa,  para la construcción de los planes de mejoramiento y  verifica lo que está afectando el sistema de control interno para establecer  los correctivos pertinentes. </t>
  </si>
  <si>
    <t xml:space="preserve">La entidad cuenta con el proceso de auditoría interna y externa, el cual incluye la evaluación de procesos y servicios tercerizados, de acuerdo con el nivel de riesgo que representan para la prestación de los servicios, este proceso cuenta con cronograma de auditorías aprobado por la gerencia y el ciclo de auditorías garantiza la efectividad de los procesos ante el ente acreditador. </t>
  </si>
  <si>
    <t xml:space="preserve">Dimensión Información y Comunicación
Política Transparencia y Acceso a la Información Pública
Política Gestión Documental  </t>
  </si>
  <si>
    <t>Las lineas de defensa establecidas en el modelo integrado de planeación y de gestión se articulan para la toma de decisiones y así llevar a la entidad a la conservaciòn de la acreditación y certificación como así  lo ha logrado . Es por ello que la línea estratégica imparte las directrices y asegura el cumplimiento de los roles de la primera, segunda y tercera líneas de defensa para el logro de los objetivos trazados en el Plan de desarrollo Institucional.</t>
  </si>
  <si>
    <t xml:space="preserve">
Desde la oficina de Planeación se tiene establecida la estrategia del Acreditómetro y Guia de Mejoramiento Institucional,  la cual tiene como objetivo fortalecer los ejes de mejoramiento institucional, la divulgación de la Política de Humanización, Decálogo de la Humanización, calendario de actividades orientadas a mejorar la calidad de vida del trabajador.</t>
  </si>
  <si>
    <t>Ante el Comité de control interno  se presentó el desarrollo y cumplimiento de los objetivos de la  "Politica de tratamiento y proteccion de datos personales", cuyo objetivo es recolectar, almacenar, administrar y proteger los datos personales que reciba de las personas que asisten al hospital.</t>
  </si>
  <si>
    <t xml:space="preserve">Ante el  Comité de Control Interno se verificó que los contratos tienen una cláusula de acuerdo de confidencialidad el funcionario que ingresa a laborar o el contratista se compromete al acuerdo de confidencialidad de la información. </t>
  </si>
  <si>
    <t xml:space="preserve">El Comité de Coordinación de Control interno tiene una periodicidad de manera cuatrimestral en donde la línea estratégica, revisa e imparte las directrices para que se cumpla con el desarrollo el Modelo Integrado de Planeacion y de Gestión. MIPG. El Comité sesiona dando cumplimiento a la Resolución de creación  y se trabaja articuladamente con el comité de gestión y desempeño. </t>
  </si>
  <si>
    <t xml:space="preserve">En el Comité a través de la línea estratégica se revisan los riesgos para impartir directrices y evitar su materialización. </t>
  </si>
  <si>
    <t xml:space="preserve">La línea estratégica revisa el cumplimiento a la ejecución del PDI y  revisa los planes de mejoramiento dejados por el ente acreditador y revisa cada uno de los estándares </t>
  </si>
  <si>
    <t>En el Comité de Coordinación de Control interno se presentan los anvances al POA  para su análisis. Se presenta el avance al cumplimiento del Plan de Desarrollo de la vigencia 2023.</t>
  </si>
  <si>
    <t xml:space="preserve">
Todos los actos administrativos son validados por la Líder de Programa de Gestión de Talento Humano, La Jefe de Oficina Asesora de Jurídico, para ser firmados por la Gerente. 
Mensualmente el auxiliar administrativo  realiza el reporte de novedades a nómina.</t>
  </si>
  <si>
    <t xml:space="preserve">El hospital cuenta con el área de estadística  y con el procedimiento de información estadistico  donde se contribuye en la gestión de los servicios prestados por el hospital entregando información oportuna, confiable y participando en la medición y análisis de las variables e indicadores de salud. </t>
  </si>
  <si>
    <t xml:space="preserve">En el comité de coordinación de control interno se analizan los riesgos identificados en la matríz como altos,  se analizan sus controles y la efectividad de los mismos, con el objeto de establecer si están siendo eficaces para asi evitar su materialización. </t>
  </si>
  <si>
    <t>En el Comité de coordinación de control interno se toman decisiones referente a los riesgos, tales como su ajuste y la identificación de nuevos riesgos como los de Sicof, Sarlaft y se imparten directrices para los riesgos materializados y sus controles.</t>
  </si>
  <si>
    <t xml:space="preserve">La línea Estratégica imparte instrucciones  a las líneas de defensa para que identifiquen en sus procesos la adecuada distribución de funciones en sus procesos.  </t>
  </si>
  <si>
    <t xml:space="preserve">En el Comité  se verifica que el Software tiene un módulo de reportes que permite a través de consultas a la base de datos generar informaciòn, para que el usuario final pueda organizarlos y analizarlos de acuerdo a su necesidad. </t>
  </si>
  <si>
    <t xml:space="preserve">En el Comité de Control interno se socializó la  matríz que se actualiza periodicamente,  en donde se relaciona el invertario de informaciòn (aerea, serie, subserie, descripción, idioma, medio de conservaciòn y/o transporte, formato publicada o disponible).  </t>
  </si>
  <si>
    <t xml:space="preserve">El comité de control interno verifica que se cuenta con un software de información.   Actualmente se  cuenta con el  software de  hosvital y  verifica que éste permite captar y procesar información en el área administrativa, financiera y asistencial. </t>
  </si>
  <si>
    <t>El hospital a través del proceso de mercadeo y comunicaciones, continúa utilizando los grupos de whatsapp para el envío de información oportuna referente a comunicados, eventos y noticias de interés para toda la comunidad. Los canales externos de comunicación cuentan con un alto alcance  de visitas,  lo que representa mayor nivel de posicionamiento frente a la información de interés relacionada con temas de salud mental y promoción de la salud.</t>
  </si>
  <si>
    <t xml:space="preserve">Se revisa que  la matríz de activos de la información, permita tener claro la información que se genera en la entidad y las áreas responsables de su tratamiento y disponibilidad </t>
  </si>
  <si>
    <t xml:space="preserve">La línea estratégica  imparte  directrices frente a la comunicación informativa y organizacional, verificando que se cumplan los objetivos establecidos en la política y el procedimiento para facilitar la comunicación interna.  </t>
  </si>
  <si>
    <t>Con el procedimiento estadistica y gestión de la información se establecen  los pasos para la generación y el manejo de la información , la clasificación de las solicitudes y las métricas para medir la entrega y satisfacción de la información ( el estadistico maneja los indicadores)</t>
  </si>
  <si>
    <t xml:space="preserve">La segunda línea de defensa presenta ante el comité de control interno las desviaciones que se puedan estar presentando en desarrollo del Sistema de Control interno. Igualmente la segunda línea expone  ante el Comité  el estado del SCI para que sea evaluado por la linea estratégica y la primera  Línea de defensa y se imparatan las directrices pertinentes. </t>
  </si>
  <si>
    <t xml:space="preserve">La línea estratégica evalúa el logro de los objetivos y el impacto que se obtuvo frente al Sistema de control interno, desarrollando planes de acción para la mejora continúa.  </t>
  </si>
  <si>
    <t>La línea estratégica verifica que estos planes se estén cumpliendo y realiza el seguimiento en el comité de gerencia de manera quincenal. Igualmente la alta direcciòn  realizó comités de gerencia extraordinarios en donde se citaron a los líderes de proceso para que expusieran los avances y dificultades que se estuviesen presentando al momento de cumplir con los planes de mejoramiento producto de las autoevaluaciones.</t>
  </si>
  <si>
    <t xml:space="preserve">La línea estratégica evalúa la efectividad de las acciones establecidas en los planes de mejoramiento verificando que los indicadores de cumplimiento se estén llevando a cabo conforme al cronograma establecido. </t>
  </si>
  <si>
    <t>La alta dirección debe reportar a la primera y  segunda línea de defensa  las deficiencias encontradas de control interno para que se tomen las acciones pertinentes de mejora y para que se subsanen. La línea estratégica imparte las directrices a los responsables en cada uno de los procesos para la toma de decisiones.</t>
  </si>
  <si>
    <r>
      <t xml:space="preserve">Explicación de cómo la Entidad </t>
    </r>
    <r>
      <rPr>
        <u/>
        <sz val="11"/>
        <color theme="1"/>
        <rFont val="Arial Narrow"/>
        <family val="2"/>
      </rPr>
      <t>evidencia</t>
    </r>
    <r>
      <rPr>
        <sz val="11"/>
        <color theme="1"/>
        <rFont val="Arial Narrow"/>
        <family val="2"/>
      </rPr>
      <t xml:space="preserve"> que está dando respuesta al requerimiento
Referencia a Procesos, Manuales/Políticas de Operación/Procedimientos/Instructivos u otros desarrollos que den cuente de su aplicación</t>
    </r>
  </si>
  <si>
    <r>
      <rPr>
        <b/>
        <u/>
        <sz val="11"/>
        <color theme="1"/>
        <rFont val="Arial Narrow"/>
        <family val="2"/>
      </rPr>
      <t xml:space="preserve">Lineamiento 7: 
</t>
    </r>
    <r>
      <rPr>
        <b/>
        <sz val="11"/>
        <color theme="1"/>
        <rFont val="Arial Narrow"/>
        <family val="2"/>
      </rPr>
      <t xml:space="preserve">Identificación y análisis de riesgos (Analiza factores internos y externos; Implica a los niveles apropiados de la dirección; Determina cómo responder a los riesgos; Determina la importancia de los riesgos). 
</t>
    </r>
  </si>
  <si>
    <r>
      <t xml:space="preserve">Explicación de cómo la Entidad </t>
    </r>
    <r>
      <rPr>
        <b/>
        <u/>
        <sz val="11"/>
        <color theme="1"/>
        <rFont val="Arial Narrow"/>
        <family val="2"/>
      </rPr>
      <t xml:space="preserve">evidencia </t>
    </r>
    <r>
      <rPr>
        <b/>
        <sz val="11"/>
        <color theme="1"/>
        <rFont val="Arial Narrow"/>
        <family val="2"/>
      </rPr>
      <t xml:space="preserve">que está dando respuesta al requerimiento
</t>
    </r>
    <r>
      <rPr>
        <sz val="11"/>
        <color theme="1"/>
        <rFont val="Arial Narrow"/>
        <family val="2"/>
      </rPr>
      <t>Referencia a Procesos, Manuales/Políticas de Operación/Procedimientos/Instructivos u otros desarrollos que den cuente de su aplicación</t>
    </r>
  </si>
  <si>
    <r>
      <t xml:space="preserve">Presente
</t>
    </r>
    <r>
      <rPr>
        <i/>
        <sz val="11"/>
        <color theme="1"/>
        <rFont val="Arial Narrow"/>
        <family val="2"/>
      </rPr>
      <t>(1/2/3)</t>
    </r>
  </si>
  <si>
    <r>
      <rPr>
        <b/>
        <u/>
        <sz val="11"/>
        <color theme="1"/>
        <rFont val="Arial Narrow"/>
        <family val="2"/>
      </rPr>
      <t xml:space="preserve">Lineamiento 8: 
</t>
    </r>
    <r>
      <rPr>
        <b/>
        <sz val="11"/>
        <color theme="1"/>
        <rFont val="Arial Narrow"/>
        <family val="2"/>
      </rPr>
      <t xml:space="preserve">Evaluación del riesgo de fraude o corrupción. 
Cumplimiento artículo 73 de la Ley 1474 de 2011, relacionado con la prevención de los riesgos de corrupción.
</t>
    </r>
  </si>
  <si>
    <r>
      <rPr>
        <b/>
        <u/>
        <sz val="11"/>
        <color theme="1"/>
        <rFont val="Arial Narrow"/>
        <family val="2"/>
      </rPr>
      <t xml:space="preserve">
Lineamiento 9:</t>
    </r>
    <r>
      <rPr>
        <b/>
        <sz val="11"/>
        <color theme="1"/>
        <rFont val="Arial Narrow"/>
        <family val="2"/>
      </rPr>
      <t xml:space="preserve"> </t>
    </r>
    <r>
      <rPr>
        <sz val="11"/>
        <color theme="1"/>
        <rFont val="Arial Narrow"/>
        <family val="2"/>
      </rPr>
      <t xml:space="preserve">Identificación y análisis de cambios significativos </t>
    </r>
  </si>
  <si>
    <r>
      <t xml:space="preserve">Funcionando
</t>
    </r>
    <r>
      <rPr>
        <i/>
        <sz val="11"/>
        <color theme="1"/>
        <rFont val="Arial Narrow"/>
        <family val="2"/>
      </rPr>
      <t>(1/2/3)</t>
    </r>
  </si>
  <si>
    <r>
      <t xml:space="preserve">Presente
</t>
    </r>
    <r>
      <rPr>
        <b/>
        <i/>
        <sz val="11"/>
        <color theme="1"/>
        <rFont val="Arial Narrow"/>
        <family val="2"/>
      </rPr>
      <t>(1/2/3)</t>
    </r>
  </si>
  <si>
    <r>
      <t>Funcionando</t>
    </r>
    <r>
      <rPr>
        <b/>
        <i/>
        <sz val="11"/>
        <color theme="1"/>
        <rFont val="Arial Narrow"/>
        <family val="2"/>
      </rPr>
      <t xml:space="preserve">
(1/2/3)</t>
    </r>
  </si>
  <si>
    <r>
      <rPr>
        <u/>
        <sz val="11"/>
        <color theme="1"/>
        <rFont val="Arial Narrow"/>
        <family val="2"/>
      </rPr>
      <t xml:space="preserve">Lineamiento 11: 
</t>
    </r>
    <r>
      <rPr>
        <sz val="11"/>
        <color theme="1"/>
        <rFont val="Arial Narrow"/>
        <family val="2"/>
      </rPr>
      <t>Seleccionar y Desarrolla controles generales sobre TI para apoyar la consecución de los objetivos .</t>
    </r>
  </si>
  <si>
    <r>
      <t>Explicación de cómo la Entidad</t>
    </r>
    <r>
      <rPr>
        <u/>
        <sz val="11"/>
        <color theme="1"/>
        <rFont val="Arial Narrow"/>
        <family val="2"/>
      </rPr>
      <t xml:space="preserve"> evidencia </t>
    </r>
    <r>
      <rPr>
        <sz val="11"/>
        <color theme="1"/>
        <rFont val="Arial Narrow"/>
        <family val="2"/>
      </rPr>
      <t>que está dando respuesta al requerimiento
Referencia a Procesos, Manuales/Políticas de Operación/Procedimientos/Instructivos u otros desarrollos que den cuente de su aplicación</t>
    </r>
  </si>
  <si>
    <r>
      <t>Funcionando</t>
    </r>
    <r>
      <rPr>
        <i/>
        <sz val="11"/>
        <color theme="1"/>
        <rFont val="Arial Narrow"/>
        <family val="2"/>
      </rPr>
      <t xml:space="preserve">
(1/2/3)</t>
    </r>
  </si>
  <si>
    <t xml:space="preserve">La entidad cuenta con un formato: " registro de activos de informaciòn" donde se registra los activos de informaciòn, el esquema de publicación y el índice de informaciòn, clasificada y reservada, dando cumplimiento  al Decreto 103 de 2015. </t>
  </si>
  <si>
    <r>
      <rPr>
        <b/>
        <u/>
        <sz val="11"/>
        <color theme="1"/>
        <rFont val="Arial Narrow"/>
        <family val="2"/>
      </rPr>
      <t xml:space="preserve">Lineamiento 12: 
</t>
    </r>
    <r>
      <rPr>
        <b/>
        <sz val="11"/>
        <color theme="1"/>
        <rFont val="Arial Narrow"/>
        <family val="2"/>
      </rPr>
      <t>Despliegue de políticas y procedimientos (Establece responsabilidades sobre la ejecución de las políticas y procedimientos; Adopta medidas correctivas; Revisa las políticas y procedimientos).</t>
    </r>
  </si>
  <si>
    <r>
      <t>Explicación de cómo la Entidad</t>
    </r>
    <r>
      <rPr>
        <b/>
        <u/>
        <sz val="11"/>
        <color theme="1"/>
        <rFont val="Arial Narrow"/>
        <family val="2"/>
      </rPr>
      <t xml:space="preserve"> evidencia </t>
    </r>
    <r>
      <rPr>
        <b/>
        <sz val="11"/>
        <color theme="1"/>
        <rFont val="Arial Narrow"/>
        <family val="2"/>
      </rPr>
      <t>que está dando respuesta al requerimiento
Referencia a Procesos, Manuales/Políticas de Operación/Procedimientos/Instructivos u otros desarrollos que den cuente de su aplicación</t>
    </r>
  </si>
  <si>
    <r>
      <t xml:space="preserve">Explicación de cómo la Entidad </t>
    </r>
    <r>
      <rPr>
        <b/>
        <u/>
        <sz val="16"/>
        <color theme="1"/>
        <rFont val="Arial Narrow"/>
        <family val="2"/>
      </rPr>
      <t>evidencia</t>
    </r>
    <r>
      <rPr>
        <b/>
        <sz val="16"/>
        <color theme="1"/>
        <rFont val="Arial Narrow"/>
        <family val="2"/>
      </rPr>
      <t xml:space="preserve"> que está dando respuesta al requerimiento
Referencia a Procesos, Manuales/Políticas de Operación/Procedimientos/Instructivos u otros desarrollos que den cuente de su aplicación</t>
    </r>
  </si>
  <si>
    <r>
      <rPr>
        <b/>
        <u/>
        <sz val="16"/>
        <color theme="1"/>
        <rFont val="Arial Narrow"/>
        <family val="2"/>
      </rPr>
      <t>Lineamiento 1:</t>
    </r>
    <r>
      <rPr>
        <b/>
        <sz val="16"/>
        <color theme="1"/>
        <rFont val="Arial Narrow"/>
        <family val="2"/>
      </rPr>
      <t xml:space="preserve"> 
La entidad demuestra el compromiso con la integridad (valores) y principios del servicio público</t>
    </r>
  </si>
  <si>
    <t xml:space="preserve">
La línea estratégica  revisa que se garantice la permanencia y establidad en un empleo de carrera administrativa. </t>
  </si>
  <si>
    <t>La entidad cuenta con el procedimiento de Retiro de Personal  (PRO-GTH-RPE) y se encuentra documentado y disponible en la plataforma documental.   En el Plan de Bienenstar Estímulos e Incentivos  se tiene documentado el programa de Prepensionados y  desde el SGSST se articula el programa de Prepensionados, en donde se brindan herramientas que permiten a los servidores públicos próximos a pensionarse, manejar con propiedad la crisis propia del tránsito de  empleado al de jubilado y planear las acciones requeridas para vivir productivamente el nuevo estado</t>
  </si>
  <si>
    <t>Se realizó seguimiento respecto de los servicios en los cuales participan los contratistas de apoyo, al personal que ingresa nuevo se les realiza la induccion institucional, se les  socializan los protocolos, procesos y procedimientos institucionales y también se  establecen compromisos de desempeño; el seguimiento y la supervisión se realizó a través de los equipos primarios de mejoramiento, se elaboran planes de mejoramiento individual producto de los resultados de la evaluación de desempeño laboral.</t>
  </si>
  <si>
    <t>El personal en misión participa de las actividades propuestas desde el Plan Institucional de Capacitación. Igualmente se realizó la socialización a personal tercerizado y liga de usuarios.</t>
  </si>
  <si>
    <t>Las líneas de defensa establecidas en el modelo integrado de planeación y de gestión MIPG, se articulan para la toma de decisiones y así llevar a la entidad a la consecución de la acreditación y certificación como así  lo ha logrado . Es por ello que la línea estratégica imparte las directrices y asegura el cumplimiento de los roles de la primera, segunda y tercera líneas de defensa para el logro de los objetivos trazados en el PDI.</t>
  </si>
  <si>
    <t>El Comité de Coordinación de Control Interno imparte directrices tendientes al desarrollo y aplicabilidad del SCI en el hospital Departamental Psiquiatrico Universitario del Valle</t>
  </si>
  <si>
    <t>En el Comité de Coordinacion de Control Interno se evalúa la eficacia  del procedimiento, la politica y el Manual para la gestión del Riesgo.</t>
  </si>
  <si>
    <t xml:space="preserve">
El Hospital para la planeación Estratégica del Talento Humano cuenta con un presupuesto anual que se tiene documentado y publicado en plataforma documental: "plan estratégico de talento humano (PLA-GTH-05)"; EL Plan Anual de Vacantes (PLA-GTH-03) ;  Plan de Previsión de Recursos Humanos (PLA-GTH-04); y el Acuerdo aprobado por Junta Directiva de la planta de cargos para la vigencia. 
</t>
  </si>
  <si>
    <t xml:space="preserve">En la página web se evidencia la publicación de  planes, programas y politicas institucionales. Las políticas se encuentran socializadas a la comunidad hospitalaria y publicadas en la página web de la entidad. El desarrollo del Sistema de Control Interno es aplicado en cada uno de los procesos y el seguimiento lo realiza el asesor de control interno.
</t>
  </si>
  <si>
    <t>La alta dirección analizó la información financiera desde los comités de Cartera, Costos, Gerencia y desde el comité de sostenibilidad contable.  En estos comités se analizó a fondo los estados financieros de la entidad, informes que son suministrados a la junta directiva, a la contaduría general de la nación, en la rendición de cuentas públicas  y a SIA Contraloría. Igualmente se revisaron los riesgos que puedan afectar la estabilidad financiera de la entidad.</t>
  </si>
  <si>
    <t>Desde la linea estratégica se imparten directrices tendientes al seguimiento y evaluación continua de los planes de mejoramiento establecidos por los diferentes entes y su cumplimiento.</t>
  </si>
  <si>
    <t xml:space="preserve">1. El Hospital cuenta con un acuerdo de confidencialidad para los servidores públicos de la institución, en donde se manifiesta el uso, privacidad y seguridad de la información del hospital.
2. Iguamente la entidad tiene  la política de tratamiento y protección de datos personales, la cual es socializada en toda la comunidad hospitalaria.
3. También el  hospital creó  el manual de seguridad de la información y uso de los recursos informáticos.                                                                                                                                                                                  4. El HDPUV  implementó  la Política de Gestión Documental, política que está publicada en transparencia de la página web y en la plataforma documental de la entidad.
</t>
  </si>
  <si>
    <t xml:space="preserve">Ante el Comité de Control interno se evidenció el "Acuerdo de confidencialidad de servidores públicos hospital Departamental  Psiquiátrico Universitario del Valle", el cual  es firmado al momento del ingreso a laborar con la institución, con la suscripción del contrato el funcionario se compromete al buen uso, privacidad y seguridad de la información de la institución. </t>
  </si>
  <si>
    <t>El  informe de gestión asistencial y calidad de la atención, se presenta al Comité de control interno para que desde ahí la alta dirección tome las  medidas o imparta directrices respecto de la información estadistica del HDPUV.</t>
  </si>
  <si>
    <t>Se establece que en los comités de Etica y Humanización se realiza el análisis de las manifestaciones o quejas de acuerdo a la competencia de las mismas. Los Derechos de petición se responden de manera oportuna y son publicados en la página de la entidad asi como las manifestaciones y Quejas.</t>
  </si>
  <si>
    <t>En el comité de coordinacion de control interno se presentó el seguimiento de la matríz de riesgos y el cumplimiento de la politica y procedimiento de la gestión del riesgo.</t>
  </si>
  <si>
    <t>En el comité de Control interno se verificó el cumplimiento y desarrollo de los objetivos trazados  en el procedimiento de riesgos, y se reliazó el seguimiento a los riesgos acorde a los lineamientos establecidos para ello.</t>
  </si>
  <si>
    <t xml:space="preserve">En desarrollo de la Dimensión de Control interno la entidad tiene identificadas las responsabilidades asignadas a las  líneas de defensa,  en donde esta estructura  determina el desarrollo del MIPG y en primera instancia permitirá a través de su esquema de líneas de defensa definir la responsabilidad y autoridad frente al control y  frente a los 5 componentes, estableciendo al interior de las entidad, la efectividad de los controles diseñados desde la estructura de las demás dimensiones de MIPG.
</t>
  </si>
  <si>
    <t xml:space="preserve">
El proceso de Gestión de Talento Humano, cuenta con el procedimiento documentado de Ingreso de Personal (PRO-GTH-01), dispuesto en plataforma documental. El  procedimiento ha tenido actualizaciones.</t>
  </si>
  <si>
    <t>En el marco del comité de control interno se presento el plan de desarrollo 2024-2028 denominado Comprometidos con la Excelencia en Salud.</t>
  </si>
  <si>
    <t xml:space="preserve">En el Comité de Control interno se revisaran los indicadores de las metas  del Plan de Desarrollo Institucional. </t>
  </si>
  <si>
    <t>La línea estratégica en coordinación con la primera y segunda línea de defensa,  hicieron seguimiento al POA y verificaron que se estuviesen cumpliendo con los planes de mejoramiento.</t>
  </si>
  <si>
    <t>La linea estratégica imparte directrices tendientes al cumplimiento de los objetivos de la politica gestión del riesgo de la entidad y verifica su aplicación cada vez que se realiza el  seguimiento a los riesgos</t>
  </si>
  <si>
    <t xml:space="preserve">La segunda línea de defensa imparte directrices tendientes a la gestón del riesgo, desde ahí se realiza el  acompañamiento por el asesor de control interno a todos los procesos en la identificación de riesgos y sus controles. </t>
  </si>
  <si>
    <t>La línea estratégica imparte directrices tendientes a la gestión del riesgo en el HDPUV, realizando seguimiento en los comités de gerencia y de control interno.</t>
  </si>
  <si>
    <t>La segunda línea de defensa informa de manera periodica al comité de gerecia y  al comitè de control interno, el seguimiento que realizan los lideres de proceso a cada uno de los riesgos, revisando el cumplimiento de los controles para evitar su materialización.</t>
  </si>
  <si>
    <t>La alta dirección tiene identificado los riesgos de corrupción que son susceptibles de materializarse en los programas y proyectos identificados en cada uno de los procesos. Por ello  la matríz de riesgos se revisa con regularidad y se ajustan riesgos anticorrupción y  los controles, asi como los riesgos Sicof y Sarlaft conforme a lo establecido por las circulares de la supersalud y demás normatividad.</t>
  </si>
  <si>
    <t>La entidad cuenta con un manual de funciones actualizado, en donde de acuerdo al perfil y al cargo se asignan las funciones y están identificadas en cada uno de los procesos. En los procesos se encuentra el personal idóneo para la ejecución de las funciones y todos deben conocer y gestionar el riesgo  al interior del proceso para que no se vayan a materializar.</t>
  </si>
  <si>
    <t>La línea estratégica imparte directrices a la primera y segunda líneas de defensa, para que  se monitoreen de manera regular los riesgos, que puedan generar acciones fraudulentas, como los riesgos de corrupción, Sicof y Sarlaft, identificados en la matríz.</t>
  </si>
  <si>
    <t xml:space="preserve">Ante la línea estratégica se presentan los riesgos que puedan afectar el desarrollo y cumplimiento del plan estratégico, por esta razón se presentó ante el comité de coordinación de control interno los riesgos inherentes a  actividades tercerizadas. </t>
  </si>
  <si>
    <t xml:space="preserve">La línea estratégica impartió directrices a la segunda línea para que se monitoreen los riesgos en los procesos y cumplan con los controles identificados para cada uno de ellos. </t>
  </si>
  <si>
    <t>De acuerdo al compromiso de la línea estratègica por alcanzar los altos estándares de calidad, ésta  ha realizado  contínuos seguimientos en diferentes espacios institucionales, tales como en el comitè de control interno, en donde se evidencian los seguimientos en las actas de comitè de gerencia,  actas de  Junta directiva, boletines insttitucionales, actas de comité de gestion y desempeño y Equipo de Direccionamiento y Gerencia.</t>
  </si>
  <si>
    <t>Con el desarrollo de la politica y el manual de seguridad de la información y uso de los recursos informàticos, se busca concientizar al personal institucional sobre el buen uso de la informaciòn y la responsabilidad que tiene cada uno, sobre su procesamiento y divulgaciòn, las estratègias realizadas por el àrea de sistemas junto con el àrea de comunicaciones es la socializaciòn de piezas gràficas y videos donde se dan a conocer las buenas pràcticas y algunos tips de seguridad.</t>
  </si>
  <si>
    <t>La entidad cuenta con informes y actas de recibo a satisfacción  del bien o servicio y  aplica lo establecido en la política de Gobierno Digital y la política de Seguridad Digital.  La entidad verifica que  el acta de recibo a satisfacción del bien y que el  servicio haya sido diligenciado en  un formato que se tiene estándarizado para poder realizar los pagos acordados con los proveedores donde se califica la calidad, cantidad y oportunidad del bien o servicio que esta prestando al hospital.  Ademàs del acta de satisfacciòn, el supervisor del contrato genera informe de ejecuciòn de forma mensual, donde se evidencia la ejecuciòn de las actividades contratadas</t>
  </si>
  <si>
    <t xml:space="preserve">La entidad evalúa la información suministrada por  la tercera línea de defensa relacionado con las recomendaciones que visualice al realizar los seguimientos de los riesgos y los controles que se hayan implementado por el proveedor de servicios. </t>
  </si>
  <si>
    <t xml:space="preserve">Ante la línea estratégica se socializan los seguimientos que establece la tercera línea para asegurar que los controles identificados en cada uno de los riesgos, sean eficaces y eviten su materialización. </t>
  </si>
  <si>
    <t>La línea estratégica  estableciò que el seguimiento de la matriz de riesgos actualizada se socializara con los líderes de procesos,  para que todos conozcan el seguimiento a sus controles  y trabajen de manera articulada en regular las acciones establecidas para cada uno de ellos y asi evitar su materializaciòn. Esta socializaciòn se realizò en el Comité de Control interno. comitè de gerencia y en el comité de Gestiòn y Desempeño.</t>
  </si>
  <si>
    <t xml:space="preserve">la línea estratégica impartiò directrices en la gestiòn del riesgo del HDPUV, por consiguiente se realizó seguimiento de manera regular desde la segunda linea de defensa y tambien lo realizó la tercera linea de defensa conforme a lo establecido por el MIPG y el MECI. </t>
  </si>
  <si>
    <t xml:space="preserve">El Comité revisa que el plan estratégico de las tecnologías de la información cuente con principios y políticas para el adecuado uso de la información y así garantizar la integridad, confidencialidad y disponibilidad de datos e información a nuestros usuarios.  </t>
  </si>
  <si>
    <t xml:space="preserve">Se realizó la socialización de los canales de comunicación referentes al uso de los buzones de sugerencias y página web, donde el usuario expresa sus manifestaciones frente a la oportunidad y calidad del servcio de la entidad, respetando la confidencialidad en el tratamiento de datos. </t>
  </si>
  <si>
    <t>Ante la línea estratégica se presenta el control de contenidos y de imágen que está a cargo del proceso  de Mercadeo y  Comunicaciones.  El comité de control interno  revisa los controles implementados de acuerdo a la politica y al procedimiento.</t>
  </si>
  <si>
    <t xml:space="preserve"> La línea estratégica  revisa  e imparte  las directrices para la publicación de la Revista informativa Intitucional.
Éste es  el órgano institucional de psicoeducación a la ciudadanía que promueve la salud mental como un estado de bienestar; ofrece una agenda setting alrededor de la salud mental. </t>
  </si>
  <si>
    <t>Ante el comité de Coordinación de control interno se continúa presentando la Revista digital de Binestar Mental que contiene información de interés para toda la comunidad, contiene los avances, logros y un informe especial relacionado con la salud mental.</t>
  </si>
  <si>
    <t>En el comité de control interno se revisa el cumplimiento de los objetivos de  la política de gestión documental y el programa de gestión documental y se imparten directrices  a desarrollar en la  gestión documental del hospital. Este cumplimiento de objetivos es revisado en el Comite de Gestión y Desempeño igualmente.</t>
  </si>
  <si>
    <t xml:space="preserve">El plan estratégico de tecnologías es socializado en el comité de control interno,  y  desde ahí se imparten  directrices  sobre  la información y clasificación de la información en la institución  y  con el apoyo del área de estadistica se establece  la metodología para la aplicación  de datos  y el diagrama de flujo de información, para que le permita a la entidad   tener claro como es el proceso del viaje interno de la información. </t>
  </si>
  <si>
    <t xml:space="preserve">Se estableció que la segunda línea de defensa  revisará para el segundo semestre de 2024 la plataforma estratégica y se revisará el DOFA.  </t>
  </si>
  <si>
    <t xml:space="preserve">La entidad cuenta con el mecanismo de evaluación periódica para analizar el grado de ejecución y resultados e impactos logrados por el Plan de Comunicación, asi  mismo, la calidad de la programación de la estrategia de comunicación y de las medidas aplicadas para garantizar la publicidad de la intervención y el cumplimiento de los requisitos, ésta se  hace a través de un cuestionario on‐line semestral de comunicaciones, el cual arrojo un 100% en el indicador de satisfacción, este se realiza actualmente en la plataforma de google forms y se envía a los correos electrónicos y grupos de whatsapp de todo el personal, cuyo objetivo es conseguir información de carácter cualitativo y la opinión de los colaboradores en la implementación y gestión. </t>
  </si>
  <si>
    <t xml:space="preserve">La entidad realiza seguimiento a la planeación estratégica, por medio del comité de gerencia que tiene una frecuencia de reunión de cada 15 dias, ahí se analizan las posibles desviaciones y eventos que pongan en riesgo el cumplimiento de los objetivos estratégicos.  De igual manera se cuenta con el comité de mejoramiento en el cual se realiza seguimiento al desempeño institucional,  su frecuencia es mensual y en este se toman acciones frente a las desviaciones que requieran una intervención inmediata por parte del equipo directivo, adicionalmente se cuenta con el comité de gestión y desempeño el cual realiza seguimiento a los planes de acción derivados de las 7 dimensiones del MIPG.  El hospital también asegura la evaluación de la planeación, por medio de informes de gestión que dan cuenta del avance, brechas y procesos en curso, alineados con el plan operativo anual el cual es aprobado por la junta directiva articulado con el plan de desarrollo institucional. </t>
  </si>
  <si>
    <t xml:space="preserve">La línea estratégica imparte directrices a lo establecido en los comités de: Gerencia, de Mejoramiento institucional,  sobre los informes de Gestión,  el seguimiento de los planes operativos anuales y al PDI, estableciendo las directrices a seguir. </t>
  </si>
  <si>
    <t xml:space="preserve">La entidad cuenta con una matriz de riesgos ajustada a la Guia del DAFP, aplicando la Política, el Procedimiento y  el Manual de la gestión de riesgos, instrumentos que fueron actualizados y que se vienen desarrollando en la gestión de los riesgos por procesos. </t>
  </si>
  <si>
    <t>La línea estratégica a través de la segunda línea de defensa y con el área de calidad, consolidan  los planes de mejoramiento, producto de las auditorías internas y externas, en donde la alta dirección y los procesos se comprometen a presentar los planes de mejoramiento para la mejora contínua.  Estas auditorías y hallazgos le permiten a la entidad revisar las operaciones en cada uno de los procesos lo que coadyuva a su mejoramiento.</t>
  </si>
  <si>
    <t>El Comité de coordinacion de control interno, acoge los lineamientos de estas evaluaciones, haciendo el seguimiento para que se cumplan los planes de mejoramiento, permitiéndole a la entidad mejorar en aspectos claves para el cumplimiento de los objetivos trazados en el plan estratégico</t>
  </si>
  <si>
    <t>En el comité de control interno se verifica que estos planes de mejora se estén cumpliendo y también se  imparten  directrices a cerca de los resultados que se obtienen para la mejora continua del SCI.</t>
  </si>
  <si>
    <t>La entidad cuenta con las  politicas que establecen el marco para el desarrollo y cumplimiento de los objetivos trazados en cada una de ellas. Las deficiencias del control interno son evaluadas con base en  la política de control interno en donde se promueve el mejoramiento continuo de la entidad, razón por la cual se establecen  acciones, métodos y procedimientos de control y de gestión del riesgo, así como mecanismos para la prevención y evaluación de éste.</t>
  </si>
  <si>
    <t>La entidad cuenta con las politicas establecidas por el MIPG y las demás establecidas por norma. Estas políticas tienen un seguimiento pormenorizado y regular en cada uno de los procesos para verificar el desarrollo y cumplimiento de sus objetivos y esta información es llevada al comité de coordinación de control interno para su análisis y directrices a seguir.</t>
  </si>
  <si>
    <t>La entidad a través del comité de gerencia y de coordinación de control interno, evalúa y realiza el seguimiento a los planes de mejoramiento y verifica lo que puede afectar el desarrollo y cumplimiento del sistema de control interno en la entidad.</t>
  </si>
  <si>
    <t xml:space="preserve">Ante el comité de control interno se presentan los resultados de las auditorías internas y externas, permitiendo visualizar los hallazgos o inconformidades referentes a los procesos y servicios tercerizados, para así tomar decisiones relevantes al proceso y determinar el nivel de riesgo que se haya evidenciado. </t>
  </si>
  <si>
    <t xml:space="preserve">La entidad tiene implementado canales de comunicación para  los usuarios, facilitando el acceso para interponer las manifestaciones, en donde el usuario  puede hacer uso  de buzones, correo electrónico y ventanilla única, para que interponga su queja, peticiòn o reclamo. Igualmente a todas las manifestaciones se les da respuesta oportuna al usuario. </t>
  </si>
  <si>
    <t xml:space="preserve">Ante la línea estratégica se da a conocer el informe de las manifestaciones antes de ser publicado en la página web de la entidad y es presentado por el asesor de control interno, para las observaciones y aportes pertinentes. </t>
  </si>
  <si>
    <t xml:space="preserve">La línea estratégica solicita los  informes periódicos de la gestión del riesgo a los líderes de proceso,  para revisar que se estén cumpliendo con los controles. En el Comité de Control interno se analizaron que los controles identificados en cada uno de los riesgos fueran  efectivos. Al momento de establecer la materialización del riesgo la línea estratégica impartió las directrices a la primera y segunda línea de defensa para que se tomen las medidas pertinentes. </t>
  </si>
  <si>
    <r>
      <t xml:space="preserve">Explicación de cómo la Entidad </t>
    </r>
    <r>
      <rPr>
        <u/>
        <sz val="11"/>
        <color theme="0"/>
        <rFont val="Arial Narrow"/>
        <family val="2"/>
      </rPr>
      <t>evidencia</t>
    </r>
    <r>
      <rPr>
        <sz val="11"/>
        <color theme="0"/>
        <rFont val="Arial Narrow"/>
        <family val="2"/>
      </rPr>
      <t xml:space="preserve"> que está dando respuesta al requerimiento
Referencia a Procesos, Manuales/Políticas de Operación/Procedimientos/Instructivos u otros desarrollos que den cuente de su aplicación</t>
    </r>
  </si>
  <si>
    <t>97.8%</t>
  </si>
  <si>
    <t>99.5%</t>
  </si>
  <si>
    <t xml:space="preserve">
Se establece que desde el Programa de Humanización perspectiva funcionario = humanización hacia el funcionario, se establecen estrategias específicas como lo son: Cuidando al Cuidador, el SGSST, Gestión del conocimiento, Gestión de competencias, Fortalecimiento de Cultura  </t>
  </si>
  <si>
    <t xml:space="preserve">
Frente al Comité Institucional de control interno se presentó el programa de intervención de fortalecimiento de cultura organizacional para la vigencia 2025. Se informo sobre las actividades y actuaciones a realizar durante el primer semestre, sobre la actividad de los grupos focales dirigida a los médicos Generales y Medicos Especialistas, también sobre la formación de Directivos, Líderes, Profesionales con Personal a cargo, responsables de procesos y ejes de acreditación  y equipos de trabajo con el Taller de Pensamiento Estratégico.
Se informó al comité sobre la conmemoración del día nacional del Servidor Público</t>
  </si>
  <si>
    <t xml:space="preserve">    
En la institución se presenta el espacio de concertación y diálogo entre la Gerencia y los sindicatos. La entidad continúa implementando el Código de Integridad acorde con el esquema definido de 5 valores y sus lineamientos de conducta y se desarrollaron ejercicios internos con talleres para la socialización e interiorización a todos los servidores y contratistas de la entidad.                                                                                          </t>
  </si>
  <si>
    <t>Ante el Comite de coordinación de Control Interno  se establececió  que los líderes de proceso, realizaron  el  monitoreo permanente a los riesgos  a través de la formulación y cumplimiento a los planes de acción que permiten mejorar controles y manejar los riesgos identificados, de manera que no afecten el cumplimiento de las metas y la no materialización del riesgo.</t>
  </si>
  <si>
    <t xml:space="preserve">De acuerdo a lo establecido en la resoluciòn de creaciòn del Comité Institucional de coordinaciòn de control ha sesionado en 3 oportunidades,  cumpliendo con la periodicidad, quorum y con el desarrollo de los  objetivos de acuerdo al plan de trabajo,  dando a conocer a los integrantes del comitè los avances y logros del desarrollo del plan de acciòn aprobado al incio de la vigencia 2025. Varias de las acciones fueron trazables con el Comité de Gestiòn y Desempeño. 
El Comité de Coordinación de Control Interno impartió  directrices en materia del desarrollo del Modelo Integrado de Planeaciòn y de Gestiòn verificando que se cumpla con la ejecución de todas las dimensiones en cada uno de los procesos del hospital y se trabajó articuladamente con el Comité de Gestión y Desempeño en la presentación del formulario Furag </t>
  </si>
  <si>
    <t xml:space="preserve"> 
 1.- Al seguimiento realizado por control interrno a la  Planeación estratégica del Talento Humano, durante el periodo comprendido entre enero-agosto de 2025,  se evidenciò que los componentes del Plan Estratégico de Talento Humano, presentaron los siguientes resultados:  2. Plan institucional de capacitación (PIC) con corte al 30/06/2025. Para el primer semestre de 2025 se programaron 119 acciones de formación de las cuales se realizaron 119 actividades, logrando el 100% de cumplimiento.
3. El Hospital cuenta con un Plan Institucional de Bienestar en cuatro ejes: EMOCIONAL, FÍSICO, PROFESIONAL Y SOCIAL, buscando la integralidad del bienestar de los funcionarios y la conciliación entre el trabajo y la familia. Para la vigencia 2025 se programaron 38 acciones de intervención de las cuales se han realizado 17 en el primer semestre de 2025, para un cumplimiento del 44%.
4. Evaluación del desempeño laboral: del periodo 1/02/2023 al 1/01/2024 se evaluaron a los funcionarios del Hospital y se alcanzaron los siguientes niveles de desempeño:  221funcionarios alcanzaron el nivel sobresaliente, representando el 95% de los funcionarios - con un valor porcentual &gt;=90%
- 12 funcionarios alcanzaron el nivel satisfactorio, representado en un 5% de los funcionarios con un valor porcentual &gt; 65% y &lt; 90%
el periodo 1/02/2025  al 31/07/2025  la evaluación se realizo en el mes de acuerdo a los referentes normativos los primeros quince (15) días del mes de agosto 2025, con un resultado del 100% de todos los evaluados en el aplicativo del EDL dispuesto por la función publica
5.El  plan de previsión de recursos : Mediante Acuerdo de JD No.019 del 16 de diciembre de 2025, se fija la planta de cargos para la vigencia 2025, con 285 cargos.
6- Plan Anual de Vacantes: A la fecha se han reportado a la OPEC 21 empleos que corresponden a 122 vacantes, distribuidas así; 47 vacantes del nivel profesional, 6 vacantes del nivel técnico y 69 vacantes del nivel asistencial.
7, en la vigencia de 2024 el índice de favorabilidad del clima laboral fue del 91% quedando en el nivel satisfactorio, con la siguientes distribución: asistencial (92%), administrativos (93%) y servicios administrativos (83%),  A la fecha se encuentra en desarrollo el plan de intervención propuesto. 
                                                                                  </t>
  </si>
  <si>
    <t xml:space="preserve">
Se verifica que reposa en histórias laborales de los funcionarios que han ingresado a la institución,  la lista de verificación de Requisitos de ingreso para vinculación, empleos en planta de cargos (FOR-GTH-22)
Las situaciones administrativas de los funcionarios cuentan con los actos administrativos, los cuales reposan en história laboral.
Todos los actos administrativos son validados por la Líder de Programa de Gestión de Talento Humano, La Jefe de Oficina Asesora de Jurídico, para ser firmados por la Gerente. 
Mensualmente el auxiliar administrativo  realiza el reporte de novedades a nómina
</t>
  </si>
  <si>
    <t>Se presentò en el mes de febrero de 2025 el  período anual de desempeño laboral y se dió cumplimiento a la meta propuesta desde febrero de 2024 y hasta enero de 2025,  con una evaluación del 100% de los funcionarios de carrera administrativa.
Desde el Programa de Fortalecimiento de la Cultura Organizacional, se realizó la revisión del estado actual de las prácticas de gestión humana con el equipo de Talento Humano, se seleccionan cuatro (4 ) líneas de trabajo que se vienen fortaleciendo para apoyar el proceso de Cultura Meta, trabajando desde las palancas de cambio Líderes y Equipos, Prácticas de Gestión Humana, Valores y Principios, Innovación y Tecnología y se activa la palanca Estructura y Procesos.
Se viene desarrollando en el primer semestre de 2025 el programa de Bienestar, realizando actividades para los colocaboradores y sus familias.</t>
  </si>
  <si>
    <t>Se estableció por control interno que  se ha venido cumpliendo con el plan institucional de capacitación conforme a lo establecido en el plan de trabajo para la vigencia 2025.</t>
  </si>
  <si>
    <t xml:space="preserve">
Se evidencia por control interno que el proceso de Gestión de Talento Humano, cuenta con el procedimiento documentado de Ingreso de Personal (PRO-GTH-01), dispuesto en plataforma documental. Igualmente se verificó que los funcionarios cuentan con los actos administrativos, los cuales reposan en história laboral. Estos actos  administrativos son validados por la Líder de Programa de Gestión de Talento Humano, La Jefe de Oficina Asesora de Jurídico y finalmente deben ser firmados por la Gerente. 
Mensualmente el auxiliar administrativo  realiza el reporte de novedades a nómina
Se observó que de enero-agosto de 2025 y de acuerdo al  Plan Anual de Vacantes, se han reportado a la OPEC 21 empleos que corresponden a 122 vacantes, distribuidas así; 47 vacantes del nivel profesional, 6 vacantes del nivel técnico y 69 vacantes del nivel asistencial.</t>
  </si>
  <si>
    <t xml:space="preserve">Se presentò en el mes de febrero de 2025 el  período anual de desempeño laboral y se dió cumplimiento a la meta establecida del 95%.
Desde el Programa de Fortalecimiento de la Cultura Organizacional, se realizó la revisión del estado actual de las prácticas de gestión humana con el equipo de Talento Humano, se seleccionan cuatro (4 ) líneas de trabajo que se vienen fortaleciendo para apoyar el proceso de Cultura Meta, trabajando desde las palancas de cambio Líderes y Equipos, Prácticas de Gestión Humana, Valores y Principios, Innovación y Tecnología y se activa la palanca Estructura y Procesos.
</t>
  </si>
  <si>
    <t xml:space="preserve">A través del Plan institucional de capacitación (PIC) con corte a agosto de 2025 se programaron 119 acciones de formación de las cuales se realizaron 119 actividades, logrando el 100% de cumplimiento. Se realizó seguimiento respecto de los servicios en los cuales participan los contratistas de apoyo, al personal de apoyo se les realizó la induccion y reinduccion institucional, se  socializaron los protocolos, procesos y procedimientos institucionales, se  establecieron los compromisos de desempeño; el seguimiento y la supervisión se realizó a través de los equipos primarios de mejoramiento, se elaboraron planes de mejoramiento individual producto de los resultados de la evaluación de desempeño laboral.
</t>
  </si>
  <si>
    <t xml:space="preserve">Al incio de la vigencia 2025 se aprobò el plan anual de auditoría de control interno en comité institucional de Coordinación de control interno. Los avances han sido presentados  y registrados en actas del Comité de Coordinación de Control Interno.
</t>
  </si>
  <si>
    <t>El asesor de control interno  presentó ante el comité de coordinacion de control interno el avance del plan de auditoria aprobado al inicio de la vigencia 2025, para la toma de decisiones oportuna sobre el sistema de control interno.</t>
  </si>
  <si>
    <t xml:space="preserve">El asesor de control interno ha realizado de acuerdo al plan anual de auditoria las auditorías basadas en riesgos, conforme a lo aprobado por el comité de coordinación de control interno en el plan anual de auditoría para la vigencia 2025. </t>
  </si>
  <si>
    <t>La tercera línea de defensa realizó el seguimiento a  los riesgos institucionales, verificando que se cumplieran con  los controles para evitar su materialización.
El Oficial de Cumplimiento presento ante Junta Directiva el seguimiento a los controles identificados en los riesgos Sicof y Sarlaft.</t>
  </si>
  <si>
    <t xml:space="preserve">La tercera linea de defensa realizó el seguimiento a los riesgos en cada uno de los procesos en el primer semestre de 2025, verificando que se estuviesen cumpliendo los controles. Asi mismo se verificó que se cumpliera con el desarrollo del MIPG y la ejecución del Sistema de control interno.  El Comité de Coordinación de Control Interno impartió  directrices en materia del desarrollo del Modelo Integrado de Planeaciòn y de Gestiòn verificacando que se cumpla con la ejecución de todas las dimensiones en cada uno de los procesos del hospital y se trabajó articuladamente con el Comité de Gestión y Desempeño en la presentación del formulario Furag, en donde el HDPUV obtuvo un primer puesto entre 3371 entidades territoriales, con un 93,6 de indice de desempeño institucional, ubicada en el quintil 5 como una de las entidades con más alto indice de desempeño institucional. Igualmente el indice de desempeño de la séptima dimensión de control interno fue del 99.5 de cumplimiento, en donde el desarrollo del MECI en la entidad ocupo el puesto 1 entre 5766, ubicandonos en el quintil 5. </t>
  </si>
  <si>
    <t>A través del Comité de conrol interno se verifica que en la página web institucional y plataforma documental se encuentra publicado el Plan Institucional de Capacitación  vigencia 2025 con enfoque de riesgos, donde se establece el temario, las competencias a fortalecer, Población objetivo por nivel jerárquico, Métodos o estrategias de capacitación, cronograma,  Número de Horas programadas, probabilidad de aplicación, Impacto o riesgo de no capacitación , Indice de Criticidad, prioridad.</t>
  </si>
  <si>
    <t xml:space="preserve">En el marco del comité de coordinación de control interno se establece que  en la página web se encuentra la publicación de  las politicas institucionales y éstas se encuentran socializadas a la comunidad hospitalaria. La línea estratégica ha impartido directrices encaminadas al cumplimiento y desarrollo  del Sistema de Control Interno, para que éste sea aplicado en cada uno de los procesos.  Se cuenta con una politica de control interno en donde sus objetivos apuntan al desarrollo del sistema de control interno en cada uno de los procesos del HDPUV. La gestión de las dimensiones y componentes del MIPG y MECI  posicionó al Hospital Departamental Psiquiatrico Universitario del Valle en el primer puesto entre 3371 entidades territoriales, con un 93,6 de indice de desempeño institucional, ubicada en el quintil 5 como una de las entidades con más alto indice de desempeño institucional. Igualmente el indice de desempeño de la séptima dimensión de control interno fue del 99.5 de cumplimiento, en donde el desarrollo del MECI en la entidad ocupo el puesto 1 entre 5766, ubicandonos en el quintil 5. </t>
  </si>
  <si>
    <t xml:space="preserve">El asesor de control interno realizó el seguimiento a los riesgos de los diferentes procesos del HDPUV. Igualmente se verificò la efectividad de los controles y se analizaron los riesgos que se materializaron. </t>
  </si>
  <si>
    <t xml:space="preserve">1.  Las lineas de defensa del Modelo integrado de planeaciòn y de gestiòn se vienen desarrollando en cada uno de los procesos y la entidad obtuvo el primer puesto entre 3371 entidades territoriales, con un 93,6 de indice de desempeño institucional, ubicada en el quintil 5 como una de las entidades con más alto indice de desempeño institucional en el 2025. Igualmente el indice de desempeño de la séptima dimensión de control interno fue del 99.5 de cumplimiento, en donde el desarrollo del MECI en la entidad ocupo el puesto 1 entre 5766, ubicandonos en el quintil 5.                                                                                                                                                
2. Control interno verificó que la responsabilidad asignada a la línea estratégica estuviese centrada en la  revisión, validación y supervisión del cumplimiento de políticas en materia de control interno, gestión del riesgo, seguimientos a la gestión y auditoría interna del hospital, evidenciando una madurez en el desarrollo de las dimensiones y componentes del SCI
</t>
  </si>
  <si>
    <t>Se presentó ante el Comité de Coordinacion de control interno  el seguimiento del Plan Anticorrupcion y atención la ciuadadano. Se evidenció la matríz de seguimiento y se encuentra publicado en página web.</t>
  </si>
  <si>
    <r>
      <t xml:space="preserve">Explicación de cómo la Entidad </t>
    </r>
    <r>
      <rPr>
        <b/>
        <u/>
        <sz val="11"/>
        <color theme="1"/>
        <rFont val="Arial Narrow"/>
        <family val="2"/>
      </rPr>
      <t>evidencia</t>
    </r>
    <r>
      <rPr>
        <b/>
        <sz val="11"/>
        <color theme="1"/>
        <rFont val="Arial Narrow"/>
        <family val="2"/>
      </rPr>
      <t xml:space="preserve"> que está dando respuesta al requerimiento
Referencia a Procesos, Manuales/Políticas de Operación/Procedimientos/Instructivos u otros desarrollos que den cuente de su aplicación</t>
    </r>
  </si>
  <si>
    <t xml:space="preserve">Al seguimiento por control interno se verificó que el Hospital Departamental Psiquiátrico Universitario del Valle, realizó su planeación através del Plan Operativo Anual (POA), en concordancia con los objetivos institucionales, las metas estratégicas y los compromisos establecidos en el Plan de Desarrollo para  la vigencia 2025.  En este orden de ideas se verificó por Control Interno que se  han realizado los seguimientos al desarrollo del POA y han quedado establecidos en las actas del comité de gerencia, en el Comité de Gestion y Desempeño, Junta Directiva y comunidad en general. 
</t>
  </si>
  <si>
    <t>En los 3 trimestres de la vigencia 2025 se ha realizado  el seguimiento a los planes de mejoramiento de acreditación y sistema integrado de gestión, en donde se recibió al ente acreditador ICONTEC.</t>
  </si>
  <si>
    <t>La oficina asesora de control interno realizo los seguimientos a la matriz de riesgos en donde están inluidos los riesgos de corrupción. Se aprobó y publico el plan anticorrupcion y atencion al ciudadano, el cual acumula 2 seguimientos encontrándose en desarrollo a la fecha, así mismo el oficial de cumplimiento presentó ante la junta directiva los respectivos informes Sarlaf Sicof en cada una de las sesiones ordinarias.</t>
  </si>
  <si>
    <t>A la politica gestión del riesgo le fue  revisado  el indicador de cumplimiento, politica que da alcance a todos los procesos e impacta los riesgos identificados en cada uno de ellos. Se realizó la audiencia pública en donde fue dado a conocer  a la ciudadanía la gestión del riesgo de la entidad</t>
  </si>
  <si>
    <t xml:space="preserve">La línea estratégica  imparte directrices dirigidas a la 2 línea de defensa para evitar la materialización de los riesgos. Por ello la segunda línea de defensa trabaja de manera articulada con cada uno de los líderes de proceso y con la tercera línea de defensa,  quien asesora de manera permanente  en el desarrollo de la politica, manual y procedimiento de la gestión del riesgo, para  su correcta identificación y desarrollo de los controles, evitando la materialización del riesgo y así evitar la afectación en  la consecución de las metas establecidas en el plan de desarrollo del HDPUV </t>
  </si>
  <si>
    <t>Los líderes de proceso deben monitorear los riesgos para verificar que sus controles sean eficaces y evitar la materialización. Los ajustes a los controles y a los riesgos pueden realizarlos en cualquier momento. Si se materializa un riesgo debe revisarse sus controles y establecer o nuevos controles o ajustar los controles  existentes..</t>
  </si>
  <si>
    <t xml:space="preserve">La alta dirección monitorea los riesgos institucionales identificados en la matriz de riesgos,  en donde también se encuentran los riesgos de corrupción, Sicof y Sarlaft.  La gestión de los riesgos se realiza de acuerdo a lo establecido  en la política y el procedimiento de la gestión del riesgo. El procedimiento gestion del riesgo fue ajustado por Acuerdo aprobado por la junta directiva en donde se incluyeron nuevos riesgos como los clinicos, individuales, sociales y fiscales y tambien se incluyo en el procedimiento una nueva metodologia para los riesgos clinicos como es la AMFE. </t>
  </si>
  <si>
    <t>La línea estratégica en el Comité de gerencia, control interno y de gestion y desempeño, revisa y se toman las decisiones pertinentes relacionadas con los riesgos de corrupción.</t>
  </si>
  <si>
    <t xml:space="preserve">El Hospital Departamental Psiquiatrico Universitario del Valle,   cuenta con un manual de funciones actualizado y fue socializado a todos los colaboradores con el objeto de que cumplan sus funciones a cabalidad. Las funciones están segregadas en diferentes funcionarios para minimizar las  posibles acciones fraudulentas, estableciendo responsabilidades a cada uno de ellos. 
</t>
  </si>
  <si>
    <t xml:space="preserve">Se evidenció que la alta dirección impartió directrices referente a la administación del riesgo, es así como se observa que la matríz de riesgos es dinámica y se ajusta de manera permanente de acuerdo al monitoreo de los factores internos y externos que puedan afectar la consecución de los logros del PDI,  siguiendo los lineamientos establecidos en la politica y en el procedimiento. Igualmente se ajustó nel procedimiento gestión del riesgo en donde se identificaron nuevos riesgos como los clinicos, individuales, sociales y fiscales y tambien se incluyo una nueva metodologia para los riesgos clinicos como lo es la AMFE.
</t>
  </si>
  <si>
    <t>Ante el Comité de Coordinacion de Control Interno  se presentó el seguimiento y análisis de los riesgos para la toma de decisiones y se estableció que los riesgos materializados deben revisarse y ajustarse sus controles.</t>
  </si>
  <si>
    <t>La línea estratégica impartió directrices a la primera y segunda línea de defensa,  relacionadas con los riesgos que involucran actividades tercerizadas, en donde se toman decisiones fundamentales una vez la tercera línea de defensa presente el seguimiento.</t>
  </si>
  <si>
    <t xml:space="preserve">Se evidencia que los riesgos son monitoreados de manera permanente por los lideres en cada uno de los procesos, igualmente los monitorea  la segunda línea de defensa, en donde ha venido realizando  los seguimientos y que son evidenciados por control interno.
</t>
  </si>
  <si>
    <t xml:space="preserve">Se verifica que la línea estratégica desarrolla e imparte directrices en materia de control interno y se evidenció el cumplimiento y desarrollo del modelo integrado de planeación y de gestión MIPG, en donde la evaluación del formulario FURAG de la vigencia 2025 posicionó al Hospital Departamental Psiquiatrico Universitario del Valle  obtuvo un primer puesto entre 3371 entidades territoriales, con un 93,6 de indice de desempeño institucional, ubicada en el quintil 5 como una de las entidades con más alto indice de desempeño institucional. Igualmente el indice de desempeño de la séptima dimensión de control interno fue del 99.5 de cumplimiento, en donde el desarrollo del MECI en la entidad ocupo el puesto 1 entre 5766, ubicandonos en el quintil 5.
</t>
  </si>
  <si>
    <t>La alta alta dirección realiza el análisis del impacto que pueda presentar  el control interno en la entidad, por consiguiente está atento para impartir directrices en la gestión del Control interno en cada uno de los procesos. El desarrollo de la septima dimensión del Modelo Intergado de Planeación y de Gestión obtuvo una calificación del 99.5% de cumplimiento, en donde el desarrollo del MECI en la entidad ocupo el puesto 1 entre 5766, ubicandonos en el quintil 5, en la vigencia 2025.</t>
  </si>
  <si>
    <t xml:space="preserve">
Los diferentes procesos de la entidad, vienen reportando los indicadores de gestión a la oficina de calidad, para medir  la eficacia del sistema integrado de gestión  La entidad  evalúa la aplicación de los procedimientos, guías, protocolos e instructivos y adicionalmente de manera mensual se hace la evaluación y seguimiento del desempeño de los procesos en el reporte de indicadores para verificar el cumplimiento del las metas del PDI.  Igualmente  se viene realizando el  seguimiento a  las acciones de mejoramiento encaminadas al  mantenimiento de  la certificación de los sistemas de gestión de Calidad, Ambiental y de Seguridad y Salud en el Trabajo, contribuyendo al  mejoramiento continuo  de la operación por procesos,  aportando significativamente en la atención de los pacientes y su entorno,  la mitigación de impactos ambientales y  la protección de  la salud y la seguridad de los trabajadores.</t>
  </si>
  <si>
    <t xml:space="preserve">El Hospital Departamental Psiquiatrico Universitario del Valle ha trabajado en este 2025, desarrollando  los objetivos establecidos en el MIPG, agilizando, simplificando y flexibilizando la operación de la entidad para la generación de bienes y servicios que resuelvan las necesidades de los ciudadanos. Por ello  se revisaron los tràmites propuestos por la Función Pública, se identificaron  tràmites que no aplican y se realizò la audiencia pùblica de rendiciòn de cuentas en el mes de abril de 2025.  Se vienen realizando las reuniones del comitè de gestiòn  y desempeño de manera periòdica, abordando los temas definidos en la polìtica. </t>
  </si>
  <si>
    <t xml:space="preserve">La lìnea estratégica imparte directrices a la primera y segunda línea de defensa, por ello la entidad cuenta con los tràmites aprobados en la plataforma SUIT, igualmente viene fortaleciendo la participaciòn ciudadana mediante campañas lideradas desde la oficina del SIAU y la realizaciòn de la audiencia pùblica de rendiciòn de cuentas. Se realiza seguimiento de indicadores institucionales, donde se verifica el cumplimiento de metas en la prestaciòn de servicios de apoyo, presupuestales y contables entre otros. Se vienen ejecutando los planes de mejoramiento que permiten a la entidad mantenerse  Acreditada y Certificada en sistemas integrados de gestiòn. </t>
  </si>
  <si>
    <t xml:space="preserve">La entidad impartió directrices a la Dimensión del Talento humano, para que se asignen las funciones y que éstas queden debidamente segregadas en los procesos y en diferenctes funcionarios para reducir el riesgo que afecte la operación y la consecución de los logros establecidos en las metas del PDI, por consiguiente se cuenta con un manual de funciones actualizado. </t>
  </si>
  <si>
    <t xml:space="preserve">Se observò  que la entidad impartio directrices tendientes a la revisión bibliográfica realizada por el equipo asistencial y se dió continuidad al estudio de estimación de necesidad de personal de enfermería, se revisaron las variables del cálculo y se definió estimar otras variables que inciden en tiempos no laborados lo cual establece los días anuales a cubrir, y el número de funcionarios que deben adicionarse al cálculo por el concepto de vacaciones y ausentismo.
</t>
  </si>
  <si>
    <t xml:space="preserve">Se verificó que los controles son evaluados  en cada uno de los procesos, estableciendo su eficacia y el cumplimiento de los mismos por el responsable en cada proceso, considerando siempre la normativa establecida para su identificación y monitoreo.
</t>
  </si>
  <si>
    <t>Ante el comité de control interno se informo que para el periodo enero-agosto de 2025  se continuó dando a conocer a toda la comunidad hospitalaria la política y manual de seguridad de la información y uso de los recursos informáticos,  con el fin de culturizar a todo el personal con la importancia del manejo de la información</t>
  </si>
  <si>
    <t>Ante el Comité de Coordinacion de Control interno se verifica que el área de información y comunicación cuenta con   el PETI 2025 en donde se establecen los proyectos a ejecutar en la vigencia.</t>
  </si>
  <si>
    <t xml:space="preserve">Se verifico por control interno que en la actualidad el Hospital continúa con el uso del sistema de información Hosvital-His, que permite la captura y procesamiento de la información administrativa, financiera y asistencial de manera oportuna permitiendo la toma de decisiones. Que de acuerdo a las nuevas normativas emitidas por el Ministerio de Salud, el Hospital a adquirido e implementado nuevos modulos de Hosvital como son el de la facturacion electrónica y RIPS. </t>
  </si>
  <si>
    <t xml:space="preserve">La entidad cuenta con un Software de información que permite  captar y procesar información clave para el área administrativa, financiera y asistencial, también se cuenta con el servicio de información y atención al usuario SIAU, que permite captar y procesar información, relacionada con peticiones, quejas, reclamos y solicitudes por parte de los usuarios. 
Se verifico por control interno que en la actualidad el Hospital continúa con el uso del sistema de información Hosvital-His, que permite la captura y procesamiento de la información administrativa, financiera y asistencial de manera oportuna permitiendo la toma de decisiones. Que de acuerdo a las nuevas normativas emitidas por el Ministerio de Salud, el Hospital adquirio e implementó nuevos módulos de Hosvital como son el de la facturacion electrónica y RIPS. </t>
  </si>
  <si>
    <t xml:space="preserve">
La entidad cuenta con el  PETI en donde están detallados los proyectos a ejecutar en la vigencia 2025. Igualmente se continúa aplicando la politica y manual de seguridad de la informacion y el uso de los recursos informáticos lo que ha permitido la disponibilidad de los datos y que sean confiables. 
Con el apoyo del area de comunicaciones se han realizado piezas graficas y video socializando diferentes tips de seguridad del uso adecuado de la información, adicional desde el plan institucional de capacitaciones en el mes de abril del 2025 se socializo al personal asistencial los temas: Seguridad de la información (política, manual y acuerdo de confidencialidad), Link para reportar ataques a ColCERT (equipo de respuesta de emergencias cibernéticas de colombia), video de phishing, video buen uso de história clínica, tips de seguridad informática, contingencia de la história clínica y cuidados a los equipos informáticos. Teniendo una adherencia de 97,3% del total de los participantes.  </t>
  </si>
  <si>
    <t>Ante el comité de control interno se presentan los avances del plan  de comunicaciones institucional y en este se toman decisiones sobre el correcto y adecuado tratamiento de los canales internos de comunicación. Se realizó el seguimiento desde la matriz de comunicaciones sobre el desarrollo de las actividades programadas para la vigencia. De igual manera se presentó el informe de evaluación del proceso de mercadeo y comunicaciones y los resultados, impacto y efectividad de la comunicación interna fue realizada a través de una  encuesta efectuada a toda la comunidad hospitalaria en el primer semestre de la vigencia 2025.</t>
  </si>
  <si>
    <t xml:space="preserve">En el primer semestre del año 2025, se realizó la actualización del Plan Estratégico de comunicaciones y la matriz de comunicaciones que proyecta las diferentes actividades de año en curso. El HDPUV cuenta con diferentes canales de comunicación interna y externa, este año, se ha implementado el Canal de WhatsApp, el cual da información oportuna de las actividades y eventos de la institución, publicados en redes sociales. También se implementó una nueva pantalla informativa en consulta externa, que permite a los usuarios en sala de espera para atencion en caja, visualizar el contenido institucionall que se proyecta. </t>
  </si>
  <si>
    <t xml:space="preserve">
En la entidad se cuenta con el PRO-GIN-08 que es el procedimiento de Estadistica y Gestión de la información donde se indica como es el proceso para la solicitud de información a cargo del área de estadistica. Se continúa aplicando el FOR-GIN-42 para la creación de nuevos usuarios en el sistema de información y realizando una depuración de los usuarios con apoyo del área de talento humano quien notifica la renuncia de cada funcionario. Igualmente se continúa con la aplicación de la politica y manual de seguridad de la información y uso de los recursos informaticos. </t>
  </si>
  <si>
    <t xml:space="preserve">La segunda linea de defensa  liderada por planeación ha consolidado la información clave para la gestión del riesgo el Hospital, realizando reuniones periódicas  en los comités de gerencia y de gestión y desempeño en donde se impartieron las directrices tendientes a la evaluación y  el cumplimiento de los controles de los riesgos para evitar su materialización. El componente gestión del riesgo en la evaluación del Furag en la vigencia 2025 obtuvo un desempeño del 100% en la entidad.
</t>
  </si>
  <si>
    <r>
      <t xml:space="preserve">Presente
</t>
    </r>
    <r>
      <rPr>
        <b/>
        <i/>
        <sz val="11"/>
        <color theme="0"/>
        <rFont val="Arial Narrow"/>
        <family val="2"/>
      </rPr>
      <t>(1/2/3)</t>
    </r>
  </si>
  <si>
    <r>
      <t xml:space="preserve">Funcionando
</t>
    </r>
    <r>
      <rPr>
        <b/>
        <i/>
        <sz val="11"/>
        <color theme="0"/>
        <rFont val="Arial Narrow"/>
        <family val="2"/>
      </rPr>
      <t>(1/2/3)</t>
    </r>
  </si>
  <si>
    <r>
      <t xml:space="preserve">Explicación de cómo la Entidad </t>
    </r>
    <r>
      <rPr>
        <b/>
        <u/>
        <sz val="11"/>
        <color theme="0"/>
        <rFont val="Arial Narrow"/>
        <family val="2"/>
      </rPr>
      <t>evidencia</t>
    </r>
    <r>
      <rPr>
        <b/>
        <sz val="11"/>
        <color theme="0"/>
        <rFont val="Arial Narrow"/>
        <family val="2"/>
      </rPr>
      <t xml:space="preserve"> que está dando respuesta al requerimiento
Referencia a Procesos, Manuales/Políticas de Operación/Procedimientos/Instructivos u otros desarrollos que den cuente de su aplicación</t>
    </r>
  </si>
  <si>
    <r>
      <t xml:space="preserve">
Lineamiento 14: 
</t>
    </r>
    <r>
      <rPr>
        <b/>
        <sz val="11"/>
        <color theme="0"/>
        <rFont val="Arial Narrow"/>
        <family val="2"/>
      </rPr>
      <t>Comunicación Interna (Se comunica con el Comité Institucional de Coordinación de Control Interno o su equivalente; Facilita líneas de comunicación en todos los niveles; Selecciona el método de comunicación pertinente).</t>
    </r>
  </si>
  <si>
    <r>
      <t xml:space="preserve">
Lineamiento 15: 
</t>
    </r>
    <r>
      <rPr>
        <b/>
        <sz val="11"/>
        <color theme="0"/>
        <rFont val="Arial Narrow"/>
        <family val="2"/>
      </rPr>
      <t>Comunicación con el exterior (Se comunica con los grupos de valor y con terceros externos interesados; Facilita líneas de comunicación).</t>
    </r>
  </si>
  <si>
    <t xml:space="preserve">La entidad cuenta con  un Sitio web  www.psiquiatricocali.gov.co, en donde establece que  debe ser un compendio virtual de los aspectos institucionales, administrativos, sociales, comerciales, jurídicos y normativos.   
 Frente a los canales externos, la entidad ha presentado un gran avance en el alcance y seguidores de nuestras redes sociales, en total se evidencia que mensualmente subimos en más de 100 personas, estas visitas estan: la página web en el primer semestre del año ha tenido mas de 45 mil visitas y las redes sociales (faceebook, instagram X y Youtube)  han alcanzado alrededor de 65 mil personas, las notas freepress se han enviado a distintos medios de comunicacion regional y nacional, la revista institucional se reemplazo por la participacion activa en la revista del Congreso de la República y la Revista de ASOHOSVAL asi mismo el boletín “Ponte al Día” se ha publicado y otros espacios de difusión que han permitido consolidar la presencia del hospital en medios interinstitucionales y comunitarios.                                                                                                                                                                                                                  Igualmente cuenta con el Portafolio de servicios, en  donde toda información que sea puesta en los circuitos informativos propende a promocionar los servicios que presta el HDPUV ESE, además de la actualización y avances en nuevas modalidades científicas, terapéuticas y administrativas para hacerlos más eficientes.                                                       
</t>
  </si>
  <si>
    <t>En el comité de coordinación de control interno se revisó la evaluación y  el grado de efectividad de las comunicacines institucionales.</t>
  </si>
  <si>
    <t xml:space="preserve">Se evidenció que el proceso de gestión documental cuenta con la política  de Gestión Documental  actualizada Resolución Nº 578 del 19 Nov-2024, igualmente con  el Programa de Gestión Documental;  con el PINAR fue creado por Resolución 282 de 29 de junio de 2021; con las Tablas de Retención Documental que seran actualizadas en la vigencia 2026.
La entidad cuenta con el programa de gestión documental, la politica de gestión documental y el plan estratégico de tecnologías de la información, ventanilla única,  así como con la política de transparencia y acceso a la información pública y la lucha contra la corrupción  y  también cuenta con el procedimiento estadistica y gestión de la información (PRO-GIN-08) </t>
  </si>
  <si>
    <t>Desde el comite de gestion y desempeño se realizó el seguimiento al cumplimiento de la pollitica de gestion documental, la politica se ha actualizado mediante la Resolucion No. 578 del 19 de noviembre de 2024. Durante la vigencia 2025 se han realizado dos seguimientos a la fecha de corte.  Se ha adquirido la herrameinta informatica de PQRS que se encuentra en etapa de estabilizacion y la de Ventanilla Unica y de gestion de documentos que se encuentra en etapa de desarrollo</t>
  </si>
  <si>
    <t xml:space="preserve"> Durante el seguimiento por control interno en la vigencia 2025 se ha realizado la revision del  proceso de la planeación estratégica para la formulación del nuevo plan de desarrollo, se establecieron las  líneas y objetivos institucionales  y se formuló  el Plan Operativo de la Vigencia y POAI</t>
  </si>
  <si>
    <t>Ante el Comité de Control Interno se ha  presentado  el seguimiento a los riesgos por procesos. Se deben identificar los riesgos clinicos, individuales, sociales y fiscales conforme al ajuste realizado al procedimiento gestión del riesgo.</t>
  </si>
  <si>
    <t xml:space="preserve">Las evaluaciones independientes realizadas por el asesor de control interno de la entidad, fueron presentadas a la línea estratégica, para la toma oportuna de decisiones e impactar las falencias en el Sistema de Control interno. Estas fueron presentadas en el comité de coordinación de control interno y desde ahi se impartieron las directrices a los lideres de proceso para la mejora continua del SCI del HDPUV.  La evaluación del formulario FURAG de la vigencia 2025 posicionó al Hospital Departamental Psiquiatrico Universitario del Valle  obteniendo un primer puesto entre 3371 entidades territoriales, con un 93,6 de indice de desempeño institucional, ubicada en el quintil 5 como una de las entidades con más alto indice de desempeño institucional. Igualmente el indice de desempeño de la séptima dimensión de control interno fue del 99.5 de cumplimiento, en donde el desarrollo del MECI en la entidad ocupo el puesto 1 entre 5766, ubicandonos en el quintil 5.
</t>
  </si>
  <si>
    <t xml:space="preserve">
El asesor de Control interno realizó el seguimiento al cumplimiento de los planes de mejoramiento, verificó igualmente que las acciones identificadas para la mejora estuviesen siendo efectivas y asesoró de manera permanente a la alta dirección para su cabal desarrollo y cumplimiento, además asistió a varias de las jornadas del equipo de direccionamiento y gerencia para realizar el seguimiento a los planes de mejoramiento del sistema único de acreditación. 
</t>
  </si>
  <si>
    <t xml:space="preserve">La línea estratégica es la llamada a socializar todas las deficiencias que en materia de control interno se presenten en  los procesos y reporta  a los líderes de proceso las deficiencias para que tomen las acciones pertinentes. </t>
  </si>
  <si>
    <t xml:space="preserve">En el Hospital Departamental Psiquiátrico Universitario del Valle, se trabajó conjuntamente con los líderes de proceso el desarrollo de las Dimensiones que componen el MIPG y el MECI. Como resultado de esta gestión,  la entidad obtuvo en la   evaluación del Furag 2025 el primer puesto entre 3371 entidades territoriales, con un 93,6 de indice de desempeño institucional, ubicada en el quintil 5 como una de las entidades con más alto indice de desempeño institucional. Igualmente el indice de desempeño de la séptima dimensión de control interno fue del 99.5 de cumplimiento, en donde el desarrollo del MECI en la entidad ocupo el puesto 1 entre 5766, ubicandonos en el quintil 5.  Se evidenció igualmente que se contínúa trabajando en el desarrollo de las líneas de defensa del MIPG, éstas se  articularon para la toma de decisiones,  permitiendo que la entidad conserve la certificación en los Sistemas de Gestión de Calidad bajo la NTC ISO 9001:2015, Sistema de Gestión Ambiental bajo la NTC ISO 14001:2015 y el Sistema de Gestión de la Seguridad y Salud en el Trabajo bajo la NTC ISO 45001:2018. </t>
  </si>
  <si>
    <t xml:space="preserve">
Se observó por control interno  que el periodo enero a  junio y de julio a noviembre de 2025  desde el programa de Fortalecimiento de cultura durante estos periodos se trabajo desde las palancas las siguientes actividades: Taller de Reinvención dirigido al Comité gerencial, Enfermeros y profesionales del área de la salud con el objetivo de aprender una habilidad clave del líder para gestionar la disrupción constante, con una participación de 39 personas
Taller del Control a la Confianza: La accountability como Motor de Liderazgo, dirigido al comité gerencial y al grupo de profesionales de la salud enfermeros – terapeutas ocupacionales que tiene como objetivo de Fortalecer en los participantes la capacidad de liderazgo mediante la práctica del accountability, entendida como la responsabilidad personal y colectiva frente a los compromisos asumidos, potenciando la confianza, la credibilidad y la coherencia en la gestión de equipos y proyectos, con una participación de 82 personas.
Palanca Prácticas de Gestión Humana se realizó desde el eje emocional en la promoción de los jardines terapéuticos con el objetivo de trabajar en la importancia de los jardines terapéuticos dando prioridad a la salud mental de los trabajadores, en apoyo con seguridad del paciente, bienestar integral humanización y Grupo Ges, la actividad consistió en ofrecer un espacio de esparcimiento al aire libre dándole a nuestros trabajadores Tips y herramienta en que el trabajador pueda fortalecer su salud mental en este caso estamos hablando de actividades de relajación, actividades de respiración . 
Realización de la Charla de la ciencia de ser feliz y como aplicarla con el objetivo de explorar los hallazgos y descubrir prácticas para incorporar más bienestar para nuestra vida cotidiana, con una participación de 153 personas
Talle de finanzas saludables con el objetivo aprender a ahorrar, controlar los gastos, controlar las deudas y saber cómo crecer el dinero para construir un futuro. Tener Finanzas saludables impacto positivamente la calidad de vida de las personas, dirigido a todo el personal de la institución, con una participación de 133 personas.
Compromiso y colaboración clave para equipos de altos rendimientos. Con el objetivo fortalecer la cultura del trabajo conjunto, desarrollar la corresponsabilidad de crear entornos donde las personas no solo trabajan juntas, sino que crecen juntas, con una participación de 147 personas.</t>
  </si>
  <si>
    <t>Al seguimiento por control interno de enero a junio y de julio a noviembre de  2025 , es importante anotar que el componente Ambiente de Control se  desarrolló  conforme a lo establecido en el Modelo integrado de planeación y de Gestión MIPG, verificando que  se continuo con el proceso de Fortalecimiento de la Cultura Organizacional, se busca implementar un modelo de actuación para las personas en posiciones de mando y para los equipos de trabajo, que propenda por los resultados, el cuidado de las relaciones y del ser.
El plan de intervencion propuesto durante este periodo se orientó a realizar la fase de planeación del programa de Valores Vividos, definición de valores institucionales y conductas asociadas, piezas de expectativa para su lanzamiento, que incentivan a los funcionarios a compartir y aplicar los valores Institucionales, en su diario actuar. 
Se conmemoró el día nacional del Servidor Público, en donde se resaltò la labor de los servidores públicos del HDPUV, se fortalecieron los valores institucionales.</t>
  </si>
  <si>
    <t xml:space="preserve">   
Ante el comité de Institucional de control interno se presentaron  las manifestacioes de los 3 trimestres de la vigencia 2025   quedando pendiente el ultimo trimestre que cierra el 31 de diciembre de 2025.  Se verifico que no se  presentaron  manifestaciones por presuntas fallas frente al incumplimiento del Código de Integridad por parte de los funcionarios.     
Se informó al comité que se implementó el Programa de Transformación Cultural donde se integra la socialización del Código de Integridad y se despliegan actividades para el monitoreo del objetivo propuesto.  Se establecíó que el Comité de Convivencia Laboral resolvió oportunamente las solicitudes presentadas por los funcionarios y  que  se reunió de acuerdo a lo establecido en la resolución de creación,  cumpliendo  con la periodicidad.
Para el 2025 hasta julio se recibieron un total de 293 manifestaciones de las cuales: 266 son felicitaciones cuyo porcentaje es del 90,8%; Quejas 22 cuyo porcentaje es 7,5%; Peticiones 1 con porcentaje del 03%, sugerencias 2 porcentaje del 0.7% y reclamos 2 cuyo porcentaje es del 0.7%. 
</t>
  </si>
  <si>
    <t xml:space="preserve">De  acuerdo al seguimiento realizado por control interno  se estableció que revisados los tres primeros trimestres de la vigencia 2025  no se presentaron  manifestaciones por presuntas fallas frente al cumplimiento del Código de Integridad por parte de los funcionarios. 
Igualmente se evaluo por parte de control interno las manifestaciones en este periodo  y se observò que la informaciòn  recepcionada por los canales de comunicaciòn dispuestos por la entidad para las PQRS, fue evaluada y se le diò respuesta oportuna a las manifestaciones. Estas  fueron publicadas en la pàgina web de la entidad en la pestaña de transparencia. Las quejas que involucran funcionarios de la entidad fueron resueltas y puestas en conocimiento del lider de proceso al que pertenecen.
Igualmente se realizò seguimiento al comite de concivencia laboral y las diferentes actuaciones que afectan la conducta del funcionario y  fueron puestas en conocimiento de control disciplinario
</t>
  </si>
  <si>
    <t xml:space="preserve">Durante el periodo enero a junio y de julio a noviembre de 2025, no se han presentado  manifestaciones por presuntas fallas frente al incumplimiento del Código de Integridad por parte de los funcionarios.
La gestión frente a este tipo de manifestaciones se encuentra documentada en el numeral 5.7.5 Gestión de Manifestaciones a presunta falla frente al cumplimiento del Código de Integridad institucional – Conflicto de Interés, del Manual de Sistema de Información y Atención al Usuario (MAN-SIA-01).
Igualmente el Hospital realiza la medición de la gestión institucional a través de la formulación y desarrollo de indicadores orientados al sistema de la gestión ética, propuestos en el Código de Conducta y Buen Gobierno.
Dentro de la evaluación realizada por el asesor de control interno para este periodo, se observó que  el reporte del indicador de vulneración de derechos no se presentaron  manifestaciones  de vulneracion de derechos, se presento un indicador controlado, sin embargo  el indicador no supera el 20% de la meta establecida, ya que el porcentaje fue 0% por no presentarse ninguna manifestacion de vulneracion de derechos. 
</t>
  </si>
  <si>
    <t>El lider de Talento humano presento ante el comité de control interno la  Formacion  de pensamiento estratégico, dirigido a profesionales y lideres, en el periodo de enero a junio y de julio a noviembre de 2025.</t>
  </si>
  <si>
    <t xml:space="preserve">En el periodo comprendido entre enero a junio y de julio a noviembre de 2025, se diò continuidad a potenciar la Cultura Organizacional, el dia 27 de junio se conmemoró el día Nacional del Servidor Público, fecha en la cual se resaltó  la labor de los servidores públicos de la institución.
Se  verificó por Control interno que desde el Talento Humano de la entidad se continúa  promoviendo  la cultura de integridad en los servidores públicos, lo que permite implementar prácticas preventivas para evitar  el interés particular. 
</t>
  </si>
  <si>
    <t xml:space="preserve">Al seguimiento de enero a junio y de julio a noviembre de  2025 se continua potenciando la Cultura Organizacional, el dia 27 de junio se conmemoró el día Nacional del Servidor Público, fecha en la cual se resaltó  la labor de los servidores públicos de la institución, mediante el desarrollo de jornadas educativas de reflexión para fortalecer el actuar de los servidores públicos y quienes prestan servicios al interior de la entidad, lo que implica y requiere un comportamiento especial, un deber-ser particular, una manera específica de actuar, orientados bajo la cultura de la legalidad y la ética de lo público.    
En el marco del programa de humanización se  han aplicado las prácticas humanizantes basadas en los valores y principios organizacionales durante la ruta de atención del paciente, que permiten mejorar la satisfacción del cliente, evidenciado en el cumplimiento del temario de humanización establecido en el PIC. 
La institución fortalece los mecanismos para el manejo de conflictos, entre los cuales tenemos los comités institucionales de ética y convivencia laboral los cuales  dieron respuesta oportuna a  las solicitudes de los funcionarios.
El Hospital Departamental Psiquiátrico Universitario del Valle E.S.E., a la fecha tiene suscrito con la Asociación Nacional Sindical de Trabajadores y Servidores Públicos de la Salud, Seguridad Social Integral y Servicios Complementarios Anthoc - Asositrapsi, acuerdo colectivo de trabajo vigencia 2023-2025 donde se concertan condiciones del empleo en el marco de relaciones de respeto entre la entidad y las organizaciones sindicales de empleados públicos, instando a las partes a su cabal cumplimiento en la forma y términos acordados, redundando en un buen clima organizacional.
</t>
  </si>
  <si>
    <t>En el periodo enero a noviembre de 2025, se dió continuidad a potenciar la Cultura Organizacional, en el mes de junio se conmemoró el día Nacional del Servidor Público, fecha en la cual se exalto la labor de cada servidor y servidora pública que, con vocación, compromiso y ética, entrega lo mejor de si al servicio de la salud mental y el bienestar de la comunidad.  El objetivo principal de la actividad del Día del Servidor Público es reconocer y valorar la labor de los funcionarios y empleados que trabajan en nuestra institución. Buscando fortalecer el sentido de pertenencia, la eficiencia, la ética y la calidad del servicio público, además de promover la reflexión sobre el papel del servidor público en la sociedad. 
En el marco del programa de humanización se  han aplicado las prácticas humanizantes basadas en los valores y principios organizacionales durante la ruta de atención del paciente, que permiten mejorar la satisfacción del cliente, evidenciado en el cumplimiento del temario de humanización establecido en el PIC. 
La institución fortalece los mecanismos para el manejo de conflictos, entre los cuales tenemos los comités institucionales de ética y convivencia laboral los cuales establecieron para la vigencia el plan de trabajo anual, sesionando durante la vigencia del enero a agosto dando respuesta oportuna a  las solicitudes de los funcionarios.</t>
  </si>
  <si>
    <t xml:space="preserve">Desde el inicico de la vigencia y hasta el seguimiento  a noviembre de 2025 el área de sistemas, participo en la induccion y reinduccion realizada a través de la plataforma moodle propuesta por el área de talento humano en donde se socializó la politica de seguridad de la información, la politica de tratamiento y protección de datos, acuerdo de confidencialidad, manual de seguridad de la información, PETI, tips de seguridad y procedimientos. 
Con el apoyo del área de comunicaciones durante el periodo enero a noviembre de  2025, se han diseñado y socializado piezas graficas y videos sobre tips de seguridad en el uso de la información. Con el apoyo del área de talento humano se continúa diligenciando el acuerdo de confidencialidad cada vez que ingresa un nuevo funcionario.
Se acutalizó el PETI y  se conto con el acompañamiento y asesoria de una empresa experta  en donde se establecieron 10 proyectos macros a ejecutar entre el 2025 al 2028, este plan fue adoptado bajo la resolucion 059 de enero de 2025. </t>
  </si>
  <si>
    <t>Se verificó por control interno que  se socializó la politica de seguridad de la información y uso de los recursos informáticos a todos los funcionarios del hospital  y el manual de seguirdad de la información y uso de los recursos informáticos a toda la comunidad hospitalaria.  Con el apoyo del área de talento humano se continua diligenciando el formato de confidencialidad cada vez que ingresa un nuevo funcionario. 
Con respecto al PETI, se realizó en el mes de enero de 2025  la actualizacion.</t>
  </si>
  <si>
    <t>Se realizó el seguimiento a los controles de los riesgos sicof y Sarlaf identificados en la matriz de riesgos,  conforme a lo establecido en la circular 005-5 y 004-5 de la supersalud. 
En el periodo enero-a junio y de julio a noviembre de 2025 con relación a las vinculaciones durante este periodo se realizaron los respectivos controles con relación  a los riesgos de sicof y Sarlaft,  conforme a lo establecido en la circular 005-5 de la supersalud, con el seguimiento y observancia del  oficial de cumplimiento. El proceso de Talento Humano tiene identificado los riesgos y al seguimiento se observa que no hubo materialización de ningún riesgo por cuanto sus controloes han demostrado ser eficaces.</t>
  </si>
  <si>
    <t xml:space="preserve">El proceso de Talento Humano cuenta con riesgos y  sus controles, a los cuales se les realizò seguimiento en el periodo comprendido entre enero a junio y de julioa noviembre de 2025, en donde se actualizó el Procedimiento Gestión del Riesgo, para incluir los riesgos clinicos, individuales, sociales y los riesgos fiscales, conforme a las metodologias AMFE y la Versión 6 del DAFP.                                                                             </t>
  </si>
  <si>
    <t xml:space="preserve">Durante el seguimiento y hasta noviembre de 2025, se realizó el seguimiento por Control interno a los riesgos identificados en el proceso de Gestión de Talento Humano, se evidenció que durante este periodo no se  materializó ningún riesgo inherente a este proceso y al seguimiento del cumplimiento de los controles se evidenció que se revisan y se tiene un control sobre ellos. En conclusión por control interno se resalta que los riesgos identificados en el proceso de Talento Humano han sido monitoreados  de manera regular por parte del líder y los funcionarios que integran el proceso, cumpliendo con la observancia de los controles para evitar la materialización del riesgo.
</t>
  </si>
  <si>
    <t xml:space="preserve">Al seguimiento por control interno se verificò que se cuenta con la  linea de denuncia interna denominada LINEA ANTICORRUPCION "Por una gestión transparente"  y èsta se encuentra operando.  Igualmente se evidenciò que  los comités de ética hospitalaria y humanización de la atención en el periodo enero a junio y de julio a noviembre de 2025, han cumplido con la periodicidad, quorum y con el plan de trabajo de acuerdo a lo establecido en la Resoluciòn de creaciòn para ellos.  Igualmente se verificó que la informaciòn  recepcionada por los canales de comunicaciòn dispuestos por la entidad para las PQRS, fue evaluada y se le diò respuesta oportuna a las manifestaciones y estas fueron fueron publicadas en la pàgina web de la entidad en la pestaña de transparencia. Las quejas que involucran funcionarios de la entidad fueron resueltas y puestas en conocimiento del lider de proceso al que pertenecen.
</t>
  </si>
  <si>
    <t xml:space="preserve">Al seguimiento hasta noviembre de 2025 se evidenció que los comités de ética hospitalaria y humanización de la atención se encuentran operando y cumpliendo con la  periodicidad.  En el comité de humanización se realizó el análisis de las manifestaciones con corte trimestral, información que es presentada por el proceso de SIAU.  La información de las manifestaciones relacionadas con vulneración de derechos de los pacientes es presentada y analizada en el comité de ética hospitalaria.  Los derechos de petición son respondidos de manera oportuna y se mide el indicador de las respuestas a las  manifestaciones.  También se evidenció el reporte de manifestaciones a través de la página web.  
La LINEA ANTICORRUPCION "Por una gestión transparente" se encuentra operando. Los comités de ética hospitalaria y humanización han cumplido sus planes de trabajo y periocidad de reuniones, se continúa el monitoreo de las manifestaciones relacionadas con vulneración de derechos de los pacientes es presentada y analizada en el comité de ética hospitalaria.   A los derechos de petición se les dió respuesta de manera oportuna y se midió el indicador de las respuestas a las  manifestaciones.  También se evidenció el reporte de manifestaciones a través de la página web.  La LINEA ANTICORRUPCION "Por una gestión transparente" y se encuentra operando.  
</t>
  </si>
  <si>
    <t>Se verificó que en el periodo comprendido entre enero-agosto de 2025, el comité de coordinación de control interno ha venido cumpliendo con la periodicidad ( cuatrimestral) y con el cumplimiento de los objetivos establecidos en la resoluciòn de creación.  Se trabajó de manera articulada con el Comité de gestión y desempeño en donde se observó que se trabajó en el cumplimiento y desarrollo del MIPG para que la entidad avanzara en  cada uno de sus procesos con la implementación del SCI.</t>
  </si>
  <si>
    <t>El desarrollo de la Séptima Dimensión del MIPG  al seguimiento de enero a noviembre de 2025, se verificó que se ha venido cumpliendo con el desarrollo de los componentres del MECI, en donde claramente se pueden evidenciar las fortalezas y las debilidades de cada uno de ellos, asegurando la aplicación y desarrollo de las politicas. Por ello la Calificicación del formulario FURAG de la vigencia 2025, las actividades efectivas del componente de Actividades de control fue del 100% como se evidencia en la pagina del FURAG y la evaluación indepenciente del sistema de control interno obtuvo el 99.5 de cumplimiento, en donde el desarrollo del MECI en la entidad ocupo el puesto 1 entre 5766, ubicandonos en el quintil 5.</t>
  </si>
  <si>
    <t xml:space="preserve">
La séptima dimensión al seguimiento y hasta noviembre de  la vigencia 2025  ha cumplido y desarrollo  a cabalidad los componentes del MECI, identificando las debilidades en cada uno de los procesos y trabajando en el plan de mejoramiento para un cabal cumplimiento de las mismas, asegurando la ejecución de las políticas y la gestión en cada  una de las dimensiones y seguir avanzando a una excelente gestón administrativa, cumpliendo con todas las dimensiones del MIPG, dado que ocupamos el primer puesto  a nivel nacional ubicandonos en el quintil 5, de acuerdo a los resultados del FURAG 2025.  </t>
  </si>
  <si>
    <t xml:space="preserve">
La gestión de las dimensiones del MIPG fue satisfactorio por cuanto se evidencia el desarrollo de cada una de las politicas y demás actividades que contiene cada dimensión.  Esta acertada gestión posicionó al Hospital Departamental Psiquiatrico Universitario del Valle en el primer lugar en la calificación del FURAG en la vigencia 2025, obteniendo un primer puesto entre 3371 entidades territoriales, con un 93,6 de indice de desempeño institucional, ubicada en el quintil 5 como una de las entidades con más alto indice de desempeño institucional. Igualmente el indice de desempeño de la séptima dimensión de control interno fue del 99.5 de cumplimiento, en donde el desarrollo del MECI en la entidad ocupo el puesto 1 entre 5766, ubicandonos en el quintil 5. También es importante resaltar que Control interno evidenció  que la entidad mantiene la Certificación del Sistema de Gestión de Calidad bajo la NTC ISO 9001:2015, Sistema de Gestión Ambiental bajo la NTC ISO 14001:2015 y el Sistema de Gestión de la Seguridad y Salud en el Trabajo bajo la NTC ISO 45001:2018, cabe anotar que el ciclo 9 de autoevaluación finaliza en el mes de septiembre de 2025.   </t>
  </si>
  <si>
    <t xml:space="preserve">Control interno evidencia que se contínúa trabajando en el desarrollo de las líneas de defensa del MIPG, éstas se  articularon para la toma de decisiones,  permitiendo que la entidad conserve la  Certificación del Sistema de Gestión de Calidad bajo la NTC ISO 9001:2015, Sistema de Gestión Ambiental bajo la NTC ISO 14001:2015 y el Sistema de Gestión de la Seguridad y Salud en el Trabajo bajo la NTC ISO 45001:2018, cabe anotar que el ciclo 9 de autoevaluación finaliza en el mes de septiembre de 2025.   . 
Control interno evidenció que al seguimiento y hasta noviembre de 2025, se contínuó trabajando en el desarrollo de las líneas de defensa del MIPG, éstas se encuentran articuladas con los sistemas de gestión que tiene implementados  el hospital como el sistema único de acreditación y el sistema integrado de gestión.  </t>
  </si>
  <si>
    <t>En el periodo enero a junio y de julio a noviembre de 2025 se realizó el seguimiento a los riesgos Institucioneales y a los riesgos Sicof t Sarlaft y se presentó informe a la junta directiva.  En este periodo la efectivididad de los controles esta por encima del 96% y ha evitado su materialización</t>
  </si>
  <si>
    <t>El asesor de Control interno realizó en el periodo enero a junio y de julio a noviembre  de 2025  el seguimiento a los riesgos institucionales y éstos fueron debidamente socializados en el comité de control interno y gestión y desempeño, en donde se observó que se viene cumpliendo en general con los controles establecidos para cada uno de los riesgos identificados en los procesos.  Igualmente con los riesgos que se han materializado como por ejemplo el de caidas y  evasión de pacientes  éstos han disminuido en el indicador debido a la buena ejecución de los controles.  Ante la junta directiva se presentó informe de los riesgos SICOF y SARLAF por control interno.</t>
  </si>
  <si>
    <t>Desde la alta dirección a través del Comité de Coordinación de Control Interno, se imparten las directrices para la gestión del riesgo, en este orden en el periodo enero a junio y de julio a noviembre de 2025  se revisaron los controles y se ajusto el procedimiento gestión del riesgo, en donde se estableció que se deben identificar riesgos fiscales con la metodologia DAFP y los riesgos clinicos, individuales y sociales con la metodologia AMFE.</t>
  </si>
  <si>
    <t>Contol interno verificó que las matrices de riesgos se hayan actualizado conforme a lo establecido en la metodología del DAFP adoptada en el procedimiento de la gestión del riesgo. Se realizó el seguimiento a los riesgos en el periodo enero a junio y de julio a noviembre de 2025 y se evaluaron los controles  en donde se verificó que la gestión de los controles se estuviesen cumpliendo, para evitar su materialización.</t>
  </si>
  <si>
    <t xml:space="preserve">Con el asesoramiento de control interno para el periodo enero a junio y de julio a noviembre de 2025 se han realizado el seguimiento correspondiente al primer semestre y un  seguimiento de julio a noviembre de  2025, dado que  de los riesgos en cada uno de los procesos,  en donde se observó que se rralizó ajuste al procedimiento de la gestión del riesgo por acuerdo en el mes de agosto de 2025, procedimiento que establece los lineamientos para identificar los riesgos fiscales con la metodologia del  DAFP y los riesgos clinicos, individuales y sociales con la metodologia AMFE
</t>
  </si>
  <si>
    <t xml:space="preserve">
Durante el periodo enero a junio y de julio a noviembre de 2025 se presentaron ante el comité de gerencia, comité de gestión y desempeño y en junta directiva los avances al  Plan de Desarrollo  de la presente vigencia fiscal.  De igual forma se han presentado los diferentes informes de producción e indicadores de avance al cumplimiento de las metas del PDI.</t>
  </si>
  <si>
    <t>Se verifica que  en el periodo enero a noviembre de 2025 se han realizado los seguimientos al plan de desarrollo institucional y el seguimiento esta consignado en actas del comitè de gerencia y en las actas de junta directiva. Igualmente se socializò el avance en la rendición de cuentas publicas, realizada en el primer semestre de la vigencia 2025.</t>
  </si>
  <si>
    <t xml:space="preserve"> Al seguimiento realizado por control interrno a la  Planeación estratégica del Talento Humano, durante el periodo enero-noviembre de 2025, el plan estrategico del talento humano ha venido cumpliendo con lo proyectado en este periodo, cumpliendo con el plan institucional de capacitación PIC, plan de bienestar, evaluación del desempeño laboral, plan de prevención de recursos, plan anual de vacantes y el fortalecimiento del clima laboral.</t>
  </si>
  <si>
    <t>1. Ante el Comite de coordinacion de control interno se presentó el Plan estratégico de Talento Humano, éste se encuentra documentado y publicado en la página web para la vigencia de 2025
2. Se evidenció el cumplimiento del Plan Estratégico de Talento Humano, de acuerdo al seguimiento de cada uno de los componentes de enero a noviembre  de 2025, como lo son: Plan Institucional de Capacitación (PIC), Gestión por Competencias, SSST, Plan Anual de Vacantes, plan de Previsión de Recusarsos Humanos, Plan de Bienenstar Social Estímulos e Incentivos.</t>
  </si>
  <si>
    <t xml:space="preserve">En el periodo enero a noviembre de 2025  se evidencio por control interno  que el proceso de Gestión de Talento Humano, cuenta con el procedimiento documentado de Ingreso de Personal (PRO-GTH-01), dispuesto en plataforma documental. Igualmente se verificó que los funcionarios cuentan con los actos administrativos, los cuales reposan en história laboral. Estos actos  administrativos son validados por la Líder de Programa de Gestión de Talento Humano, La Jefe de Oficina Asesora de Jurídico y finalmente deben ser firmados por la Gerente.   </t>
  </si>
  <si>
    <t xml:space="preserve">
En el periodo comprendido entre enero a noviembre de 2025  se cumplió con las actividades planteadas desde el plan de bienestar, se  realizó la revision del balance de los 4 ejes y la definicion del plan de 2025. Se esta trabajando con los resultados del clima organizacional y riesgo psicosocial, este diagnóstico permite establecer un plan de trabajo frente a los aspectos a intervenir. </t>
  </si>
  <si>
    <t xml:space="preserve">
En el periodo de enero a noviembre de la vigencia 2025 se observó por Control Interno que se desarrollaron  acciones de formación que contribuyeron a las prácticas transparentes y  la adherencia a las Políticas y procedimientos institucionales orientados a la administración del riesgo, logrando que el componente gestion del riesgo de la Septima dimensión lograra una gestión del 100% conforme a lo establecido por la calificacion del FURAG para la vigencia 2025, en donde la gestión conjunta de los cinco componentes del MECI, ocupo el primer lugar ubicandono en el quintil 5.
Durante el  primer semestre del período anual del desempeño laboral el periodo 1/02/2025  al 31/07/2025  la evaluación se realizo en el mes de acuerdo a los referentes normativos los primeros quince (15) días del mes de agosto 2025, con un resultado del 100% de todos los evaluados en el aplicativo del EDL dispuesto por la función publica
Se da continuación al Programa de Bienestar, se desarrolla la Formulación de un Modelo de Desarrollo Basado en Competencias; se definió el programa de reconocimiento y se continua en el Reforzamiento de Valores con programa de “Valores Vividos”.
</t>
  </si>
  <si>
    <t>En el periodo de enero a noviembre de la vigencia 2025 se han desarrollado  acciones de formación que contribuyeron a las prácticas transparentes y  la adherencia a las Políticas y procedimientos institucionales orientados a la administración del riesgo.
Durante el  primer semestre del período anual del desempeño laboral el periodo 1/02/2025  al 31/07/2025  la evaluación se realizo en el mes de acuerdo a los referentes normativos los primeros quince (15) días del mes de agosto 2025, con un resultado del 100% de todos los evaluados en el aplicativo del EDL dispuesto por la función publica
Desde el Programa de Fortalecimiento de la Cultura Organizacional, se está trabajo en las palancas de líderes y equipos conscientes y en las prácticas de gestión humana con el propósito de fortalecer para apoyar el proceso de Cultura Meta.
Se da continuación al Programa de Bienestar, se desarrolla la Formulación de un Modelo de Desarrollo Basado en Competencias; se definió el programa de reconocimiento y se continua en el Reforzamiento de Valores con programa de “Valores Vividos”.
Todas las actividades realizadas desde Bienestar se encaminaron en los 4 ejes de Fisico, Emocional, Social y Profesional</t>
  </si>
  <si>
    <t>Al seguimiento por control interno se evidenció que se  realizò seguimiento a las politicas del HDPUV y al cumplimiento de los objetivos que las constituye, éstas se encuentran publicadas en la página web de la entidad. Estas fueron socializadas por los canales internos de comunicación a toda la comunidad hospitalaria asi como en la inducción y reinducción  Se evidenció que se socializó y aprobó por la línea estratégica la politica de control interno, en donde se establecieron los lineamientos para un efectivo desarrollo del Sistema de Control interno. La entidad adopto el modelo integrado de planeación y de gestión MIPG y ha implementado todas las politicas que trae el modelo.</t>
  </si>
  <si>
    <t>Control interno verificó que se le realizò seguimiento a las politicas del HDPUV y estas se encuentran publicadas en la página web de la entidad.  Igualmente  fueron socializadas por los canales internos de comunicación a toda la comunidad hospitalaria. Se evidenció que se socializó y aprobó por la línea estratégica la politica de control interno, en donde se establecieron los lineamientos para un efectivo desarrollo del Sistema de Control interno. La entidad adopto el modelo integrado de planeación y de gestión MIPG y ha implementado todas las politicas que trae el modelo. Modelo que fue calificado por el Furag en la vigenca 2025 obteniendo el primer puesto entre 5766 entiades del orden nacional.</t>
  </si>
  <si>
    <t>Ante el comité de coordinación de control Interno se evidencia el cumplimiento de lo establecido desde el procedimiento de retiro de personal, respecto del diligenciamiento del "Acta de entrega de puesto de trabajo", de los funcionarios del área administrativa que se han desvinculado durante el periodo enero a noviembre de 2025</t>
  </si>
  <si>
    <t>Control interno evidenció que al seguimiento  se han  presentado once (11) retiros de funcionarios, los cuales obedecen a: ocho (8) retiros por cumplimiento de requisitos para pensión y tres (3) retiros voluntarios en el trimestre.</t>
  </si>
  <si>
    <t>Al seguimiento por control interno se evidencia que la entidad cuenta con el procedimiento de Retiro de Personal  (PRO-GTH-RPE) y se encuentra documentado y disponible en la plataforma documental.   En el Plan de Bienenstar Estímulos e Incentivos  se tiene documentado el programa de Prepensionados y  desde el SGSST se articula el programa de Prepensionados, en donde se brindan herramientas que permiten a los servidores públicos próximos a pensionarse, manejar con propiedad la crisis propia del tránsito de  empleado al de jubilado y planear las acciones requeridas para vivir productivamente el nuevo estado
Igualmente se observo que se han presentado retiros de funcionarios unos fueron de manera voluntario y otros por pensión.
el indice de rotación de personal para el I semestre es del -0,91. Se realizó el cumplimiento de lo establecido en el procedimiento de retiro de personal.</t>
  </si>
  <si>
    <t xml:space="preserve">Al seguimiento se ha dado un cumplimiento del 78-8% al Plan Institucional de capacitación propuesto. Se han desarrollado acciones de formación enfocadas en el direccionamiento estratégico, mejoramiento continuo, protocolos clinicos, gestión de enfermeria, seguridad del paciente, humanizacion y procesos primarios 
Se ha desarrollado en este periodo el Programa de Fortalecimiento de Cultura Organizacional desde la palanca de prácticas de gestión humana en el plan de estrategia de comunicación y el inicio del proceso de revisión de procesos selección. Desde la palanca de líderes y equipos conscientes se han realizado mentorias enfocados con el objetivo de guiar, dirigir y motivar a los equipos para mantener el orden, ejecutar acciones efectivas y el alcance de  los objetivos. </t>
  </si>
  <si>
    <t xml:space="preserve">Se verificò por control interno que en el periodo enero a noviembre de 2025 los responsables de cada una de las líneas de defensa, presentaron a la linea estratégica los informes pertinentes y oportunos para la toma de decisiones  frente a la ejecuciòn de planes y programas contenidos en el plan de desarrollo y que se estuviesen cumpliendo con los indicadores, por ello  al seguimiento se estableció que a los proyectos y programas de los procesos institucionales se les definieron metas claras para alcanzar los logros así como indicadores de avance para su medición. 
Los diferentes procesos de la entidad, vienen reportando los indicadores de gestión a la oficina de calidad, para medir  la eficacia del sistema integrado de gestión. 
Durante este periodo se evidencia el cumplimiento de los informes de los responsables de las lineas de defensa, igualmente se realizó seguimiento al cumplimiento de las lineas estratégicas, programas y subprogramas del plan de desarrollo operativizado por el POA institucional.
</t>
  </si>
  <si>
    <t>Se verificó que  la segunda linea de defensa  realizó seguimiento a los planes operativos, en donde cada uno de los procesos resporta los avances de la gestión que contribuye al cumplimiento de las metas del PDI.  En el periodo enero a noviembre de 2025 se han  realizado los seguimientos al Plan de desarrollo institucional y se evidencia en las actas del comité de gerencia.</t>
  </si>
  <si>
    <t>Se realizó seguimiento en el periodo enero a noviembre  de 2025  a los estados financieros de HDPUV en donde se estableció que el líder financiero analizo con los integrantes del comité de cartera el estado financiero de la entidad y este a su vez fue presentado a la alta dirección en el comité de gerencia y puesto en conococimiento ante la junta directiva.</t>
  </si>
  <si>
    <t xml:space="preserve">Se estableció por control interno que la gestiòn financiera en el periodo enero-noviembre de 2025,  fue reportada y analizada en el comité de gerencia, Cartera y Costos, ademàs los informes fueron presentados a la junta directiva de manera bimensual, lo que coadyuva para la toma de decisiones. Se realizó seguimiento al cumplimiento de los controles de los riesgos financieros evidenciando que los controles han sido eficaces por cuanto no presentó materialización  este grupo de riesgos. Ante la Junta se presentó el informe de los riesgos Sarlaft y Sicof. </t>
  </si>
  <si>
    <t xml:space="preserve">Se trabajo articuladamente en el periodo enero-noviembre de 2025 la tercera linea de defensa con la segunda linea y la linea estrategica, impartiendo insrucciones tendientes a corregir en tiempo real las falencias que se vayan presentado en desarrollo de los componentes del MIPG y del MECI, producto de esta gestión se obtuvo  un primer puesto entre 3371 entidades territoriales, con un 93,6 de indice de desempeño institucional, ubicada en el quintil 5 como una de las entidades con más alto indice de desempeño institucional. Igualmente el indice de desempeño de la séptima dimensión de control interno fue del 99.5 de cumplimiento, en donde el desarrollo del MECI en la entidad ocupo el puesto 1 entre 5766, ubicandonos en el quintil 5. </t>
  </si>
  <si>
    <t xml:space="preserve">La línea estratégica impartió directrices en el comité de coordinación de control interno frente a la politica, el Manual y el Procedimiento de la gestión del riesgo, se tienen identificados los riesgos Sicof  y Sarlaft y se cuenta con  el oficial de cumplimiento en la entidad, dando cumplimiento a las circulares 004-5 y 005-5 de la Supersalud. En la presente vigencia 2025 se presentó  el informe de los  riesgos Sicof y Sarlaft  a la junta directiva y se realizó seguimiento por control interno a los controles de los riesgos institucionales.  </t>
  </si>
  <si>
    <t xml:space="preserve">En el periodo enero-noviembre de 2025 se revisó de manera quincenal en el comité de gerencia, el cumplimiento y avance de las metas institucionales establecidas en el PDI y se verificó el cumplimiento de los compromisos adquiridos en los diferentes procesos.. </t>
  </si>
  <si>
    <t>La línea estratégica  realizó revision de la plataforma estratégica, e impartio directrices en el periodo enero-noviembre de 2025.</t>
  </si>
  <si>
    <t xml:space="preserve">Al seguimiento por la septima dimensión se estableció que se realizó seguimiento a los controles que tienen los riesgos institucionales en los diferentes procesos en el periodo enero-noviembre de 2025, verificando la eficacia de los controles, matriz que se encuentra publicada en la página web de la entidad, igualmente se realizo ajuste al procedimiento de la gestión del riesgo por Acuerdo en abril y agosto de 2025, en donde se estableció que se deben identificar riesgos Fiscales con la metodologia del DAFP y los Clinicos, individuales y sociales con la metodologia AMFE </t>
  </si>
  <si>
    <t xml:space="preserve">El Asesor  de Control interno presentó  el plan anual de auditorias a desarrollar en la vigencia 2025, este plan fue basado en riesgos, el Comité de coordinacion de control interno lo aprobó y la línea estratégica realizó el seguimiento de manera cuatrimestral al cumplimiento del plan de acción y quedó establecido en las actas del comité de control interno. </t>
  </si>
  <si>
    <t>La entidad a través  del Comité de  Coordinación de Control Interno  realizó el análisis de los informes presentados por el asesor  de control interno e impartió las directrices tendientes al cumplimiento de las oportunidades de mejora.  El impacto del trabajo realizado en las oportunidades de mejora se vio reflejado en la evaluación del FURAG que en la vigencia 2025 posicionó al Hospital Departamental Psiquiatrico Universitario del Valle  obteniendo un primer puesto entre 3371 entidades territoriales, con un 93,6 de indice de desempeño institucional, ubicada en el quintil 5 como una de las entidades con más alto indice de desempeño institucional. Igualmente el indice de desempeño de la séptima dimensión de control interno fue del 99.5 de cumplimiento, en donde el desarrollo del MECI en la entidad ocupo el puesto 1 entre 5766, ubicandonos en el quintil 5.</t>
  </si>
  <si>
    <t xml:space="preserve">La alta direcciòn, la primera y segunda lìnea de defensa analizaron la informaciòn que presentó la oficina de control interno en el periodo enero-noviembre de 2025, de acuerdo a lo programado y aprobado en el plan anual de auditoría para la vigencia. Las  mejoras que fueron trabajadas por la primera y segunda linea de defensa y los resultados se vieron reflejados obteniendo  un primer puesto entre 3371 entidades territoriales, con un 93,6 de indice de desempeño institucional, ubicada en el quintil 5 como una de las entidades con más alto indice de desempeño institucional. Igualmente el indice de desempeño de la séptima dimensión de control interno fue del 99.5 de cumplimiento, en donde el desarrollo del MECI en la entidad ocupo el puesto 1 entre 5766, ubicandonos en el quintil 5. 
</t>
  </si>
  <si>
    <t xml:space="preserve">Se evidencia que en el periodo enero-noviembre de 2025  se viene dando cumplimiento al plan de capacitacion dirigida a todos los funcionarios de la institución, así como a los terceros, plan que es evaluado y es de conocimiento de la las lineas de defensa.
</t>
  </si>
  <si>
    <t>Durante el periodo enero- noviembre de 2025 se revisaron los  indicadores de los diferentes procesos institucionales y su articulación con los objetivos estratégicos y de calidad. El Hospital cuenta con un modelo de operación por procesos certificado con la NTC ISO 9001:2015  y cuenta con las caracterizaciones de los procesos donde se incluye el objetivo del proceso, su cadena de valor y los indicadores de gestión que se alinean con los objetivos estratégicos y de calidad.</t>
  </si>
  <si>
    <t>Durante el periodo enero-noviembre de 2025,  se  adelantó la revisión de la plataforma estratégica y se revisó la ejecución del  plan de desarrollo  2024-2028 en el Comite de gerencia.</t>
  </si>
  <si>
    <t xml:space="preserve">La línea estratégica verificó que se realizará el  seguimiento a los avances de los planes de mejoramiento para la acreditación, sistemas integrados de gestión y el cumplimiento de los mismos. </t>
  </si>
  <si>
    <t xml:space="preserve">
Durante el periodo enero-noviembre de 2025, se realizó seguimiento al cumplimiento de las metas establecidas en el Plan de desarrollo y el avance del Plan Operativo para la vigencia 2025, asi mismo el seguimietno de los indicadores establecidos en os diferentes programas y subprogramas.
</t>
  </si>
  <si>
    <t>Se realizó seguimiento a los controles de la matríz de riesgos identificados y éste fue presentado ante el Comité de control interno, en donde se evaluó la efectividad de los mismos.</t>
  </si>
  <si>
    <t xml:space="preserve">
Durante la vigencia y hasta noviembre de  2025 se presentaron ante el comité de gerencia, comité de gestión y desempeño y en junta directiva los avances al  Plan de Desarrollo  de la presente vigencia fiscal.  De igual forma se han presentado los diferentes informes de producción e indicadores de avance al cumplimiento de las metas del PDI.
Igualmente se formulo y aprobo el nuevo Plan de Desarrollo Institucional en el cual se  presentaron las líneas estratégicas del Plan de Desarrollo Institucional 2024 - 2028 denominado “Comprometidos con la excelencia en salud”: 
LÍNEA ESTRATÉGICA 1. SALUD MENTAL CON EXCELENCIA
LÍNEA ESTRATÉGICA 2. MEJORAMIENTO INSTITUCIONAL 
LÍNEA ESTRATÉGICA 3. FORTALECIMIENTO Y CAPACIDADES INSTITUCIONALES
LÍNEA ESTRATÉGICA 4. DOCENCIA E INVESTIGACIÓN 
LÍNEA ESTRATÉGICA 5. SOSTENIBILIDAD Y RENTABILIDAD FINANCIERA   </t>
  </si>
  <si>
    <t xml:space="preserve">Se impartieron directrices desde la lìnea estratègica en el comité de coordinaciòn de control interno y en el Comité de gestión y desempeño en donde se revisan los controles de los riesgos que se materializaron en el periodo enero-noviembre de 2025 y se impartieron  directrices a los diferentes procesos para que se analicen y se revisen los riesgos materializados y se tomen acciones para corregir una nueva materialización </t>
  </si>
  <si>
    <t xml:space="preserve">La lìnea estatégica impartiò  directrices tendientes a resolver los riesgos que se hayan materializado. En el periodo enero-noviembre de 2025 se materializaron  riesgos del area misional tales como los riesgos de caida y de evasiòn de pacientes. El indicador de materializacion en comparaciòn con la vigencia 2024 en cuanto a los riesgos que pertenencen al area misionalarea misional.  El objetivo de la línea estratégica es que los líderes de proceso revisen de manera periodica  la efectividad de los controles de sus riesgos para asi evitar su materialización. </t>
  </si>
  <si>
    <t xml:space="preserve">En el periodo enero-noviembre de 2025 se realizo seguimiento por control interno a los diferentes riesgos y sus controles.  En el comité de control interno se revisaronn y se evaluaron  los riesgos anticorrupción, su plan de accion,  su cumplimiento y la política gestión del riesgo. </t>
  </si>
  <si>
    <t xml:space="preserve">Los lideres de proceso a través de las diferentes áreas, han realizado el ajuste a la matríz de riesgos, en el periodo enero-noviembre de 2025 en donde  se realizó el seguimiento por control interno a  la efectividad de los controles y  se evaluó su eficacia para disminuir la posible materializacion de los riesgos. </t>
  </si>
  <si>
    <t>Ante la línea estratégica se presentó el seguimiento a los riesgos realizados en el periodo enero-noviembre de 2025, en donde se revisó cada uno de los controles, estableciendo el indicador de cumplimiento de cada uno de los ellos y se validó su efectividad.</t>
  </si>
  <si>
    <t>En el periodo enero-noviembre de 2025 se realizó el seguimiento a todos los riesgos de los procesos y a  sus controles, en donde se estableció la eficacia de los controles y los riesgos que fueron materializados, evaluando los riesgos materializados y revisando sus controles.</t>
  </si>
  <si>
    <t>La alta dirección toma decisiones tendientes a la mejora continua de los riesgos.  Por ello se realizado seguimientos en el periodo enero-noviembre de 2025 a los controles de los riesgos de proceso y a los riesgos Sicof y Sarlaft.</t>
  </si>
  <si>
    <t>La línea estratégica imparte directrices en materia de control interno para que desarrollen y aplique cada una de las dimensiones del Modelo integrado de planeación y de gestión. Durante el periodo enero-noviembre de 2025 se abordaron temas importantes como el ajuste al procedimiento gestión del riesgo en donde se incluyeron nuevos riesgos como los clinicos, individuales, sociales y fiscales.</t>
  </si>
  <si>
    <t>En el periodo enero-noviembre de 2025 se ha valuado de manera interna el mejoramiento del hospital cumpliendo con los planes de mejoramiento establecidos por el Incontec y demás entidades que han realizado auditorías internas en el HDPUV, lo que nos permite seguir prestando servicios de salud mental con altos estándares de calidad para la población del Valle del Cauca y el suroccidente Colombiano y así fortalecer nuestra cultura de mejoramiento contínuo.
Los diferentes procesos de la entidad, vienen reportando los indicadores de gestión a la oficina de calidad, para medir  la eficacia del sistema integrado de gestión. Desde los programas institucionales se realizó la medición de la ejecución de los planes de trabajo de manera trimestral, igualmente se evaluo el cumplimiento de las políticas institucionales en este periodo del 2025.</t>
  </si>
  <si>
    <t xml:space="preserve">En el periodo enero-noviembre de 2025 se incia la ejecucion del contrato OS-004-2025 relacionado con el mantemiento, soporte y actualizacion del sistemas Hosvital-His y al contrato CAO-008-2025 para el mantenimiento soporte y actualizacion del sistema Kactus, ambos contratos con la casa desarrolladora Digital Ware; tambien se lleva a cabo la ejecucion del contrato OS-007-2025 en donde se presta el servicio de mantenimiento preventivo de los equipos informaticos y a la fecha se ejecuto el primer mantenimiento preventivo a 249 computadores, 37 impresoras, 11 scanner, 9 videobeam y 14 UPS.
Por otra parte se realizó el primer simulacro y se evaluaron tiempos y funcionamiento al activar el canal de internet de respaldo y/o backup. </t>
  </si>
  <si>
    <t xml:space="preserve">El hospital en el periodo comprendido entre enero-noviembre de 2025 aprobó la ejecucion de varios contratos en donde está incluida la seguridad, desarrollo y mantenimiento de las tecnologias, entre ellos se encuentran los siguientes contratos:  OS-004-2025 para el mantemiento, soporte y actualizacion del sistemas Hosvital-His,  contrato CAO-008-2025 para el mantenimiento soporte y actualizacion del sistema Kactus, contrato OS-007-2025 servicio de mantenimiento preventivo de los equipos informáticos.
</t>
  </si>
  <si>
    <t>Durante el periodo enero-noviembre de 2025 se han revisado los planes de mejoramiento institucional derivados de las auditorias externas e internas, realizando el seguimiento correspondiente y verificando su cumplimiento en los comitès de  gerencia, de control interno y de gestiòn y desempeño, en donde la lìnea estratègica imparte directrices a serguir.</t>
  </si>
  <si>
    <t xml:space="preserve">Con la directriz de la alta dirección se realizó seguimiento a la matrìz de riesgos en la vigencia 2025 y hasta noviembre, en donde se identificaron los riesgos que se han materializado como los de caida y evasión, controles que han sido revisados y valorados para contener su materialización. Por consiguiente se verificó que se realizó capacitación de la Meta 2: Se realizaron las sesiones breves en el 100% de los EPM logrando una cobertura del 98%, en lo que va corrido de la vigencia 2025.
2.  Igualmente se observó que se realizaron  listas de chequeo en la vigencia 2025, con una adherencia mayor del 94%  
3. Se evidenció en cada servicio las actas de lideres de EPM, las sesiones breves de prevencion de caídas realizadas en el mes de febrero y agosto del  2025, también se evidencia la psicoeducación y el  incentivo del autocuidado para pacientes y familia en  donde se profundiza en  la prevención de caídas. Con el área de comunicaciones se realizan socializaciones en promoción del autocuidado y seguridad del paciente que para el año 2025 se han realizado 21 publicaciones con 139.658 visitas en facebook y 117.649 visitas en Instagram, reafirmando el compromiso de prácticas seguras.
4. Se evidencia cumplimiento de 15 rondas de seguridad. trabajando en el desarrollo contínuo del Sistema de control interno, aplicando lo establecido por el MIPG en todas las dimensiones, establecido en la politica y en el procedimiento de la gestión del riesgo. </t>
  </si>
  <si>
    <t>En la entidad se realizo de enero a noviembre de 2025 el seguimiento a los controles de los riesgos de proceso  y se presento informe a al junta directiva de los riesgos Sicof y Sarlaft de acuerdo a la  polìtica, el Manual y el Procedimiento gestiòn del riesgo, procedimiento que fue ajustado mediante Acuerdo aprobado por junta directiva en agosto de 2025, en donde se incluyeron nuevos riesgos a identificar con la metodologia AMFE  como son los riesgos clinicos, individuales y sociales,  igualmente se incluyeron los riesgos fiscales para que sean identificados con la metodologia DAFP.</t>
  </si>
  <si>
    <t xml:space="preserve">La  alta dirección imparte directrices a los lìderes de proceso para que monitoreen de manera regular los controles de los riesgos de sus procesos, con el objeto de corregir a tiempo desviaciones del control y evitar que se pueda materializar el riesgo.  En el periodo enero-noviembre de 2025  se realizó seguimiento a  la matrìz de riegos. </t>
  </si>
  <si>
    <t xml:space="preserve">
En el periodo enero-noviembre de 2025 se han realizado varios contratos para continuar con la prestación del servicio entre ellos están: contrato CAO-015 con la empresa DATAWARE &amp; TECH, en donde se tiene acceso a Dashboard estratégicos, tacticos y operativos que muestran información en tiempo real de los servicios de urgencias, hospitalización, consulta externa y facturación que es capturada desde sistemas de informacion del Hospital llamado Hosvital -His
</t>
  </si>
  <si>
    <t xml:space="preserve">
Se ha cumplido en los tres trimestres de la vigencia  2025  con la apertura de los buzones  de acuerdo al cronograma y la atención por los diferentes canales destinados a conocer las  opiniones de los usuarios y su  nivel de satisfacción e inquietudes respecto a la institución hospitalaria.</t>
  </si>
  <si>
    <t>Se diseñaron estratégias de comunicación interna, proyectadas desde la matríz de comunicaciones, las cuales se realizan de manera presencial a través de campañas institucionales internas y la participación en eventos interinstitucionales de salud mental  y virtual  a través del uso de las redes sociales y la página web, cumpliendo con el programa en el periodo enero-noviembre de 2025.</t>
  </si>
  <si>
    <t>La entidad cuenta con una política de comunicaciones la cual esta orientada al fortalecimiento de la comunicación informativa y organizacional, para el cumplimiento de los objetivos institucionales y sociales,  informando a las partes interesadas de la gestión de esta empresa social del estado, permitiendo también la  interlocución de los colaboradores para la construcción de la identidad institucional. La politica a la fecha no ha tenido ningún tipo de actualización. Se le ha hecho seguimiento a través de las evaluaciones periódicas del proceso de la vigencia anterior el cual corresponde al 91% de satisfacción del cliente interno.</t>
  </si>
  <si>
    <t xml:space="preserve">En el proceso de Mercadeo y Comunicaciones se ha venido cumpliendo en lo que va corrido del periodo enero-noviembre de 2025 con lo establecido en  la matríz de comunicaciones en donde se proyecta toda la comunicación interna y externa de los diferentes procesos de la institución, por consiguiente  se realizó el seguimiento mensual y en los indicadores de gestión del proceso se determinó el porcentaje del avance de la matriz y el cumplimiento del plan estratégico de comunicaciones.  Igualmente se tienen identificados los riegos del proceso y el plan de acción.  
El Hospital  a través del proceso de Mercadeo y  Comunicaciones   divulga la información generada dentro de la entidad de manera externa,  con la cual se busca crear impacto en la comunidad y en los diferentes grupos de interés, además de mantener informado al usuario respecto a las acciones del Hospital Departamental Psiquiátrico Universitario del Valle.                                                                                                                                                                               La  entidad establece que el  proceso de comunicación informativa,  se debe dar a conocer a través de los medios de comunicación  externa y  las actividades y pronunciamientos de la gerencia y las diferentes dependencias que la acompañan en su gestión  administrativa se realiza  a través de estrategias de comunicación que informen a todos los públicos sobre las acciones y planes, cuidados, mecanismos de participación, procesos pedagógicos y servicios realizados dentro de la entidad y que son de interés público.
</t>
  </si>
  <si>
    <t>Igualmente ante el comité de coordinacion de control interno se socializan  las manifestaciones y se evalua por proceso, identificando  los funcionarios involucrados en las quejas que tienen mayor frecuencia,  y los planes de acción derivados del lider para dar solución interna y al quejoso. Durante los tres trimestres evaluados de la vigencia 2025 se continúa dando respuesta a las manifestaciones en los tiempos establecidos, evidenciandose un  100%  de la meta  manteniendose un indicador controlado</t>
  </si>
  <si>
    <t>El hospital cuenta con una oficina nueva  para la atención de los usuarios, el cual permite identificar y evaluar la percepción de los usuarios, adicionalmente cuenta con mecanismos como buzones para que depositen las peticiones quejas y reclamos, cada 10 dias se el profesional SIAU realiza la apertura de los buzones, en presencia de un miembro de los usuarios o asociacion de usuarios como testigos de la transparencia del proceso. Durante los tres trimestres evaluados de la vigencia 2025,  se diò cumplimniento a las metas establecidas en cada uno de los indicadores.</t>
  </si>
  <si>
    <t xml:space="preserve">
La   Linea Anticorrupción "Por una gestión transparente"  se encuentra operando desde que se puso en marcha  y se han tenido en cuenta las denuncias para la mejora continua de los riesgos identificados en los procesos. 
Durante el periodo enero a junio y de julio a octubre  de la vigencia 2025  se tiene un total de 26 manifestaciones entre peticiones, quejas, reclamos, solicitudes y sugerencias de las cuales solo 2 están relacionadas a vulneración de derechos, 12 a prácticas humanizantés, 5 están relacionadas a oportunidad y una (1) a pertinencia. La Línea Anticorrupción.  A los derechos de petición se les dió respuesta de manera oportuna y se midió el indicador de las respuestas a las  manifestaciones.  También se evidenció el reporte de manifestaciones a través de la página web.   De igual forma y al seguimiento en el tercer trimestre de la vigencia 2025  se recibieron un total de 472 manifestaciones de las cuales: 432 son felicitaciones cuyo porcentaje es del 91,5%; Quejas 32 cuyo porcentaje es 6,8%; Peticiones 3 con porcentaje del 0.6%, sugerencias 2 porcentaje del 0.4% y reclamos 2 cuyo porcentaje es del 0.4%. </t>
  </si>
  <si>
    <t xml:space="preserve">Se verificó por control interno que en el  perido eneo a noviembre de 2025  a través del área de comunicaciones se socializó la politica de seguridad de la información y el uso de los recursos informáticos a todos los funcionarios del hospital, a través de las carteleras institucionales y el correo y en la inducción realizada a los funcionarios que ingresaron de primera vez.  Con el apoyo del área de talento humano se continúa diligenciando el formato de confidencialidad cada vez que ingresa un nuevo funcionario. 
En el mes de septiembre de 2025 se llevo a cabo la feria de la excelencia en  donde el área de sistemas reforzo a los funcionarios del hospital la importancia del cumplimiento de la politica y manual de seguridad de la informacion y uso de los recursos informaticos y su propuesta para la comunidad hospitalaria obtuvo el segundo lugar.
</t>
  </si>
  <si>
    <t>Durante el periodo de enero a noviembre de la vigencia de 2025 se ha  trabajado desde las siguientes palancas de cambio: Palanca de Líderes y Equipos se realizo la divulgación de la medición de liderazgo dirigida a los enfermeros con el objetivo de socializar la importancia de la medición de liderazgo que se realizará a los profesionales con personal a cargo, con una participación de 18 personas. 
Se realizó el Taller de Reinvención dirigido al Comité gerencial, Enfermeros y profesionales del área de la salud con el objetivo de aprender una habilidad clave del líder para gestionar la disrupción constante, con una participación de 39 personas
Taller del Control a la Confianza: La accountability como Motor de Liderazgo, dirigido al comité gerencial y al grupo de profesionales de la salud enfermeros – terapeutas ocupacionales que tiene como objetivo de Fortalecer en los participantes la capacidad de liderazgo mediante la práctica del accountability, entendida como la responsabilidad personal y colectiva frente a los compromisos asumidos, potenciando la confianza, la credibilidad y la coherencia en la gestión de equipos y proyectos, con una participación de 82 personas.
Palanca Prácticas de Gestión Humana se realizó desde el eje emocional en la promoción de los jardines terapéuticos con el objetivo de trabajar en la importancia de los jardines terapéuticos dando prioridad a la salud mental de los trabajadores, en apoyo con seguridad del paciente, bienestar integral humanización y Grupo Ges, la actividad consistió en ofrecer un espacio de esparcimiento al aire libre dándole a nuestros trabajadores Tips y herramienta en que el trabajador pueda fortalecer su salud mental en este caso estamos hablando de actividades de relajación, actividades de respiración . 
Realización de la Charla de la ciencia de ser feliz y como aplicarla con el objetivo de explorar los hallazgos y descubrir prácticas para incorporar más bienestar para nuestra vida cotidiana, con una participación de 153 personas
Talle de finanzas saludables con el objetivo aprender a ahorrar, controlar los gastos, controlar las deudas y saber cómo crecer el dinero para construir un futuro. Tener Finanzas saludables impacto positivamente la calidad de vida de las personas, dirigido a todo el personal de la institución, con una participación de 133 personas.
Compromiso y colaboración clave para equipos de altos rendimientos. Con el objetivo fortalecer la cultura del trabajo conjunto, desarrollar la corresponsabilidad de crear entornos donde las personas no solo trabajan juntas, sino que crecen juntas, con una participación de 147 personas.
Círculos Comunicación No Violenta, con el objetivo de brindar a los participantes un espacio de reflexión y aprendizaje sobre la práctica de los círculos de comunicación no violenta, promoviendo habilidades de escucha activa, empatía y expresión auténtica que fortalezcan las relaciones interpersonales, faciliten la resolución pacífica de conflictos y fomenten una cultura de diálogo constructivo en los diferentes ámbitos de la vida. Con una participación de 106 personas.
Relaciones saludables con el objetivo de fomentar en los participantes la comprensión y práctica de relaciones saludables a través del reconocimiento de límites personales, el desarrollo de la empatía y la validación mutua, fortaleciendo así vínculos basados en el respeto, el cuidado y la comunicación asertiva. Con una participación de 104 personas</t>
  </si>
  <si>
    <t>5.1 Acorde con la estructura del Esquema de Líneas de Defensa se han definido estándares de reporte, periodicidad y responsables frente a diferentes temas críticos de la entidad.</t>
  </si>
  <si>
    <t>Observaciones de la evaluacion independiente (tener encuenta papel de  líneas de defensa de Enero a junio y de julio a diciembre de 2025</t>
  </si>
  <si>
    <t xml:space="preserve">
En el periodo enero a diciembre de 2025 desde la palanca de lideres y equipos se realizó una actividad de Grupo Focal dirigida a los Médicos Generales y Médicos Especialistas, con el objetivo de un espacio de dialogo que nos brindara la oportunidad de recopilar sus opiniones y perspectivas sobre diversos aspectos del funcionamiento del hospital, asi como identificar oportunidades de mejora para fortalecer la institución.
También se dió continuidad a la formación de Líderes y Equipos Conscientes impartiendo temas de formación para Directivos, Líderes, Profesionales con personal a cargo, responsables de procesos y ejes de acreditación,  equipos de trabajo, profundizando en habilidades de los equipos, lo que permitió homogenizar y desarrollar las habilidades requeridas en el marco de cultura organizacional que se quiere fomentar, con el Taller de Pensamiento Estratégico formación basada en el aprendizaje activo que exige al participante reflexionar de manera individual y colectiva sobre los conceptos y conocimientos que está adquiriendo y descubrir cómo los puede poner en acción e implementar para su desarrollo personal y profesional, estableciendo metas y compromisos claros de aplicación, hubo participación de 33 funcionarios.
En el Fortalecimiento de Cultura Organizacional, se realizó la conmemoración del Dia Nacional del Servidor Publico, se realizo la apropiación de los valores institucionales con el propósito de la atención consciente a los valores en la construcción de cimientos sólidos que guían el comportamiento y las interacciones en el entorno laboral. con la participacion de 191 funcionarios</t>
  </si>
  <si>
    <t xml:space="preserve">
En el periodo comprendido de enero a junio y de julio a noviembre de  2025 no se presentaron manifestaciones por presuntas fallas frente al incumplimiento del Código de Integridad por parte de los funcionarios. La entidad realizó la medición de la gestión institucional a través de la formulación y desarrollo de indicadores orientados al sistema de la gestión ética, propuestos en el Código de Conducta y Buen Gobierno. Se cuenta con el Comite de Convivencia laboral en donde se da cumplimiento a los objetivos de la resolución de creación, al quorum y al plan de trabajo establecido para la vigencia 2025. 
                                                                     </t>
  </si>
  <si>
    <t>Durante el periodo de enero a noviembre de la vigencia 2025 se ha dado un cumplimiento al  Plan Institucional de capacitacion propuesto. Se han desarrollado acciones de formación como: inducción y reinduccion institucional, medición de liderazgo, Taller de Reinvención, Taller “Del control a la Confianza”: La accountability, promoción de los jardines terapéuticos, Charla de La ciencia de ser feliz y como aplicarla, Taller de finanzas saludables, Compromiso y colaboración, Círculos Comunicación No Violenta, Relaciones saludables todo en cumplimiento de las acciones del PIC y desde cada uno de los procesos.</t>
  </si>
  <si>
    <t>Observaciones de la evaluacion independiente (tener encuenta papel de  líneas de defensa de Enero a diciembre de 2025</t>
  </si>
  <si>
    <t>Observaciones de la evaluacion independiente (tener encuenta papel de  líneas de defensa de enero a diciembre de 2025</t>
  </si>
  <si>
    <t>Observaciones de la evaluacion independiente (tener encuenta papel de  líneas de defensa) de enero a diciembre de 2025</t>
  </si>
  <si>
    <t xml:space="preserve">Durante la vigencia de 2025 no se presentaron manifestaciones por presuntas fallas frente al incumplimiento del Código de Integridad por parte de los funcionarios. La entidad realizó la medición de la gestión institucional a través de la formulación y desarrollo de indicadores orientados al sistema de la gestión ética, propuestos en el Código de Conducta y Buen Gobierno. Se cuenta con el Comite de Convivencia laboral en donde se da cumplimiento a los objetivos de la resolución de creación, al quorum y al plan de trabajo establecido para la vigencia 2025. 
Para el 2025 y hasta septiembre se recibieron un total de 472 manifestaciones de las cuales: 432 son felicitaciones cuyo porcentaje es del 91,5%; Quejas 32 cuyo porcentaje es 6,8%; Peticiones 3 con porcentaje del 0.6%, sugerencias 2 porcentaje del 0.4% y reclamos 2 cuyo porcentaje es del 0.4%. 
En el periodo analizado enero a septiembre de 2025  se mantuvo la meta e indicador controlado ya que no se superó los 5 días hábiles de respuesta de las manifestaciones., se puede ver un promedio de respuesta de 4 días hábiles promedio de las 40 manifestaciones entre (quejas, solicitudes, peticiones, sugerencias y reclamos) que requirieron respuesta. 
En este periodo analizado tercer trimestre en donde se encuentran igualmente analizados los dos trimestres anteriores(enero – septiembre 2025), de 1597 usuarios evaluados el 98,12% respondieron la experiencia global como muy buena y buena, manteniendo un indicador controlado ya que la meta establecida está en 95%, manteniendo el resultado de satisfacción con relación a los periodos anteriores. En el desagregado 1235 usuarios respondieron como “muy buena” su experiencia global y 332 calificaron su experiencia como “buena”. </t>
  </si>
  <si>
    <t>Durante el primer y segundo semestre de la vigencia  2025 se trabajó desde las siguientes palancas de cambio: Palanca de Líderes y Equipos se realizó la divulgación de la medición de liderazgo dirigida a los enfermeros con el objetivo de socializar la importancia de la medición de liderazgo que se realizará a los profesionales con personal a cargo, con una participación de 18 personas. 
Se realizó el Taller de Reinvención dirigido al Comité gerencial, Enfermeros y profesionales del área de la salud con el objetivo de aprender una habilidad clave del líder para gestionar la disrupción constante, con una participación de 39 personas
Taller del Control a la Confianza: La accountability como Motor de Liderazgo, dirigido al comité gerencial y al grupo de profesionales de la salud enfermeros – terapeutas ocupacionales que tiene como objetivo de Fortalecer en los participantes la capacidad de liderazgo mediante la práctica del accountability, entendida como la responsabilidad personal y colectiva frente a los compromisos asumidos, potenciando la confianza, la credibilidad y la coherencia en la gestión de equipos y proyectos, con una participación de 82 personas.
Palanca Prácticas de Gestión Humana se realizó desde el eje emocional en la promoción de los jardines terapéuticos con el objetivo de trabajar en la importancia de los jardines terapéuticos dando prioridad a la salud mental de los trabajadores, en apoyo con seguridad del paciente, bienestar integral humanización y Grupo Ges, la actividad consistió en ofrecer un espacio de esparcimiento al aire libre dándole a nuestros trabajadores Tips y herramienta en que el trabajador pueda fortalecer su salud mental en este caso estamos hablando de actividades de relajación, actividades de respiración . 
Realización de la Charla de la ciencia de ser feliz y como aplicarla con el objetivo de explorar los hallazgos y descubrir prácticas para incorporar más bienestar para nuestra vida cotidiana, con una participación de 153 personas
Talle de finanzas saludables con el objetivo aprender a ahorrar, controlar los gastos, controlar las deudas y saber cómo crecer el dinero para construir un futuro. Tener Finanzas saludables impacto positivamente la calidad de vida de las personas, dirigido a todo el personal de la institución, con una participación de 133 personas.
Compromiso y colaboración clave para equipos de altos rendimientos. Con el objetivo fortalecer la cultura del trabajo conjunto, desarrollar la corresponsabilidad de crear entornos donde las personas no solo trabajan juntas, sino que crecen juntas, con una participación de 147 personas.
Círculos Comunicación No Violenta, con el objetivo de brindar a los participantes un espacio de reflexión y aprendizaje sobre la práctica de los círculos de comunicación no violenta, promoviendo habilidades de escucha activa, empatía y expresión auténtica que fortalezcan las relaciones interpersonales, faciliten la resolución pacífica de conflictos y fomenten una cultura de diálogo constructivo en los diferentes ámbitos de la vida. Con una participación de 106 personas.
Relaciones saludables con el objetivo de fomentar en los participantes la comprensión y práctica de relaciones saludables a través del reconocimiento de límites personales, el desarrollo de la empatía y la validación mutua, fortaleciendo así vínculos basados en el respeto, el cuidado y la comunicación asertiva. Con una participación de 104 personas
En el marco de nuestra cultura organizacional se realizó la celebración del día del servidor público, se exalto la labor de cada servidor y servidora pública que, con vocación, compromiso y ética, entrega lo mejor de sí al servicio de la salud mental y el bienestar de la comunidad.  El objetivo principal de la actividad del Día del Servidor Público es reconocer y valorar la labor de los funcionarios y empleados que trabajan en nuestra institución. Buscando fortalecer el sentido de pertenencia, la eficiencia, la ética y la calidad del servicio público, además de promover la reflexión sobre el papel del servidor público en la sociedad. 
•	Reconocer la labor: Destacar la importancia del trabajo de los servidores públicos y su contribución al desarrollo del país. 
•	Fortalecer valores: Promover y fortalecer nuestros valores institucionales los cuales son: Compromiso, diligencia y servicio, conocimiento, honestidad, humanización, justicia e inclusión, respecto y seguridad. 
•	Fomentar la reflexión: Crear espacios para que los servidores públicos reflexionen sobre su rol y su impacto en la sociedad y en nuestra institución
•	Integración y bienestar: Ofrecer momentos de esparcimiento y camaradería para fortalecer el ambiente laboral.</t>
  </si>
  <si>
    <t>Durante el periodo  enero a diciembre de la vigencia 2025,  el proceso de Talento Humano tiene identificado los riesgos y al seguimiento se observa que no hubo materialización de ningún riesgo por cuanto sus controles han demostrado ser eficaces.El procedimiento Gestión del Riesgp fue actualizado mediante Acuerdo 017 de agosto 25 de 2025.</t>
  </si>
  <si>
    <t xml:space="preserve">1. Se observa por Control Interno que los comités de Ética hospitalaria y Humanización, el seguimiento se realizó en la plataforma de ALMERA, plataforma que permite realizar en tiempo real el seguimieto al cumplimiento de la periodicidad, asistencia y el cumplimiento de sus objetivos. Igualmente en el comité de Humanización se trataron las manifestaciones relacionadas con la vulneracion de derechos de los pacientes que fueron 
2. Durante el primer semestre de (enero-junio) de la vigencia 2025  se tiene un total de 26 manifestaciones entre peticiones, quejas, reclamos, solicitudes y sugerencias de las cuales solo 2 están relacionadas a vulneración de derechos 12 a prácticas humanizantés, 5 están relacionadas a oportunidad y una (1) a pertinencia.  Igualmente en el trimestre agosto a octubre de 2025  se recibieron un total de 472 manifestaciones de las cuales: 432 son felicitaciones cuyo porcentaje es del 91,5%; Quejas 32 cuyo porcentaje es 6,8%; Peticiones 3 con porcentaje del 0.6%, sugerencias 2 porcentaje del 0.4% y reclamos 2 cuyo porcentaje es del 0.4%. 
3. Igualmente para el 2025 y hasta septiembre se recibieron un total de 472 manifestaciones de las cuales: 432 son felicitaciones cuyo porcentaje es del 91,5%; Quejas 32 cuyo porcentaje es 6,8%; Peticiones 3 con porcentaje del 0.6%, sugerencias 2 porcentaje del 0.4% y reclamos 2 cuyo porcentaje es del 0.4%. 
En el periodo analizado enero a septiembre de 2025  se mantuvo la meta e indicador controlado ya que no se superó los 5 días hábiles de respuesta de las manifestaciones, se puede ver un promedio de respuesta de 4 días hábiles promedio de las 40 manifestaciones entre (quejas, solicitudes, peticiones, sugerencias y reclamos) que requirieron respuesta. 
En este periodo analizado de enero a septiembre 2025, de 1597 usuarios evaluados el 98,12% respondieron la experiencia global como muy buena y buena, manteniendo un indicador controlado ya que la meta establecida está en 95%, manteniendo el resultado de satisfacción con relación a los periodos anteriores. En el desagregado 1235 usuarios respondieron como “muy buena” su experiencia global y 332 calificaron su experiencia como “buena”.   
4. La Línea Anticorrupción "Por una gestión transparente" se encuentra operando.  A los derechos de petición se les dió respuesta de manera oportuna y se midió el indicador de las respuestas a las  manifestaciones.  También se evidenció el reporte de manifestaciones a través de la página web.  La Línea Anticorrupción"Por una gestión transparente" y se encuentra operando.  </t>
  </si>
  <si>
    <t>Observaciones de la evaluacion independiente (tener encuenta papel de  líneas de defensa de Enero a junio y de julio a diciembre  de 2025</t>
  </si>
  <si>
    <t>Observaciones de la evaluacion independiente (tener encuenta papel de  líneas de defensa a diciembre de 2025</t>
  </si>
  <si>
    <t xml:space="preserve">
El Comité de Coordinación de Control Interno impartió  directrices en materia del desarrollo del Modelo Integrado de Planeaciòn y de Gestiòn verificando que se cumpla con la ejecución de todas las dimensiones en cada uno de los procesos del hospital y se trabajó articuladamente con el Comité de Gestión y Desempeño en la presentación del formulario Furag  en donde se obtuvo una calificación de 99.5 de cumplimiento, en donde el desarrollo del MECI en la entidad ocupo el puesto 1 entre 5766, ubicandonos en el quintil 5. 
De acuerdo a lo establecido en la resoluciòn de creaciòn del Comité Institucional de coordinaciòn de control interno en la vigencia 2025, el comité ha sesionado hasta diciembre de 2025 en 4 oportunidades cumpliendo con la periodicidad, quorum y con el desarrollo de los  objetivos de acuerdo al plan de trabajo,  dando a conocer a los integrantes del comitè los avances  del desarrollo del plan de acciòn aprobado al incio de la vigencia 2025. Varias de las acciones fueron trazables con el Comité de Gestiòn y Desempeño. </t>
  </si>
  <si>
    <t>Observaciones de la evaluacion independiente (tener encuenta papel de  líneas de enero a junio y de julio a diciembre de 2025</t>
  </si>
  <si>
    <t>Se estableció por control interno que la gestiòn de los riesgos del HDPUV es evaluada de manera semestral como lo establece el procedimiento, en la vigencia 2025 se ajustó el procedimiento gestión del riesgo en donde se incluyeron los riesgos fiscales y los riesgos clinicos, individuales y sociales, los primeros  se identificaran con la metodologia del DAFP y los segundos se identificaran con la metodologia AMFE. Este ajuste se realizó por Acuerdo 017 de agosto 25 de 2025 aprobado por la Junta Directiva</t>
  </si>
  <si>
    <t>Al seguimiento por control interno a la gestión del riesgo de enero a diciembre de 2025, se verificó que se realizaron modificaciones al procedimiento de la gestión del riesgo en el Acuerdo 006 del 21 de  abril de 2025, en donde se incluyeron los riesgos clinicos, individuales y sociales asi como los riesgos fiscales. De otra lado a través del Acuerdo 017 del 25 de agosto de 2025 se realizó un nuevo ajuste al procedimiento de la gestión del riesgo, para incluir la metodología AMFE con la que se iba a gestionar los riesgos clinicos, individuales y sociales  y los riesgos Fiscales con la metodologia del DAFP versión 6, los demás riesgos institucionales  seguiran siendo gestionados con la metodologia del DAFP.</t>
  </si>
  <si>
    <t>Se estableció por control interno que mediante Acuerdo 003 del 17 de febrero de 2025 la Junta directiva del hospital aprobo el POA Institucional para la vigencia 2025, mediante Acuerdo No. 007 de abril 21 de 2025, se realizó un ajuste al POA y POAI en consideración a un ajuste presupuestal. De igual forma se han  presentado los informes de avances en el POA institucional de manera trimestral ante el comité de gerencia y junta directiva, para lo cual se obtienen los siguientes avances con corte a noviembre de 2025: un cumplimiento del 92% respecto a una meta proyectada del 82.5% reflejado en cada una de las líneas estrategicas como se detalla a continuación: Linea estrategica de salud mental con excelencia presenta un cumplimiento del 93%, Mejoramiento Institucional 92%, Fortalecimiento de las capacidades  institucionales 90%, Docencia servicio e Investigación 94% y sostenibilidad y rentabilidad financiera el 91%</t>
  </si>
  <si>
    <t>Observaciones de la evaluacion independiente (tener encuenta papel de  líneas de defensa de Enero  a  diciembre de 2025</t>
  </si>
  <si>
    <t>Seguimiento Enero-a junio y de julio a diciembre de 2025</t>
  </si>
  <si>
    <t>Al seguimiento se observó que el indice de rotación de personal está por debajo de la meta en -0,91. A noviembre de 2025 se han presentado 18 retiros.
Se evidencia por control interno que el proceso de Gestión de Talento Humano, cuenta con el procedimiento documentado de Ingreso de Personal (PRO-GTH-01), dispuesto en plataforma documental. Igualmente se verificó que los funcionarios cuentan con los actos administrativos, los cuales reposan en história laboral. Estos actos  administrativos son validados por la Líder de Programa de Gestión de Talento Humano, La Jefe de Oficina Asesora de Jurídico y finalmente deben ser firmados por la Gerente. 
Mensualmente el auxiliar administrativo  realiza el reporte de novedades a nómina.</t>
  </si>
  <si>
    <t>Durante el seguimiento por control interno se han presentado once (18) retiros de funcionarios, los cuales obedecen a:  doce (12) retiros por cumplimiento de requisitos para pensión y seis (6) retiros voluntarios en la vigencia a noviembre de 2025 .
el indice de rotación de personal es del -0,91. Se realizó el cumplimiento de lo establecido en el procedimiento de retiro de personal.</t>
  </si>
  <si>
    <t xml:space="preserve">En desarrollo del Plan institucional de capacitación (PIC) se   programaron 119 acciones de formación de las cuales se realizaron 119 actividades, logrando el 100% de cumplimiento. Se realizó seguimiento respecto de los servicios en los cuales participan los contratistas de apoyo, al personal de apoyo se les realiza la induccion y reinduccion institucional, se  socializan los protocolos, procesos y procedimientos institucionales, se  establecen compromisos de desempeño; el seguimiento y la supervisión se realizó a través de los equipos primarios de mejoramiento, se elaboran planes de mejoramiento individual producto de los resultados de la evaluación de desempeño laboral. El cierre de la programación del plan institucional de capacitación  termina el 31 de diciembre de 2025 y el indicador final lo entrega talento humano en el primera semana de enero de 2026. </t>
  </si>
  <si>
    <t>Seguimiento de enero a junio y de julio a diciembre de 2025</t>
  </si>
  <si>
    <t>Observaciones de la evaluacion independiente (tener encuenta papel de  líneas de defensa de Enero a junio  y de julio a diciembre de 2025</t>
  </si>
  <si>
    <t>Al seguimiento del período enero a diciembre de 2025, se verificó que el hospital desde la oficina asesora de planeación cuenta con una matriz en la que se encuentran registrados todos los informes que se deben reportar a las diferentes entidades y organismos, tanto del orden nacional, departamental o distrital.  En esta matriz se puede identifcar la frecuencia de reporte, la plataforma o via de reporte y el responsable.  Desde los procesos misionales del hospital, la oficina de estadística es el principal proveedor de información, que tiene que ver directamente con la prestación de los servicios.</t>
  </si>
  <si>
    <t xml:space="preserve">Se estableció por control interno que la gestiòn financiera en la vigencia enero-diciembre de 2025,  fue reportada y analizada en el comité de gerencia, Cartera y Costos, ademàs los informes han sido presentados a la junta directiva de manera bimensual, lo que coadyuva para la toma de decisiones. Se realizó seguimiento al cumplimiento de los controles de los riesgos financieros.  Igualmente se presentó ante la junta directiva el seguimiento a los riesgos SARLAFT y  SICOF  y se verificó que los controles de los riesgos han sido eficaces por cuanto no se ha presentado en este periodo materialización de ningún riesgo financiero de este grupo. 
</t>
  </si>
  <si>
    <t xml:space="preserve">Se verificò por control interno que desde enero a diciembre de 2025,  se trabajò articuladamente entre la 2 y 3 linea de defensa, entregando informaciòn relevante de la gestiòn de los procesos a la primera linea y a la linea estratègica para la toma oportuna de decisiones. </t>
  </si>
  <si>
    <t>Control interno realizo el seguimiento a todos los  riesgos institucionales, en donde se encuentran incluidos los riesgos Sicof y los riesgos Sarlaft y se identificaron 30 nuevos riesgos  con la metodologia AMFE.  En este orden  a los controles de los riesgos de proceso del HDPUV se les realizó seguimiento al cumplimiento y efectividad. Se realizó modificación al Procedimiento de la gestión del riesgo  en el Acuerdo 006 del 21 de  abril de 2025, en donde se incluyeron los riesgos clinicos, individuales y sociales, asi como los riesgos fiscales. De otra lado a través del Acuerdo 017 del 25 de agosto de 2025 se realizó un nuevo ajuste al procedimiento de la gestión del riesgo, para incluir la metodología AMFE con la que se van a gestionar los riesgos clinicos, individuales y sociales  y los riesgos Fiscales con la metodologia del DAFP versión 6, los demás riesgos institucionales  seguiran siendo gestionados con la metodologia del DAFP.</t>
  </si>
  <si>
    <t>El asesor de conrol interno en el periodo de enero-diciembre de 2025 realizó 4 comités de coordinación de control interno, en donde se visualiza el cumplimiento al plan anual de auditoria presentado por control interno al inicio de la vigencia 2025 y aprobado por todos los miembres del comité.</t>
  </si>
  <si>
    <t>La entidad evalua todos los informes que ha presentado el asesor de control interno para la toma oportuna de decisiones. Igualmente en desarrollo de los componentes del MECI y de las dimensiones del modelo Integrado de Planeación y de Gestión, esta fue satisfactoria en la vigencia 2025,  por cuanto  las deficiencias de control interno fueron revisadas y evaluadas a través del plan de mejoramiento una vez se recibió la evaluación del  formulario FURAG. Es de resaltar que en la evaluación del Furag 2025 el hospital obtuvo el primer puesto entre 3371 entidades territoriales, con un 93,6 de indice de desempeño institucional, ubicada en el quintil 5 como una de las entidades con más alto indice de desempeño institucional. Igualmente el indice de desempeño de la séptima dimensión de control interno fue del 99.5 de cumplimiento, en donde el desarrollo del MECI en la entidad ocupo el puesto 1 entre 5766, ubicandonos en el quintil 5, ocupando este honorable puesto por dos años consecutivos.</t>
  </si>
  <si>
    <r>
      <t xml:space="preserve">1. Durante el periodo de enero a diciembre de la vgencia del 2025, se evidenció que los componentes del Plan Estratégico de Talento Humano, presentaron los siguientes resultados:  
2. Plan institucional de capacitación (PIC) con corte al 30/06/2025. El ciclo se cerrara el 31 de diciembre de 2025  y se presentaran los resultados de los indicadores en la primera semana de enero de 2026. Para el primer semestre de 2025 se programaron 119 acciones de formación de las cuales se realizaron 119 actividades, logrando el 100% de cumplimiento.
</t>
    </r>
    <r>
      <rPr>
        <sz val="11"/>
        <color theme="1"/>
        <rFont val="Arial Narrow"/>
        <family val="2"/>
      </rPr>
      <t>3. El Hospital cuenta con un Plan Institucional de Bienestar en cuatro ejes: EMOCIONAL, FÍSICO, PROFESIONAL Y SOCIAL, buscando la integralidad del bienestar de los funcionarios y la conciliación entre el trabajo y la familia. Para la vigencia 2025 se programaron 38 acciones de intervención de las cuales se han realizado 17 en el primer semestre de 2025, para un cumplimiento del 44%.. Al 30 de octubre se han realizado 24 acciones que corresponden al 63%. enmarcado en 182 actividades. Se debera esperar el cierre a 31 de diciembre de 2025.
4. Evaluación del desempeño laboral: del periodo 1/02/2023 al 1/01/2024 se evaluaron a los funcionarios del Hospital y se alcanzaron los siguientes niveles de desempeño:  221funcionarios alcanzaron el nivel sobresaliente, representando el 95% de los funcionarios - con un valor porcentual &gt;=90%
- 12 funcionarios alcanzaron el nivel satisfactorio, representado en un 5% de los funcionarios con un valor porcentual &gt; 65% y &lt; 90%
el periodo 1/02/2025  al 31/07/2025  la evaluación se realizo de acuerdo a los referentes normativos los primeros quince (15) días del mes de agosto 2025, con un resultado del 100% de todos los evaluados en el aplicativo del EDL dispuesto por la función publica</t>
    </r>
    <r>
      <rPr>
        <sz val="11"/>
        <color rgb="FF00B050"/>
        <rFont val="Arial Narrow"/>
        <family val="2"/>
      </rPr>
      <t xml:space="preserve">
</t>
    </r>
    <r>
      <rPr>
        <sz val="11"/>
        <color theme="1"/>
        <rFont val="Arial Narrow"/>
        <family val="2"/>
      </rPr>
      <t xml:space="preserve">5.El  plan de previsión de recursos : Mediante Acuerdo de JD No.019 del 16 de diciembre de 2025, se fija la planta de cargos para la vigencia 2025, con 285 cargos.
6- Plan Anual de Vacantes: A la fecha se han reportado a la OPEC 21 empleos que corresponden a 122 vacantes, distribuidas así; 47 vacantes del nivel profesional, 6 vacantes del nivel técnico y 69 vacantes del nivel asistencial.
7. El índice de favorabilidad del clima laboral fue del 91% quedando en el nivel satisfactorio, con la siguientes distribución: asistencial (92%), administrativos (93%) y servicios administrativos (83%),  A la fecha se encuentra en desarrollo el plan de intervención propuesto. </t>
    </r>
  </si>
  <si>
    <t xml:space="preserve">Durante el periodo enero-noviembre se ha evidenciado la debida planificación del POA de la vigencia 2025, esto acorde a los objetivos institucionales y  a las lineas estratégicas del plan de desarrollo 2024-2028, se han realizado los respectivos seguimientos y fueron presentados en comité de gerencia y junta directiva. Se evidencian los siguientes resultados a noviembre de 2025: un cumplimiento del 92% respecto a  la meta proyectada reflejado en cada una de las líneas estrategicas como se detalla a continuación: Linea estrategica de salud mental con excelencia presenta un cumplimiento del 93%, Mejoramiento Institucional 92%, Fortalecimiento de las capacidades  institucionales 90%, Docencia servicio e Investigación 94% y sostenibilidad y rentabilidad financiera el 91%
</t>
  </si>
  <si>
    <t>Al seguimiento del período enero a diciembre de 2025, se verificó que el hospital tiene establecida una metodología de mejoramiento institucional, en la que las políticas, programas, procesos, procedimientos, guías y protocolos tienen definidos objetivos claros, medibles, alcanzables y delimitados en el tiempo.  Así mismo se identifica que en el Plan de Desarrollo Institucional 2024-2028 COMPROMETIDOS CON LA EXCELENCIA EN SALUD, se formularon 5 líneas estratégicas que tambien cuentan con sus respectivos objetivos. El cumplimiento del avance de estos objetivos son presentados en el Comité de gerencia y Junta directiva para la toma de decisiones.</t>
  </si>
  <si>
    <t xml:space="preserve">La oficina asesora de planeacion ha venido desarrollando y realizando seguimientos al cumplimiento de la planeación estratégica del hospital, en donde se puede destacar que mediante Acuerdo 003 del 17 de febrero de 2025 la Junta directiva del hospital aprobo el POA Institucional para la vigencia 2025, mediante Acuerdo No. 007 de abril 21 de 2025 y  se realizó un ajuste al POA y POAI en consideración a un ajuste presupuestal. De igual forma se presentaron los informes de avances en el POA institcional de manera trimestral ante e comité de gerencia y junta directiva, para lo cual se obtienen los siguientes avances: un cumplimiento del 92% respecto a  la meta proyectada reflejado en cada una de las líneas estrategicas como se detalla a continuación: Linea estrategica de salud mental con excelencia presenta un cumplimiento del 93%, Mejoramiento Institucional 92%, Fortalecimiento de las capacidades  institucionales 90%, Docencia servicio e Investigación 94% y sostenibilidad y rentabilidad financiera el 91%. A 31 de dieimbre que termina el periodo Planeación entregará en la primera semana de enero de 2026 el indicador final de cumplimiento.
</t>
  </si>
  <si>
    <t xml:space="preserve">La politica de la gestión del riesgo en la entidad tiene definido los lineamientos tendientes a  desarrollar en cada uno de los procesos que tienen identificados los riesgos con sus controles,  la politica es igualmente trazable a todos los procesos del HDPUV.  Igualmente se  observó por control interno que los líderes de proceso  trabajan de manera regular en la revisión de los controles de los riesgos, evitando un bajo indicador en la materialización.  La junta directiva aprobó ´por acuerdo el ajuste al procedimiento gestión del riesgo en donde se incluyeron los riesgos clinicos, individuales y sociales asi como los riesgos fiscales, estos riesgos deben ser identificados conforme a la metodologia AMFE y DAFP.
</t>
  </si>
  <si>
    <t xml:space="preserve">Al seguimiento por control interno en  el periodo enero-diciembre de 2025, la alta dirección a través de los comités de gerencia, gestión y desempeño y de coordinación de control interno, impartió directrices tendientes a la revisión de los riesgos institucionales, Sicoft y Sarlaf y estos  riesgos cuentan con el oficial de cumplimiento.  Igualmente frente a los riesgos materializados se tomaron decisiones en los procesos analizando sus controles y tomando decisiones que coadyuven a evitar la materialización.  Los riesgos materializados y que fueron identificados como el de caídas y evasión son riesgos que fueron comparados frente a la vigencia inmediatamente anterior y se puede observar que éstos han disminuido considerablemente, lo que significa que los controles demuestran una eficacia y que están siendo gestionados de manera regular en cada uno de los procesos. 
</t>
  </si>
  <si>
    <t xml:space="preserve">Se observó por control interno que cuando se materializa un riesgo, éste debe ser analizado para establecer sus causas, revisando sus controles para verificar su efectividad.  Si se evidencia que los controles no están siendo eficaces, éstos se ajustan o se identifican nuevos controles. En el periodo enero-diciembre de 2025 se realizó ajuste al procedimiento de la gestión del riesgo en donde se incluyeron nuevos riesgos como los clinicos, individuales, sociales y fiscales, y tambien se incluyo una nueva metodologia para la identificación de los riesgos clinicos como lo es la AMFE.  
</t>
  </si>
  <si>
    <t xml:space="preserve">Se verificó por control interno que en el periodo enero-diciembre de 2025 se han realizado dos seguimientos a la matríz de riesgos de la entidad, en donde algunos riesgos fueron ajustados desde su identificación y también se identificaron nuevos controles y otros se ajustaron.  A los riesgos que se han materializado en este periodo del 2025, se les realizó seguimiento pormenorizado para establecer las causas y la efectividad de sus controles. 
</t>
  </si>
  <si>
    <t xml:space="preserve">Se observa que la línea estratégica, la primera y segunda lineas de defensa, imparten las directrices tendientes al control y seguimiento de los ríesgos de corrupción. Igualmente se asignó el oficial de cumplimiento el  cual realiza el seguimiento y monitoreo de los riesgos Sicof y Sarlaft. El Oficial rindió información a la junta directiva, sobre los riesgos de corrupción, Sarlaft y sicof y estos  riesgos fueron evaluados de manera periodica por los responsables de proceso.
</t>
  </si>
  <si>
    <t xml:space="preserve">En el periodo enero-diciembre de 2025 la alta dirección ha evaluado los seguimientos que se le realizaron a los riesgos de proceso, en donde fueron monitoreados de manera pormenorizada los riesgos que se materializaron  como el de caida y el de evasión.  El monitoreo se realizó en los comités de Coordinación de control  interno y de Gestion y Desempeño y desde ahí  la línea estratégica toma decisiones e imparte directrices y estas son comunicadas a la primera y segunda línea de defensa.
</t>
  </si>
  <si>
    <t xml:space="preserve">Control interno en su seguimiento verifica que la entidad tiene identificados los riesgos que  se relacionan con las actividades asociadas a la tercerización de servicios y a éstos se les ha realizado los seguimientos establecidos en el procedimiento gestión del riesgo en el periodo enero-junio y de julio a diciembre  de 2025, en donde se observó que no hubo materialización relacionada con de estos riesgos.
</t>
  </si>
  <si>
    <t xml:space="preserve">De enero a diciembre de 2025 se han venido realizando los seguimientos por Control interno como lo establece el procedimiento a la matríz de riesgos y conforme a la política, siguiendo las  directrices impartidas desde la alta dirección. Igualmente la segunda línea de defensa realizado los seguimientos a los riesgos anticorrupción en la vigencia 2025.
</t>
  </si>
  <si>
    <t xml:space="preserve">El  plan de previsión de recursos : Mediante Acuerdo de JD No.019 del 16 de diciembre de 2024, se fija la planta de cargos para la vigencia 2025, con 285 cargos.
El Plan Anual de Vacantes a la fecha se han reportado a la OPEC 21 empleos que corresponden a 122 vacantes, distribuidas así; 47 vacantes del nivel profesional, 6 vacantes del nivel técnico y 69 vacantes del nivel asistencial  los cuales tienen establecido el  Manual de Funciones y de Competencias Laborales, el documento en mención es notificado al ingreso del personal y se tiene publicado en la plataforma documental , es el mecanismo de asignación de roles y responsabilidades, se refleja la divisíon de las funciones en cada empleo, para el desempeño de la labor, en pro del cumplimiento de los objetivos del proceso.
El personal de apoyo a la gestión,  tiene establecido desde el contrato las obligaciones contractuales. 
</t>
  </si>
  <si>
    <t xml:space="preserve">En lo que va corrido de la vigencia 2025 y hasta noviembre,  se revisaron las variables del cálculo y se definió estimar otras variables que inciden en tiempos no laborados (permisos sindicales, dia de cumpleaños, dia de la familia, incapacidad prolongada, participación en comites institucionales (brigadas, copasst), lo cual establece los días anuales a cubrir  y el número de funcionarios que deben adicionarse al cálculo por el concepto de vacaciones y ausentismo. Este indicador puede cambiar a 31 de diciembre de 2025, información  que debera entregarla talento humano en la primera semana de enero de 2026.
</t>
  </si>
  <si>
    <t xml:space="preserve">En el periodo  2025, el HDPUV tiene implementados los siguientes sistemas de gestión: Sistema Unico de Acreditación, Certificación en las NTC ISO 9001:2015, 14001:2015 y 14001:2018, Sistema de Administración del Riesgo, Modelo Integrado de Planeación y Gestión (MIPG), hacemos parte de la Red Global de Hospitales Verdes y Saludables, afiliados a Planetree (atención centrada en la persona), certificación en Buenas Prácticas Clínicas (BPC) por el INVIMA, reconocimiento como Hospital Universitario.  Todas estas certificaciones son sistemas de gestión que nuestra institución ha decidido implementar y cumplir con sus requisitos, certificaciones que le aportan y fortalecen la estructura de control de la entidad. </t>
  </si>
  <si>
    <t xml:space="preserve">
En la vigencia 2025, el área de sistemas ha realizado los contratos CAO-006, CAO-022, OS-007, CAO-036, CAO-005, CAO-015, OS-004, CAO-009 y la OS-021, los cuales presentan el informe del proveedor, el informe del supervisor (FOR-DES-10), certificado de pago de la seguridad social del proveedor y el acta de satisfaccion (FOR-DES-11) en la carpeta compartida "Contratos" y el SECOP II</t>
  </si>
  <si>
    <t xml:space="preserve">En la vigencia 2025 se revisaron  las políticas institucionales verificando el cumplimiento de sus objetivos y los planes de mejoramiento.  Se presentaron al comité de gerencia, gestión y desempeño y junta directiva los resultados de los indicadores institucionales y de prestaciòn de servicios. 
Los diferentes procesos de la entidad, vienen reportando los indicadores de gestión a la oficina de calidad, para medir  la eficacia del sistema integrado de gestión 
Durante este periodo se continuó con la evaluación de las políticas institucionales, verificando el cumplimiento de sus objetivos y cumplimiento de los planes de mejoramiento. 
Los resultados de la evaluación de políticas institucionales se presentan en cada uno de los  comités y en el comité de gerencia.  En las reuniones ordinarias de junta directiva se presentan los indicadores institucionales y de prestaciòn de servicios con base en RIPS. 
</t>
  </si>
  <si>
    <t xml:space="preserve">
Con la implementación del Secop II transaccional en la entidad, la contratación se hace muy transparente y como evaluador independiente,  al seguimiento en el periodo enero-diciembre de 2025  a los controles implementados por el proveedor de servicios, se observó que éstos fueron cumplidos y no hubo materialización del riesgo. 
</t>
  </si>
  <si>
    <t xml:space="preserve">En la vigencia 2025 se crearon y actualizaron diferentes documentos de los diferentes procesos, con la novedad de que los nuevos documentos o su actualización se está realizando con base en el procedimiento PRO-SIG-01 Elaboración  y Control de Documentos versión 06 de diciembre 2024.  En este procedimiento actualizado al finalizar la vigencia inmediatamente anterior se estableció como objetivo describir las actividades a desarrollar para elaborar, actualizar, modificar, distribuir y controlar los documentos generados en el Sistema Integrado de Gestión y el Centro de Investigación del Hospital Departamental Psiquiátrico Universitario del Valle E.S.E. para asegurar su vigencia y el uso de última versión.  En esta actualización se incluyen lineamientos para los documentos que se van a generar para el sistema de buenas prácticas clínicas del centro de investigación, así mismo se actualiza la plantilla institucional y se define que la útlima hoja debe ir firmada por las personas que elaboraron o actualizaron el documento, lo revisaron y lo aprobaron.
Otra de las mejoras que se identifica es que a partir del mes de marzo de 2025, la documentación de los diferentes procesos se encuentra disponible en la herramienta de gestión ALMERA, plataforma en la que se prodrán elaborar o actualizar los documentos y estar disponibles para su consulta.
</t>
  </si>
  <si>
    <t xml:space="preserve">En el segundo semestre de 2025, se realizó ajuste al procedimiento de la gestión del riesgo en donde se incluyeron nuevos riesgos como los clinicos, individuales, sociales y fiscales, igualmente se incluyo una nueva metodologia para la identificación y gestión del riesgo clinico como lo es la AMFE. Se realizaron dos seguimientos semestrales en la vigencia 2025. Ante la junta directiva se presentó informe de los riesgos Sicoft y Sarlaft por el Oficial de cumplimiento. </t>
  </si>
  <si>
    <t xml:space="preserve">Los riesgos del HDPUV son monitoreados de acuerdo a la politica, manual y procedimiento gestión del riesgo, por consiguiente se realizó el seguimiento en desarrollo de estos instrumentos por control interno.  El oficial de cumplimiento y el asesor de control interno presentaron ante la junta directiva los informes pertinentes a los riesgos Sicof y Sarlaf de lo gestionado en el segundo sememstre de la vigencia  2025.
</t>
  </si>
  <si>
    <t xml:space="preserve">Al seguimiento por control interno en el segundo sememstre de la vigencia  2025, se observó que los responsables de gestionar los controles de los riesgos identificados en los procesos, están cumpliendo con el desarrollo de los mismos por cuanto se verificó que los riesgos que se materializaron como el de caidas y el de evasión han tenido una disminución en su indicador comparados con la vigencia 2024 demostrando la eficacia de los controles.
</t>
  </si>
  <si>
    <t>En la vigencia 2025 se realizó el contrato CAO-015 con la empresa DATAWARE &amp; TECH, en donde se tiene acceso a Dashboard estratégicos, tacticos y operativos que muestran información en tiempo real de los servicios de urgencias, hospitalización, consulta externa y facturación que es capturada desde sistemas de informacion del Hospital llamado Hosvital -His</t>
  </si>
  <si>
    <t xml:space="preserve">Al seguimiento por control interno se estableció que se aplica el formato esquema de publicaciones conforme a lo establecido en la Resoluciòn 1519 de 2020, igualmente se evidenciò que la  información relevante del hospital  se encuentra publicada en el Índice de Transparencia y Acceso a la Información Pública (ITA) de la Procuraduría General de la Nación  en donde se mide exclusivamente el grado de cumplimiento de las obligaciones de publicar  la información derivada de la Ley 1712 de 2014, Ley de Transparencia y Acceso a la Informacion Pública.  </t>
  </si>
  <si>
    <t xml:space="preserve">El Hospital actualizo el plan estratégico de tecnologías de la información, con el apoyo de una empresa asesora llamada ALDEALAB en donde se establecieron los proyectos macros para ejecutar en el periodo 2025-2028, el cual fue aprobado bajo la resolucion 059 de enero de 2025.
Con el apoyo del área de comunicaciones se han realizado piezas graficas y video socializando diferentes tips de seguridad del uso adecuado de la información, adicional desde el plan institucional de capacitaciones en el mes de abril del 2025 se socializo al personal asistencial los temas: Seguridad de la información (política, manual y acuerdo de confidencialidad), Link para reportar ataques a ColCERT (equipo de respuesta de emergencias cibernéticas de colombia), video de phishing, video buen uso de história clínica, tips de seguridad informática, contingencia de la história clínica y cuidados a los equipos informáticos. Teniendo una adherencia de 97,3% del total de los participantes.  </t>
  </si>
  <si>
    <t xml:space="preserve">Durante la vigencia 2025 se observó por control interno que el Hospital Departamental Psiquiátrico Universitario del Valle E.S.E.  fortaleció las acciones desarrolladas en el año anterior, consolidando avances significativos en materia de comunicación institucional.
En el primer semestre de 2025 se llevó a cabo la actualización del Plan Estratégico de Comunicaciones y la Matriz de Comunicaciones, proyectando las actividades para la presente vigencia. Se mantienen y optimizan los diferentes canales internos y externos de comunicación, destacando el uso del Canal de WhatsApp institucional, implementado en 2024, el cual sigue garantizando la difusión oportuna de información sobre actividades y eventos, previamente publicados en redes sociales oficiales.
Asimismo, la pantalla informativa en el área de consulta externa continúa siendo una herramienta clave para brindar a los usuarios contenidos institucionales mientras esperan atención, reforzando la estrategia de comunicación directa y accesible.
Desde la perspectiva de seguimiento de Control Interno, en 2025 se evidenció la gestión continua en la contratación y soporte del portal web institucional, asegurando su mantenimiento, actualización y cumplimiento de la normativa vigente. Se destaca la actualización permanente del menú de Transparencia y Acceso a la Información Pública, en concordancia con lo dispuesto en la Ley 1712 de 2014 y la Resolución 1519 de 2020, garantizando la publicación oportuna de informes y documentos requeridos por la ley.
De igual manera, se verificó el cumplimiento de la matriz de comunicaciones de la vigencia 2024 en un 100%  y para el 2025 se proyecta mantener este nivel de cumplimiento, asegurando que todos los mensajes, campañas y flujos de información institucional continúen siendo gestionados de manera clara, estratégica y oportuna. El seguimiento realizado permite evidenciar que el proceso de Mercadeo y Comunicaciones mantiene un desarrollo efectivo y articulado con los objetivos institucionales, consolidando los avances alcanzados en 2024 y proyectando nuevas acciones que fortalecen la comunicación con la comunidad hospitalaria y la ciudadanía en general.
</t>
  </si>
  <si>
    <t>En la vigencia 2025  se observa que no se ha materializado ningún riesgo en el área de sistemas y se continúa realizando los backup con las frecuencias establecidas en el PRO-GIN-06.
Se evidencia que en este periodo, los lideres de procesos realizan el envio a través del correo electrónico del formato de creación de usuario FOR-GIN-42 para que el area de sistemas realice la creación de los usuarios en los sistemas de información de acuerdo al cargo del nuevo funcionario</t>
  </si>
  <si>
    <t>En el periodo enero-octubre de 2025 se evaluaron de manera trimestral las PQRS,  el asesor de control interno realizò seguimiento a las manifestaciones PQRS, en  donde  verificò  que se han realizado  los informes trimestrales y éstos fueron publicados en la página web en transparencia.
Para el periodo enero-julio se recibieron un total de 293 manifestaciones de las cuales: 266 son felicitaciones cuyo porcentaje es del 90,8%; Quejas 22 cuyo porcentaje es 7,5%; Peticiones 1 con porcentaje del 03%, sugerencias 2 porcentaje del 0.7% y reclamos 2 cuyo porcentaje es del 0.7%. La entidad tienen publicado en su página web la linea denuncia para la ciudadanía. el cuarto trimestre finaliza el 31 de diciembre de 2025 en donde se consolidaran los indicadores de las PQRS, en la primera semana del mes de enero de 2026.</t>
  </si>
  <si>
    <t>Conforme al seguimiento enero-noviembre de 2025, el Hospital Departamental Psiquiátrico Universitario del Valle E.S.E. ha continuado con la implementación de su Plan de Comunicaciones Institucional, alcanzando a la fecha un avance del 95% en su ejecución, lo que evidencia un cumplimiento progresivo de las actividades programadas. De igual forma, la Matriz de Comunicaciones presenta un avance del 90.5%, lo cual refleja un seguimiento permanente a la gestión comunicacional, garantizando que los flujos de información se desarrollen de manera clara, estratégica y oportuna. El indicador final de cumplimiento se evaluara una vez cierre el segundo semestre de la vigencia 2025.
Durante este año, se ha fortalecido la alimentación de los distintos canales de comunicación institucional, asegurando la difusión de información relevante tanto a nivel interno como externo. Estos esfuerzos han contribuido a mantener la interacción activa con la comunidad hospitalaria y la ciudadanía en general, reforzando la transparencia y el acceso a la información pública en cumplimiento de la Ley 1712 de 2014 y la Resolución 1519 de 2020.                                                                                                                                                 
La entidad ha continuado consolidando políticas y procedimientos de comunicación interna, lo que ha favorecido la coordinación entre procesos y la articulación institucional. La Matriz de Comunicaciones, utilizada como principal instrumento de gestión, asegura que los mensajes y campañas mantengan pertinencia y oportunidad.                                                                                                                                                       
 En cuanto a los resultados en redes sociales, se observa una continuidad en el crecimiento sostenido de la comunidad virtual, consolidando la visibilidad institucional con más del 80% de incremento en el alcance y la interacción digital. Este posicionamiento ha permitido ampliar el impacto de los mensajes de salud mental y fortalecer la imagen del hospital como referente departamental y nacional en el ámbito de la salud mental.</t>
  </si>
  <si>
    <t xml:space="preserve">
En la vigencia 2025, la entidad  desarrolló y se implementaron los  controles que fortalecen la comunicación externa, los cuales incluyen políticas y procedimientos que abarcan tanto al talento humano institucional como a contratistas y proveedores de servicios tercerizados.
Se verificó que para este periodo de 2025, el seguimiento de Control Interno permite evidenciar un avance del 95% en la ejecución de la política y el plan de comunicaciones, reflejado en la producción y difusión de piezas comunicativas en diversos formatos (posts, clips, historias, carteleras y contenidos multimedia), que han contribuido al posicionamiento de la institución y al fortalecimiento de su imagen corporativa.
De manera destacada, se implementó la estrategia de publicación en carteleras de terceros (contratistas y proveedores) de la información relacionada con los planes de mejoramiento institucional, garantizando así que los aliados estratégicos también se mantengan informados y articulados con los objetivos de calidad y transparencia del hospital.
Estos resultados consolidan a la entidad como referente en su sector, asegurando que los valores y logros institucionales sean proyectados con claridad, cercanía y profesionalismo, en coherencia con el compromiso hacia la transparencia y la excelencia en los procesos comunicativos.</t>
  </si>
  <si>
    <t>En la vigencia 2025, la entidad mantiene definidos y en operación 10 canales externos de comunicación, asociados con el tipo de información a divulgar y reconocidos en todos los niveles de la organización como medios estratégicos para la proyección institucional.
Durante este periodo, se ha evidenciado un crecimiento significativo en las visitas a la página web y un aumento en el alcance e interacción en redes sociales, lo cual demuestra una mayor participación de la comunidad en los contenidos institucionales. Estas visitas estan: la página web en el primer semestre del año ha tenido mas de 45 mil visitas y las redes sociales (faceebook, instagram X y Youtube)  han alcanzado alrededor de 65 mil personas, las notas freepress se han enviado a distintos medios de comunicacion regional y nacional, la revista institucional se reemplazo por la participacion activa en la revista del Congreso de la República y la Revista de ASOHOSVAL asi mismo el boletín “Ponte al Día” se ha publicado y otros espacios de difusión que han permitido consolidar la presencia del hospital en medios interinstitucionales y comunitarios. 
De igual manera, los canales externos han continuado posicionándose como herramientas efectivas para divulgar información de interés general, fortalecer la cultura de la transparencia y proyectar a la institución como un referente en salud mental a nivel departamental y naciona</t>
  </si>
  <si>
    <t xml:space="preserve">Se evidenció al seguimiento por control interno, que el proceso de gestión documental cuenta con la política  de Gestión Documental  actualizada Resolución Nº 578 del 19 Nov-2024, igualmente con  el Programa de Gestión Documental.  Cuenta con el PINAR que  fue creado por Resolución 282 de 29 de junio de 2021; con las Tablas de Retención Documental que serán actualizadas en la vigencia 2026.
</t>
  </si>
  <si>
    <t xml:space="preserve">La entidad cuenta con procesos o procedimientos encaminados a evaluar periódicamente la efectividad de los canales de comunicación con partes externas, así como sus contenidos de tal forma que se puedan mejorar
En la vigencia  2025, la entidad  desarrolló procesos de seguimiento y evaluación periódica sobre la efectividad de sus canales externos de comunicación y de los contenidos que se difunden en ellos. Este ejercicio se realiza de manera articulada con el Plan Estratégico de Comunicaciones Institucional y el Plan Operativo Anual, garantizando que las acciones comunicativas se ajusten a las necesidades de los diferentes públicos.
Como parte de esta evaluación, se han venido realizando monitoreos mensuales a las plataformas digitales y canales externos, lo que ha permitido identificar el impacto de las publicaciones y ajustar oportunamente los contenidos para mejorar su alcance y pertinencia. De igual forma, se han socializado los avances y resultados con la comunidad hospitalaria, fortaleciendo la transparencia y el compromiso institucional en torno a la comunicación efectiva.
Durante este periodo, se ha observado un crecimiento sostenido en el uso y la interacción en redes sociales, así como un aumento en el interés por los contenidos institucionales publicados en la página web. Estos resultados reflejan que los procesos de evaluación aplicados han facilitado la optimización de las estrategias de comunicación, consolidando las redes sociales y los canales digitales como medios de consulta activa tanto a nivel interno como externo.
Asimismo, la participación en eventos académicos y de sensibilización en salud mental y seguridad del paciente ha contribuido a proyectar los mensajes institucionales de manera más amplia, generando un impacto positivo en la visibilidad y posicionamiento de la organización como referente en el ámbito de la salud mental.
</t>
  </si>
  <si>
    <t xml:space="preserve">Al seguimiento por Control Interno se evidencia que en la oficina de sistema de información y atención al usuario, durante el periodo enero-octubre de 2025, de 1172 usuarios evaluados el 97.4% respondieron la experiencia global como muy buena y buena, manteniendo un indicador controlado de satisfacción ya que la meta establecida está en 95%, manteniendo el resultado de satisfacción con relación a los meses anteriores. En el desagregado 814 usuarios respondieron como “muy buena” su experiencia global y 328 calificaron su experiencia como “buena”.   
Se observó igualmente por control interno que se viene  implementando el software para radicar las manifestaciones (pqrsf) que es administrado por el profesional del área de sistema de información y atención al usuario (SIAU), con el fin de tener una mejor trazabilidad de las manifestaciones.  
La recepciòn de las manifestaciones  se realizó por varios canales  y  se evidenciò que  la oficina presencial es  el medio que màs utilizan los usuarios para radicar las manifestaciones, seguido del buzòn de sugerencias y el correo electrònico.
La información del consolidado del cuarto trimestre se entrega por el profesional en la primera semana del mes de enero de 2026.
</t>
  </si>
  <si>
    <t>Al inicio de la vigencia 2025 el asesor de Control interno,  presentó ante el comité institucional de control interno el plan anual de auditoría para su aprobación, éste fue aprobado por los integrantes del comité. Al finalizar la vigencia se presento ante el comité de coordinación de control interno el cumplimiento del plan.  El resultado de la gestion de los componentes del MECI realizada por  el asesor de control interno en desarrollo del formulario FURAG de la vigencia 2025 posicionó al Hospital Departamental Psiquiatrico Universitario del Valle  en el primer puesto entre 3371 entidades territoriales, con un 93,6 de indice de desempeño institucional MIPG, ubicada en el quintil 5 como una de las entidades con más alto indice de desempeño institucional. Igualmente el indice de desempeño de la séptima dimensión de control interno fue del 99.5 de cumplimiento, en donde el desarrollo del MECI en la entidad ocupo el puesto 1 entre 5766, ubicandonos en el quintil 5.</t>
  </si>
  <si>
    <t>La alta dirección y los integrantes del comité de coordinación de control Interno evaluan la gestión desarrollada por el asesor de control interno e imparten las directrices tendientes a la mejora continua del Modelo Estandar de control interno MECI. Las  directrices fueron enfocadas al desarrollo del modelo en cada uno de los procesos de la entidad,  con los resultados evaluados por el FURAG ocupando el primer puesto  entre 5766 entidades ubicandono en el quintil 5.</t>
  </si>
  <si>
    <t>El asesor de control interno ha venido realizando el seguimiento al cumplimiento de todos los controles de los riesgos a diciembre de 2025, conforme a lo establecido en el procedimiento gestión del riesgo.   Se evidenció la materialización de algunos riesgos como el de caida y evasión, riesgos que han sido revisados por los jefes de proceso en donde se evidencio que se tomaron las medidas para minimizar la materialización de estos riesgos. 
Igualmente en el ultimo trimestre de la vigencia 2025 el asesor de control interno en su seguimiento observó que los controles de los riesgos de la parte misional son eficaces y que éstos están en continua supervisión por parte de los jefes y personal asigando a cada uno de los procesos. Igualmente evidencio que se actualizó el procedimiento gestion del riesgo en donde se establecio que se debian identificar los riesgos clinicos, individuales, sociales y fiscales, conforme a la metodologia AMFE y FURAG.</t>
  </si>
  <si>
    <t xml:space="preserve">Al seguimiento por control interno a diciembre  de 2025, se evidenció el seguimiento al cumplimiento de la metas del PDI, el cual fue presentado y socializado en la rendición de cuentas públicas realizado en el primer semestre de 2025. Las metas propuestas en el plan son monitoreadas en el Comité de gerencia con una periodicidad de dos veces por mes.  
Al finalizar la vigencia se observa que se ha dado cumplimiento a las metas propuestas en el plan de desarrollo en donde son evaluadas de manera periodica en el comité de gerencia y ante la junta directiva de la entidad. </t>
  </si>
  <si>
    <t>Se evidenció por control interno que  a diciembre de 2025,  la entidad  cumplió  con los planes de mejora establecidos por los entes de control y su reporte fue oportuno enviando los soportes requeridos y no hubo sanciones por incumplimiento. Los planes de mejoramiento coadyuvan a la mejora continua en los procesos.  
Al finalizar la vigencia 2025 se  monitorearon las NO conformidades de las auditorías internas y externas  para aportar en el  fortalecimiento de los planes de mejoramiento en los diferentes procesos.</t>
  </si>
  <si>
    <t xml:space="preserve">Los planes de mejoramiento producto de las auditorías internas y externas, fueron consolidados a diciembre de 2025, en el FOR-SIG-12, ahí se consolidan los planes verificando que se  cumplan con las acciones de mejora planteadas.  Igualmente fueron presentados al comité para que  la línea estratégica impartiera directrices tendientes a la mejora del SCI.
</t>
  </si>
  <si>
    <t xml:space="preserve">La segunda línea de defensa a diciembre de 2025  a través del formato estandarizado FOR-SIG-19 realizó el seguimiento a las politicas institucionales, verificando el cumplimiento de los objetivos establecidos en la Resolución de creación. Las deficiencias evidenciadas en los diferentes procesos fueron evaluadas con los líderes de proceso en el comité de gerencia en donde la línea estratégica impartió directrices. 
</t>
  </si>
  <si>
    <t xml:space="preserve">A diciembre de 2025, la segunda linea de defensa en el comité de gestión y desempeño realizó seguimiento al plan de mejoramiento producto de la evaluación del Furag, en donde el hospital se posicionó obteniendo un primer puesto entre 3371 entidades territoriales, con un 93,6 de indice de desempeño institucional, ubicada en el quintil 5 como una de las entidades con más alto indice de desempeño institucional. Igualmente el indice de desempeño de la séptima dimensión de control interno fue del 99.5 de cumplimiento, en donde el desarrollo del MECI en la entidad ocupo el puesto 1 entre 5766, ubicandonos en el quintil 5. La línea estratégica verificó que la segunda línea de defensa evaluara  las deficiencias del control interno e impartió directrices tendientes al cumplimiento de las acciones correctivas del SCI.  
</t>
  </si>
  <si>
    <t xml:space="preserve">Se evidenció por control interno que los procesos y servicios tercerizados son evaluados de acuerdo con el nivel de riesgo que representan para la prestación de los servicios.  Este proceso cuenta con el cronograma de auditorías aprobado por la gerencia y el ciclo de la ejecución garantizando la efectividad de los procesos ante el ente acreditador. 
</t>
  </si>
  <si>
    <t xml:space="preserve">Al terminar la vigencia 2025 control interno verificó y realizó el seguimiento a la informaciòn  recepcionada por los canales de comunicación dispuestos por la entidad para las PQRS, ésta fue evaluada, verificando que se dió respuesta oportuna a las manifestaciones. Igualmente las manifestaciones fueron publicadas en la pàgina web de la entidad en la pestaña de transparencia. Las quejas que involucran funcionarios de la entidad fueron resueltas y puestas en conocimiento del lider de proceso al que pertenecen y otras fueron enviadas a Control disciplinario como lo establece la normatividad.
</t>
  </si>
  <si>
    <t xml:space="preserve">Se verificó por control interno que al finalizar la vigencia 2025  se dió cumplimiento a los planes de mejoramiento producto de las auditorias internas y externas, algunos avances a planes de mejoramiento se rindieron en las plataformas oficiales de los entes de control. Los avances a los planes de mejoramiento producto de las auditorias internas fueron consolidados en el FOR-SIG-12 Plan de mejoramiento institucional. 
</t>
  </si>
  <si>
    <t xml:space="preserve">las oportunidades de mejoramiento  evidenciadas en la calificación del FURAG 2025 al control interno,  fueron revisadas y evaluadas una vez se recibió la evaluación del  MECI. Es de resaltar que en la evaluación del Furag 2025 el hospital obtuvo el primer puesto entre 3371 entidades territoriales, con un 93,6 de indice de desempeño institucional, ubicada en el quintil 5 como una de las entidades con más alto indice de desempeño institucional en MIPG. Igualmente el indice de desempeño de la séptima dimensión de control interno fue del 99.5 de cumplimiento, en donde el desarrollo del MECI en la entidad ocupo el puesto 1 entre 5766, ubicandonos en el quintil 5. en donde el HDPUV. 
Las deficiencias del control interno de la entidad fueron trabajadas y revisadas por la alta dirección en donde se impartieron directrices para continuar mejorando en el desarrollo institucional.
</t>
  </si>
  <si>
    <t>La evaluación del control interno al finalizar la vigencia 2025 para el HDPUV, fue satisfactoria por cuanto se vió reflejada en la evaluación de los componentes del MECI y en las Dimensiones del MIPG logrando en  la evaluación del Furag 2025 el primer puesto entre 3371 entidades territoriales, con un 93,6 de indice de desempeño institucional, ubicada en el quintil 5 como una de las entidades con más alto indice de desempeño institucional. Igualmente el indice de desempeño de la séptima dimensión de control interno fue del 99.5 de cumplimiento, en donde el desarrollo del MECI en la entidad ocupo el puesto 1 entre 5766, ubicandonos en el quintil 5. Igualmente la efectividad del control interno se refleja en el desarrollo las politicas que establece el Modelo Intergado de Planeación y de gestión lo que contribuye a que el hospital continue trabajando camino a la excelencia para lograr los mas altos estándares de calidad establecidos por el ICONTEC.</t>
  </si>
  <si>
    <t xml:space="preserve">La entidad cuenta con las tres líneas de defensa establecidas en las dimensiones que componen el MECI.   Las lineas de defensa han trabajado articuladamente lo que ha permitido la toma de decisiones efectivas para el mantenimiento del Modelo Integrado de Planeación y de Gestión. La linea estratégica ha impartido directrices para la gestión del riesgo implementando acciones correctivas  para hacer frente a deficiencias de los procesos.
La alta dirección como responsable de mantener un control interno efectivo ha ejecutado procedimientos de control sobre los riesgos de manera constante en el día a día. La primera linea de defensa  identificó, evaluó, controló y mitigó los riesgos, guiando el desarrollo e implementación de las  políticas y procedimientos internos asegurando  que las actividades  efectuadas son consistentes con las metas y objetivos establecidos en el PDI. 
Desde el Comité de Coordinación de Control Interno la línea estratégica imparte las directrices a la primera y segunda línea de defensa para que las decisiones tomadas se ejecuten en los diferentes procesos que conforman el HDPUV.   El hospital tiene implementados los siguientes sistemas de gestión: Sistema Unico de Acreditación, Certificación en las NTC ISO 9001:2015, 14001:2015 y 14001:2018, Sistema de Administración del Riesgo, Modelo Integrado de Planeación y Gestión (MIPG), hacemos parte de la Red Global de Hospitales Verdes y Saludables, afiliados a Planetree (atención centrada en la persona), certificación en Buenas Prácticas Clínicas (BPC) por el INVIMA, reconocimiento como Hospital Universitario.  Todas estas certificaciones son sistemas de gestión que nuestra institución ha decidido implementar y cumplir con sus requisitos, certificaciones que le aportan y fortalecen la estructura de control de la entidad. </t>
  </si>
  <si>
    <t>Enero a Diciembre de 2025</t>
  </si>
  <si>
    <t xml:space="preserve">El Hospital Departamental Psiquiátrico Universitario del Valle está comprometido con la integridad y los principios del servicio público.  Se ha trabajado desde Talento Humano los conflictos de interés las transacciones con las partes interesadas asi como con el uso inadecuado de información privilegiada y otros estándares éticos y de comportamiento esperados que pueden implicar riesgos para la entidad y ésta cuenta con una línea de denuncia.
En la vigencia 2025 se trabajó desde las siguientes palancas de cambio: Palanca de Líderes y Equipos en donde se realizó la divulgación de la medición de liderazgo dirigida a los enfermeros con el objetivo de socializar la importancia de la medición de liderazgo que se realizará a los profesionales con personal a cargo, con una participación de 18 personas. 
Se realizó el Taller de Reinvención dirigido al Comité gerencial, enfermeros y profesionales del área de la salud con el objetivo de aprender una habilidad clave del líder para gestionar la disrupción constante, con una participación de 39 personas
Taller del Control a la Confianza: La accountability como Motor de Liderazgo, dirigido al comité gerencial y al grupo de profesionales de la salud enfermeros – terapeutas ocupacionales que tiene como objetivo  Fortalecer en los participantes la capacidad de liderazgo mediante la práctica del accountability, entendida como la responsabilidad personal y colectiva frente a los compromisos asumidos, potenciando la confianza, la credibilidad y la coherencia en la gestión de equipos y proyectos, con una participación de 82 personas.
Palanca Prácticas de Gestión Humana, ésta se realizó desde el eje emocional en la promoción de los jardines terapéuticos con el objetivo de trabajar en la importancia de los jardines terapéuticos dando prioridad a la salud mental de los trabajadores, en apoyo con seguridad del paciente, bienestar integral humanización y Grupo Ges, la actividad consistió en ofrecer un espacio de esparcimiento al aire libre dándole a nuestros trabajadores Tips y herramienta en que el trabajador pueda fortalecer su salud mental en este caso estamos hablando de actividades de relajación, actividades de respiración . 
Realización de la Charla de la ciencia de ser feliz y como aplicarla con el objetivo de explorar los hallazgos y descubrir prácticas para incorporar más bienestar para nuestra vida cotidiana, con una participación de 153 personas
Talle de finanzas saludables con el objetivo aprender a ahorrar, controlar los gastos, controlar las deudas y saber cómo crecer el dinero para construir un futuro. Tener Finanzas saludables impacto positivamente la calidad de vida de las personas, dirigido a todo el personal de la institución, con una participación de 133 personas.
Compromiso y colaboración clave para equipos de altos rendimientos, el objetivo es fortalecer la cultura del trabajo conjunto, desarrollar la corresponsabilidad de crear entornos donde las personas no solo trabajan juntas, sino que crecen juntas, con una participación de 147 personas.
Círculos Comunicación No Violenta, con el objetivo de brindar a los participantes un espacio de reflexión y aprendizaje sobre la práctica de los círculos de comunicación no violenta, promoviendo habilidades de escucha activa, empatía y expresión auténtica que fortalezcan las relaciones interpersonales, faciliten la resolución pacífica de conflictos y fomenten una cultura de diálogo constructivo en los diferentes ámbitos de la vida, con una participación de 106 personas.
Relaciones saludables con el objetivo de fomentar en los participantes la comprensión y práctica de relaciones saludables a través del reconocimiento de límites personales, el desarrollo de la empatía y la validación mutua, fortaleciendo así vínculos basados en el respeto, el cuidado y la comunicación asertiva, con una participación de 104 personas.
En el marco de nuestra cultura organizacional se realizó la celebración del día del servidor público, se exalto la labor de cada servidor y servidora pública que, con vocación, compromiso y ética, entrega lo mejor de sí al servicio de la salud mental y el bienestar de la comunidad.  El objetivo principal de la actividad del Día del Servidor Público es reconocer y valorar la labor de los funcionarios y empleados que trabajan en nuestra institución. Buscando fortalecer el sentido de pertenencia, la eficiencia, la ética y la calidad del servicio público, además de promover la reflexión sobre el papel del servidor público en la sociedad. 
•	Reconocer la labor: Destacar la importancia del trabajo de los servidores públicos y su contribución al desarrollo del país. 
•	Fortalecer valores: Promover y fortalecer nuestros valores institucionales los cuales son: Compromiso, diligencia y servicio, conocimiento, honestidad, humanización,   justicia e inclusión, respecto y seguridad. 
•	Fomentar la reflexión: Crear espacios para que los servidores públicos reflexionen sobre su rol y su impacto en la sociedad y en nuestra institución
•	Integración y bienestar: Ofrecer momentos de esparcimiento y camaradería para fortalecer el ambiente laboral.
</t>
  </si>
  <si>
    <t xml:space="preserve">Dentro de las actividades de control se desarrolló el  plan de previsión de recursos : Mediante Acuerdo de JD No.019 del 16 de diciembre de 2024, se fija la planta de cargos para la vigencia 2025, con 285 cargos.
El Plan Anual de Vacantes a la fecha se han reportado a la OPEC 21 empleos que corresponden a 122 vacantes, distribuidas así; 47 vacantes del nivel profesional, 6 vacantes del nivel técnico y 69 vacantes del nivel asistencial  los cuales tienen establecido el  Manual de Funciones y de Competencias Laborales, el documento en mención es notificado al ingreso del personal y se tiene publicado en la plataforma documental , es el mecanismo de asignación de roles y responsabilidades, se refleja la divisíon de las funciones en cada empleo, para el desempeño de la labor, en pro del cumplimiento de los objetivos del proceso. El personal de apoyo a la gestión,  tiene establecido desde el contrato las obligaciones contractuales. 
En el periodo enero-diciembre  de 2025 se han revisado  las políticas institucionales verificando el cumplimiento de sus objetivos y los planes de mejoramiento.  Se presentaron al comité de gerencia, gestión y desempeño y junta directiva los resultados de los indicadores institucionales y de prestaciòn de servicios. 
Los diferentes procesos de la entidad, vienen reportando los indicadores de gestión a la oficina de calidad, para medir  la eficacia del sistema integrado de gestión. 
Durante este periodo se continuó con la evaluación de las políticas institucionales, verificando el cumplimiento de sus objetivos y cumplimiento de los planes de mejoramiento. 
Los resultados de la evaluación de políticas institucionales se presentan en cada uno de los  comités institucionales.  En las reuniones ordinarias de junta directiva se presentan los indicadores institucionales y de prestaciòn de servicios con base en RIPS. 
Igualmente se presentó a junta directiva para aprobación el ajuste al Procedimiento de la gestión del riesgo del hospital por cuanto se incluyeron para su identificación riesgos clinicos, individuales y sociales con la metodología AMFE y los riesgos fiscales con la Versión 6 del DAFP. En general se obseva por control interno un adecuado manejo de los riesgos al interior de los procesos lo que coadyuva a su control. 
En la feria de la excelencia desarrollada en el mes de septiembre de 2025 se realizó la socialización de los riesgos institucionales a toda la comunidad hospitalaria tanto interna como externa y se midio su adherencia.
</t>
  </si>
  <si>
    <t>Enero a  Diciembre de 2025</t>
  </si>
  <si>
    <t xml:space="preserve"> Al seguimiento por control interno se verificó que se aplica el formato esquema de publicaciones conforme a lo establecido en la Resoluciòn 1519 de 2020, igualmente se evidenciò que la  información relevante del hospital  se encuentra publicada en el Índice de Transparencia y Acceso a la Información Pública (ITA) de la Procuraduría General de la Nación  en donde se mide exclusivamente el grado de cumplimiento de las obligaciones de publicar  la información derivada de la Ley 1712 de 2014, Ley de Transparencia y Acceso a la Informacion Pública.   Igualmente se observó por control interno que el Hospital Departamental Psiquiátrico Universitario del Valle E.S.E.  fortaleció las acciones desarrolladas en la vigencia anterior, consolidando avances significativos en materia de comunicación institucional.
En el primer semestre de 2025 se llevó a cabo la actualización del Plan Estratégico de Comunicaciones y la Matriz de Comunicaciones, proyectando las actividades para la presente vigencia. Se mantienen y optimizan los diferentes canales internos y externos de comunicación, destacando el uso del Canal de WhatsApp institucional, implementado en 2024, el cual sigue garantizando la difusión oportuna de información sobre actividades y eventos, previamente publicados en redes sociales oficiales.
Asimismo, la pantalla informativa en el área de consulta externa continúa siendo una herramienta clave para brindar a los usuarios contenidos institucionales mientras esperan atención, reforzando la estrategia de comunicación directa y accesible.
Desde la perspectiva  de Control Interno  en la vigencia 2025, se evidenció la gestión contínua en la contratación y soporte del portal web institucional, asegurando su mantenimiento, actualización y cumplimiento de la normativa vigente. Se destaca la actualización permanente del menú de Transparencia y Acceso a la Información Pública, en concordancia con lo dispuesto en la Ley 1712 de 2014 y la Resolución 1519 de 2020, garantizando la publicación oportuna de informes y documentos requeridos por la ley,  asegurando que todos los mensajes, campañas y flujos de información institucional continúen siendo gestionados de manera clara, estratégica y oportuna. El seguimiento realizado permite evidenciar que el proceso de Mercadeo y Comunicaciones mantiene un desarrollo efectivo y articulado con los objetivos institucionales, consolidando los avances alcanzados en la vigencia anterior y proyectando nuevas acciones que fortalecen la comunicación con la comunidad hospitalaria y la ciudadanía en general. La matriz de comuniciaciones al seguimiento se  cumplió en un 100% 
En el periodo enero-septiembre de 2025 se han evaluado de manera trimestral las PQRS,  el asesor de control interno realizò seguimiento a las manifestaciones PQRS, en  donde  verificò  la infoirmación  trimestral  y  que éstos fueran publicados en la página web en transparencia. Igualmente se estableció que se dió respuesta de fondo a los derechos de petición revisados.
Para el periodo enero a septiembre de  2025 se recibieron un total de 472 manifestaciones de las cuales: 432 son felicitaciones cuyo porcentaje es del 91,5%; Quejas 32 cuyo porcentaje es 6,8%; Peticiones 3 con porcentaje del 0.6%, sugerencias 2 porcentaje del 0.4% y reclamos 2 cuyo porcentaje es del 0.4%. 
Se evidenció al seguimiento por control interno, que el proceso de gestión documental cuenta con la política  de Gestión Documental  actualizada Resolución Nº 578 del 19 Nov-2024, igualmente con  el Programa de Gestión Documental;  con el PINAR que  fue creado por Resolución 282 de 29 de junio de 2021; con las Tablas de Retención Documental que seran actualizadas en la vigencia  2026. 
Se verifico por control interno que en la actualidad el hospital continúa con el uso del sistema de información Hosvital-His, que permite la captura y procesamiento de la información administrativa, financiera y asistencial de manera oportuna permitiendo la toma de decisiones. Que de acuerdo a las nuevas normativas emitidas por el Ministerio de Salud, el Hospital adquirió e implementó nuevos modulos de Hosvital como son el de la facturacion electrónica y RIPS. 
El Hospital actualizo el plan estratégico de tecnologías de la información, con el apoyo de una empresa asesora llamada ALDEALAB en donde se establecieron los proyectos macros para ejecutar en el periodo 2025-2028, el cual fue aprobado bajo la resolucion 059 de enero de 2025.
Con el apoyo del área de comunicaciones se han realizado piezas graficas y videos, socializando diferentes tips de seguridad del uso adecuado de la información, adicional desde el plan institucional de capacitaciones en el mes de abril del 2025 se socializo al personal asistencial los temas: Seguridad de la información (política, manual y acuerdo de confidencialidad), Link para reportar ataques a ColCERT (equipo de respuesta de emergencias cibernéticas de colombia), video de phishing, video buen uso de história clínica, tips de seguridad informática, contingencia de la história clínica y cuidados a los equipos informáticos. Teniendo una adherencia de 97,3% del total de los participantes.  </t>
  </si>
  <si>
    <t>El asesor de Control interno presentó ante el comité institucional de control interno el plan anual de auditoría para su aprobación y éste fue aprobado por los integrantes del comité. Las evaluaciones independientes realizadas por el asesor de control interno de la entidad, fueron presentadas a la línea estratégica, para la toma oportuna de decisiones e impactar las falencias en el Sistema de Control interno. desde la alta dirección se impartieron las directrices a los lideres de proceso para la mejora continua del SCI del HDPUV.  La evaluación del formulario FURAG de la vigencia 2025 posicionó al Hospital Departamental Psiquiatrico Universitario del Valle  obteniendo un primer puesto entre 3371 entidades territoriales, con un 93,6 de indice de desempeño institucional, ubicada en el quintil 5 como una de las entidades con más alto indice de desempeño institucional. Igualmente el indice de desempeño de la séptima dimensión de control interno fue del 99.5 de cumplimiento, en donde el desarrollo del MECI en la entidad ocupo el puesto 1 entre 5766, ubicandonos en el quintil 5.
Igualmente se realizó seguimiento a las metas del  PDI, el cual fue presentado y socializado en la rendición de cuentas públicas realizado en el primer semestre de la presente vigencia.  Las metas propuestas en el plan son monitoreadas en el Comité de gerencia con una periodicidad de dos veces por mes.  
Todos los planes de mejoramiento producto de las auditorías internas y externas han sido consolidados en la vigencia 2025  en el FOR-SIG-12, ahí se consolidaron los planes verificando que se  cumplieran con las acciones de mejora planteadas.  Igualmente fueron presentados al comité para que  la línea estratégica impartiera directrices tendientes a la mejora del SCI.  Al seguimiento  se verificó que la informaciòn  recepcionada por los canales de comunicación dispuestos por la entidad para las PQRS, fue evaluada y se le dio respuesta oportuna a las manifestaciones. Estas fueron fueron publicadas en la pàgina web de la entidad en la pestaña de transparencia. Las quejas que involucran funcionarios de la entidad fueron resueltas y puestas en conocimiento del lider de proceso al que pertenecen.
El asesor de control interno ha venido realizando el seguimiento al cumplimiento de todos los controles de los riesgos de proceso de enero a diciembre de  2025, conforme a lo establecido en el procedimiento gestión del riesgo.   Se evidenció la materialización de algunos riesgos como el de caida y evasión, riesgos que han sido revisados por los jefes de proceso en donde se evidencio que se tomaron las medidas para minimizar la materialización de estos riesgos. 
Igualmente en el último trimestre de la vigencia 2025 el asesor de control interno en su seguimiento observó que los controles de los riesgos de la parte misional son eficaces y que éstos son monitoreados por los jefes y personal asigando a cada uno de los procesos. Igualmente evidencio que se actualizó el procedimiento gestion del riesgo en donde se establecio que se debian identificar los riesgos clinicos, individuales, sociales y fiscales, conforme a la metodologia AMFE  y los riesgos fiscales con la metodologia DAFP.</t>
  </si>
  <si>
    <t>Enero a diciembre de 2025</t>
  </si>
  <si>
    <r>
      <rPr>
        <b/>
        <sz val="11"/>
        <rFont val="Arial Narrow"/>
        <family val="2"/>
      </rPr>
      <t xml:space="preserve">En la vigencia 2025 se realizaron dos seguimientos semestrales a los controles de los riesgos institucionales, estos son monitoreados de manera periodica en cada uno de los procesos por los líderes y sus equipos de trabajo.  Igualmente  se revisaron  los riesgos que se materializaron y se impartieron directrices desde Control interno para que evaluen desde los procesos la efectividad de los controles para establecer la eficacia de los mismos y tomar  las medidas pertinentes para evitar una nueva materialización del riesgo.  Igualmente se presentó a junta directiva para aprobación el ajuste al Procedimiento de la gestión del riesgo del hospital por cuanto se incluyeron para su identificación riesgos clinicos, individuales y sociales con la metodología AMFE y los riesgos fiscales con la Versión 6 del DAFP. En general se obseva por control interno un adecuado manejo de los riesgos al interior de los procesos lo que coadyuva a su control. </t>
    </r>
    <r>
      <rPr>
        <b/>
        <sz val="16"/>
        <rFont val="Arial Narrow"/>
        <family val="2"/>
      </rPr>
      <t xml:space="preserve">
</t>
    </r>
    <r>
      <rPr>
        <b/>
        <sz val="11"/>
        <rFont val="Arial Narrow"/>
        <family val="2"/>
      </rPr>
      <t>En la feria de la excelencia desarrollada en el mes de septiembre de 2025 se realizó la socialización de los riesgos institucionales  en donde asisitieron 335 personas tanto internas como externas y la adherencia en el stand de riesgos fue de 126 personas</t>
    </r>
    <r>
      <rPr>
        <b/>
        <sz val="16"/>
        <rFont val="Arial Narrow"/>
        <family val="2"/>
      </rPr>
      <t xml:space="preserve">
</t>
    </r>
    <r>
      <rPr>
        <b/>
        <sz val="11"/>
        <rFont val="Arial Narrow"/>
        <family val="2"/>
      </rPr>
      <t>Desde control interno se realizó el seguimiento al POA y al PDI, revisando el cumplimiento de sus metas y objetivos.
Los resultados del cumplimiento del POA fueron socializados en  diferentes escenarios como el Comité de Gerencia, Junta Directiva, grupos de interés y comunidad hospitalaria, al igual que en la  audiencia pública de rendición de cuentas.  Se observó igualmente por control interno que los riesgos que se materializaron como los de caida y evasión fueron comparados con la vigencia anterior y se observó que el indicador de la presente vigencia ha bajado comparada con la anterior.</t>
    </r>
    <r>
      <rPr>
        <b/>
        <sz val="12"/>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</si>
</sst>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0000"/>
    <numFmt numFmtId="166" formatCode="0.000000"/>
  </numFmts>
  <fonts count="70" x14ac:knownFonts="1">
    <font>
      <sz val="10"/>
      <color theme="1"/>
      <name val="Arial"/>
      <family val="2"/>
    </font>
    <font>
      <b/>
      <sz val="10"/>
      <color theme="1"/>
      <name val="Arial"/>
      <family val="2"/>
    </font>
    <font>
      <b/>
      <sz val="10"/>
      <color indexed="18"/>
      <name val="Arial"/>
      <family val="2"/>
    </font>
    <font>
      <u/>
      <sz val="10"/>
      <color theme="10"/>
      <name val="Arial"/>
      <family val="2"/>
    </font>
    <font>
      <sz val="10"/>
      <name val="Arial"/>
      <family val="2"/>
    </font>
    <font>
      <b/>
      <i/>
      <sz val="10"/>
      <name val="Arial"/>
      <family val="2"/>
    </font>
    <font>
      <b/>
      <sz val="12"/>
      <color theme="0"/>
      <name val="Arial"/>
      <family val="2"/>
    </font>
    <font>
      <b/>
      <sz val="12"/>
      <name val="Arial"/>
      <family val="2"/>
    </font>
    <font>
      <sz val="10"/>
      <color theme="1"/>
      <name val="Calibri"/>
      <family val="2"/>
      <scheme val="minor"/>
    </font>
    <font>
      <b/>
      <i/>
      <sz val="10"/>
      <color theme="1"/>
      <name val="Arial"/>
      <family val="2"/>
    </font>
    <font>
      <sz val="12"/>
      <name val="Times New Roman"/>
      <family val="1"/>
    </font>
    <font>
      <sz val="10"/>
      <name val="Arial Narrow"/>
      <family val="2"/>
    </font>
    <font>
      <b/>
      <sz val="14"/>
      <name val="Arial Narrow"/>
      <family val="2"/>
    </font>
    <font>
      <b/>
      <u/>
      <sz val="11"/>
      <name val="Arial Narrow"/>
      <family val="2"/>
    </font>
    <font>
      <b/>
      <sz val="10"/>
      <name val="Arial Narrow"/>
      <family val="2"/>
    </font>
    <font>
      <b/>
      <sz val="11"/>
      <name val="Arial Narrow"/>
      <family val="2"/>
    </font>
    <font>
      <b/>
      <sz val="9"/>
      <name val="Arial Narrow"/>
      <family val="2"/>
    </font>
    <font>
      <b/>
      <i/>
      <u/>
      <sz val="9"/>
      <name val="Arial Narrow"/>
      <family val="2"/>
    </font>
    <font>
      <sz val="9"/>
      <name val="Arial Narrow"/>
      <family val="2"/>
    </font>
    <font>
      <sz val="11"/>
      <name val="Arial Narrow"/>
      <family val="2"/>
    </font>
    <font>
      <sz val="12"/>
      <color theme="1" tint="0.34998626667073579"/>
      <name val="Arial Narrow"/>
      <family val="2"/>
    </font>
    <font>
      <sz val="11"/>
      <color theme="1"/>
      <name val="Arial Narrow"/>
      <family val="2"/>
    </font>
    <font>
      <b/>
      <sz val="11"/>
      <color theme="1"/>
      <name val="Arial Narrow"/>
      <family val="2"/>
    </font>
    <font>
      <u/>
      <sz val="11"/>
      <color theme="10"/>
      <name val="Arial Narrow"/>
      <family val="2"/>
    </font>
    <font>
      <b/>
      <sz val="11"/>
      <color theme="0"/>
      <name val="Arial Narrow"/>
      <family val="2"/>
    </font>
    <font>
      <sz val="11"/>
      <color theme="0"/>
      <name val="Arial Narrow"/>
      <family val="2"/>
    </font>
    <font>
      <b/>
      <u/>
      <sz val="11"/>
      <color theme="0"/>
      <name val="Arial Narrow"/>
      <family val="2"/>
    </font>
    <font>
      <i/>
      <sz val="11"/>
      <color theme="0"/>
      <name val="Arial Narrow"/>
      <family val="2"/>
    </font>
    <font>
      <b/>
      <sz val="11"/>
      <color theme="1" tint="0.249977111117893"/>
      <name val="Arial Narrow"/>
      <family val="2"/>
    </font>
    <font>
      <b/>
      <sz val="10"/>
      <color theme="1"/>
      <name val="Arial Narrow"/>
      <family val="2"/>
    </font>
    <font>
      <sz val="10"/>
      <color theme="1"/>
      <name val="Arial Narrow"/>
      <family val="2"/>
    </font>
    <font>
      <sz val="10"/>
      <color rgb="FFFF0000"/>
      <name val="Arial"/>
      <family val="2"/>
    </font>
    <font>
      <sz val="10"/>
      <color rgb="FFFF0000"/>
      <name val="Arial Narrow"/>
      <family val="2"/>
    </font>
    <font>
      <b/>
      <sz val="10"/>
      <color rgb="FFFF0000"/>
      <name val="Arial"/>
      <family val="2"/>
    </font>
    <font>
      <b/>
      <sz val="12"/>
      <color rgb="FFFF0000"/>
      <name val="Arial"/>
      <family val="2"/>
    </font>
    <font>
      <b/>
      <sz val="18"/>
      <color theme="0"/>
      <name val="Arial"/>
      <family val="2"/>
    </font>
    <font>
      <sz val="20"/>
      <color rgb="FFFF0000"/>
      <name val="Arial"/>
      <family val="2"/>
    </font>
    <font>
      <b/>
      <sz val="16"/>
      <color theme="1"/>
      <name val="Arial"/>
      <family val="2"/>
    </font>
    <font>
      <b/>
      <sz val="12"/>
      <name val="Arial Narrow"/>
      <family val="2"/>
    </font>
    <font>
      <b/>
      <sz val="20"/>
      <color theme="0"/>
      <name val="Arial Narrow"/>
      <family val="2"/>
    </font>
    <font>
      <b/>
      <sz val="14"/>
      <color theme="0"/>
      <name val="Arial Narrow"/>
      <family val="2"/>
    </font>
    <font>
      <b/>
      <sz val="20"/>
      <color theme="0"/>
      <name val="Arial"/>
      <family val="2"/>
    </font>
    <font>
      <b/>
      <u/>
      <sz val="12"/>
      <color theme="0"/>
      <name val="Arial"/>
      <family val="2"/>
    </font>
    <font>
      <sz val="18"/>
      <color theme="1"/>
      <name val="Arial"/>
      <family val="2"/>
    </font>
    <font>
      <sz val="11"/>
      <color rgb="FFFF0000"/>
      <name val="Arial Narrow"/>
      <family val="2"/>
    </font>
    <font>
      <b/>
      <sz val="11"/>
      <color rgb="FFFF0000"/>
      <name val="Arial Narrow"/>
      <family val="2"/>
    </font>
    <font>
      <i/>
      <sz val="11"/>
      <color theme="1"/>
      <name val="Arial Narrow"/>
      <family val="2"/>
    </font>
    <font>
      <sz val="12"/>
      <color theme="1"/>
      <name val="Arial Narrow"/>
      <family val="2"/>
    </font>
    <font>
      <u/>
      <sz val="11"/>
      <color theme="1"/>
      <name val="Arial Narrow"/>
      <family val="2"/>
    </font>
    <font>
      <sz val="18"/>
      <color theme="1"/>
      <name val="Arial Narrow"/>
      <family val="2"/>
    </font>
    <font>
      <b/>
      <u/>
      <sz val="11"/>
      <color theme="1"/>
      <name val="Arial Narrow"/>
      <family val="2"/>
    </font>
    <font>
      <b/>
      <sz val="16"/>
      <color theme="1"/>
      <name val="Arial Narrow"/>
      <family val="2"/>
    </font>
    <font>
      <b/>
      <sz val="14"/>
      <color theme="1"/>
      <name val="Arial Narrow"/>
      <family val="2"/>
    </font>
    <font>
      <sz val="18"/>
      <color theme="0"/>
      <name val="Arial Narrow"/>
      <family val="2"/>
    </font>
    <font>
      <sz val="11"/>
      <color theme="3"/>
      <name val="Arial Narrow"/>
      <family val="2"/>
    </font>
    <font>
      <sz val="11"/>
      <color theme="1"/>
      <name val="Arial"/>
      <family val="2"/>
    </font>
    <font>
      <b/>
      <i/>
      <sz val="11"/>
      <color theme="1"/>
      <name val="Arial Narrow"/>
      <family val="2"/>
    </font>
    <font>
      <b/>
      <u/>
      <sz val="16"/>
      <color theme="1"/>
      <name val="Arial Narrow"/>
      <family val="2"/>
    </font>
    <font>
      <sz val="11"/>
      <color rgb="FF00B050"/>
      <name val="Arial Narrow"/>
      <family val="2"/>
    </font>
    <font>
      <sz val="11"/>
      <color theme="4"/>
      <name val="Arial Narrow"/>
      <family val="2"/>
    </font>
    <font>
      <sz val="8"/>
      <color theme="1"/>
      <name val="Arial Narrow"/>
      <family val="2"/>
    </font>
    <font>
      <u/>
      <sz val="11"/>
      <color theme="0"/>
      <name val="Arial Narrow"/>
      <family val="2"/>
    </font>
    <font>
      <b/>
      <i/>
      <sz val="11"/>
      <color theme="0"/>
      <name val="Arial Narrow"/>
      <family val="2"/>
    </font>
    <font>
      <sz val="12"/>
      <name val="Arial Narrow"/>
      <family val="2"/>
    </font>
    <font>
      <b/>
      <sz val="18"/>
      <name val="Arial"/>
      <family val="2"/>
    </font>
    <font>
      <b/>
      <sz val="18"/>
      <color theme="1"/>
      <name val="Arial"/>
      <family val="2"/>
    </font>
    <font>
      <b/>
      <sz val="24"/>
      <color rgb="FF00B050"/>
      <name val="Arial Narrow"/>
      <family val="2"/>
    </font>
    <font>
      <b/>
      <sz val="11"/>
      <color theme="2"/>
      <name val="Arial Narrow"/>
      <family val="2"/>
    </font>
    <font>
      <b/>
      <sz val="16"/>
      <name val="Arial Narrow"/>
      <family val="2"/>
    </font>
    <font>
      <sz val="16"/>
      <color theme="1"/>
      <name val="Arial Narrow"/>
      <family val="2"/>
    </font>
  </fonts>
  <fills count="20">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indexed="51"/>
        <bgColor indexed="64"/>
      </patternFill>
    </fill>
    <fill>
      <patternFill patternType="solid">
        <fgColor rgb="FF83A343"/>
        <bgColor indexed="64"/>
      </patternFill>
    </fill>
    <fill>
      <patternFill patternType="solid">
        <fgColor rgb="FFFFCC00"/>
        <bgColor indexed="64"/>
      </patternFill>
    </fill>
    <fill>
      <patternFill patternType="solid">
        <fgColor theme="7" tint="-0.249977111117893"/>
        <bgColor indexed="64"/>
      </patternFill>
    </fill>
    <fill>
      <patternFill patternType="solid">
        <fgColor rgb="FF2E3917"/>
        <bgColor indexed="64"/>
      </patternFill>
    </fill>
    <fill>
      <patternFill patternType="lightTrellis">
        <fgColor theme="0" tint="-0.14996795556505021"/>
        <bgColor theme="0"/>
      </patternFill>
    </fill>
    <fill>
      <patternFill patternType="solid">
        <fgColor theme="4" tint="0.79998168889431442"/>
        <bgColor indexed="64"/>
      </patternFill>
    </fill>
    <fill>
      <patternFill patternType="solid">
        <fgColor theme="9" tint="0.399975585192419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theme="4" tint="-0.249977111117893"/>
        <bgColor indexed="64"/>
      </patternFill>
    </fill>
    <fill>
      <patternFill patternType="solid">
        <fgColor theme="0" tint="-0.14999847407452621"/>
        <bgColor indexed="64"/>
      </patternFill>
    </fill>
    <fill>
      <patternFill patternType="solid">
        <fgColor rgb="FFFF9900"/>
        <bgColor indexed="64"/>
      </patternFill>
    </fill>
    <fill>
      <patternFill patternType="solid">
        <fgColor rgb="FF00B0F0"/>
        <bgColor indexed="64"/>
      </patternFill>
    </fill>
  </fills>
  <borders count="15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theme="0"/>
      </left>
      <right style="thin">
        <color theme="0"/>
      </right>
      <top style="thin">
        <color theme="0"/>
      </top>
      <bottom style="thin">
        <color theme="0"/>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auto="1"/>
      </top>
      <bottom/>
      <diagonal/>
    </border>
    <border>
      <left style="hair">
        <color auto="1"/>
      </left>
      <right/>
      <top style="hair">
        <color auto="1"/>
      </top>
      <bottom style="hair">
        <color auto="1"/>
      </bottom>
      <diagonal/>
    </border>
    <border>
      <left style="double">
        <color indexed="64"/>
      </left>
      <right/>
      <top style="double">
        <color indexed="64"/>
      </top>
      <bottom/>
      <diagonal/>
    </border>
    <border>
      <left/>
      <right style="thin">
        <color theme="0"/>
      </right>
      <top style="double">
        <color indexed="64"/>
      </top>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double">
        <color indexed="64"/>
      </right>
      <top style="hair">
        <color indexed="64"/>
      </top>
      <bottom style="hair">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style="hair">
        <color rgb="FF81829A"/>
      </left>
      <right style="hair">
        <color rgb="FF81829A"/>
      </right>
      <top style="hair">
        <color rgb="FF81829A"/>
      </top>
      <bottom style="hair">
        <color rgb="FF81829A"/>
      </bottom>
      <diagonal/>
    </border>
    <border>
      <left style="thin">
        <color rgb="FF81829A"/>
      </left>
      <right style="thin">
        <color rgb="FF81829A"/>
      </right>
      <top style="thin">
        <color rgb="FF81829A"/>
      </top>
      <bottom style="thin">
        <color rgb="FF81829A"/>
      </bottom>
      <diagonal/>
    </border>
    <border>
      <left style="hair">
        <color rgb="FF81829A"/>
      </left>
      <right/>
      <top style="hair">
        <color rgb="FF81829A"/>
      </top>
      <bottom style="thin">
        <color rgb="FF81829A"/>
      </bottom>
      <diagonal/>
    </border>
    <border>
      <left/>
      <right style="hair">
        <color rgb="FF81829A"/>
      </right>
      <top style="hair">
        <color rgb="FF81829A"/>
      </top>
      <bottom style="hair">
        <color rgb="FF81829A"/>
      </bottom>
      <diagonal/>
    </border>
    <border>
      <left/>
      <right style="hair">
        <color rgb="FF81829A"/>
      </right>
      <top style="hair">
        <color rgb="FF81829A"/>
      </top>
      <bottom style="thin">
        <color rgb="FF81829A"/>
      </bottom>
      <diagonal/>
    </border>
    <border>
      <left style="thin">
        <color rgb="FF81829A"/>
      </left>
      <right/>
      <top style="hair">
        <color rgb="FF81829A"/>
      </top>
      <bottom style="hair">
        <color rgb="FF81829A"/>
      </bottom>
      <diagonal/>
    </border>
    <border>
      <left style="thin">
        <color rgb="FF81829A"/>
      </left>
      <right/>
      <top style="hair">
        <color rgb="FF81829A"/>
      </top>
      <bottom style="thin">
        <color rgb="FF81829A"/>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double">
        <color indexed="64"/>
      </left>
      <right style="hair">
        <color indexed="64"/>
      </right>
      <top style="hair">
        <color indexed="64"/>
      </top>
      <bottom/>
      <diagonal/>
    </border>
    <border>
      <left style="double">
        <color indexed="64"/>
      </left>
      <right style="hair">
        <color indexed="64"/>
      </right>
      <top/>
      <bottom/>
      <diagonal/>
    </border>
    <border>
      <left style="thin">
        <color indexed="64"/>
      </left>
      <right style="thin">
        <color indexed="64"/>
      </right>
      <top style="medium">
        <color indexed="64"/>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medium">
        <color indexed="64"/>
      </bottom>
      <diagonal/>
    </border>
    <border>
      <left style="thin">
        <color indexed="64"/>
      </left>
      <right style="thin">
        <color indexed="64"/>
      </right>
      <top style="thin">
        <color theme="0"/>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theme="0"/>
      </left>
      <right style="thin">
        <color theme="0"/>
      </right>
      <top/>
      <bottom style="thin">
        <color theme="0"/>
      </bottom>
      <diagonal/>
    </border>
    <border>
      <left/>
      <right style="thin">
        <color indexed="64"/>
      </right>
      <top style="thin">
        <color indexed="64"/>
      </top>
      <bottom style="thin">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medium">
        <color indexed="64"/>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ashed">
        <color indexed="64"/>
      </top>
      <bottom/>
      <diagonal/>
    </border>
    <border>
      <left style="hair">
        <color indexed="64"/>
      </left>
      <right style="thin">
        <color indexed="64"/>
      </right>
      <top/>
      <bottom/>
      <diagonal/>
    </border>
    <border>
      <left/>
      <right style="hair">
        <color indexed="64"/>
      </right>
      <top/>
      <bottom/>
      <diagonal/>
    </border>
    <border>
      <left style="hair">
        <color indexed="64"/>
      </left>
      <right style="hair">
        <color indexed="64"/>
      </right>
      <top/>
      <bottom style="hair">
        <color indexed="64"/>
      </bottom>
      <diagonal/>
    </border>
    <border>
      <left style="hair">
        <color indexed="64"/>
      </left>
      <right style="thin">
        <color indexed="64"/>
      </right>
      <top style="medium">
        <color indexed="64"/>
      </top>
      <bottom/>
      <diagonal/>
    </border>
    <border>
      <left style="hair">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hair">
        <color indexed="64"/>
      </left>
      <right/>
      <top/>
      <bottom style="hair">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hair">
        <color rgb="FF81829A"/>
      </top>
      <bottom style="thin">
        <color rgb="FF81829A"/>
      </bottom>
      <diagonal/>
    </border>
    <border>
      <left/>
      <right style="thin">
        <color rgb="FF81829A"/>
      </right>
      <top style="hair">
        <color rgb="FF81829A"/>
      </top>
      <bottom style="thin">
        <color rgb="FF81829A"/>
      </bottom>
      <diagonal/>
    </border>
    <border>
      <left/>
      <right/>
      <top/>
      <bottom style="thin">
        <color indexed="64"/>
      </bottom>
      <diagonal/>
    </border>
    <border>
      <left style="hair">
        <color indexed="64"/>
      </left>
      <right style="hair">
        <color indexed="64"/>
      </right>
      <top style="medium">
        <color indexed="64"/>
      </top>
      <bottom style="thin">
        <color indexed="64"/>
      </bottom>
      <diagonal/>
    </border>
    <border>
      <left/>
      <right style="thin">
        <color indexed="64"/>
      </right>
      <top style="thin">
        <color indexed="64"/>
      </top>
      <bottom/>
      <diagonal/>
    </border>
    <border>
      <left style="medium">
        <color indexed="64"/>
      </left>
      <right style="hair">
        <color indexed="64"/>
      </right>
      <top style="thin">
        <color indexed="64"/>
      </top>
      <bottom/>
      <diagonal/>
    </border>
    <border>
      <left style="medium">
        <color indexed="64"/>
      </left>
      <right style="medium">
        <color indexed="64"/>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top/>
      <bottom style="thin">
        <color indexed="64"/>
      </bottom>
      <diagonal/>
    </border>
    <border>
      <left/>
      <right/>
      <top/>
      <bottom style="hair">
        <color indexed="64"/>
      </bottom>
      <diagonal/>
    </border>
    <border>
      <left/>
      <right/>
      <top style="hair">
        <color indexed="64"/>
      </top>
      <bottom style="hair">
        <color indexed="64"/>
      </bottom>
      <diagonal/>
    </border>
    <border>
      <left style="hair">
        <color indexed="64"/>
      </left>
      <right/>
      <top style="thin">
        <color indexed="64"/>
      </top>
      <bottom/>
      <diagonal/>
    </border>
    <border>
      <left/>
      <right style="thin">
        <color indexed="64"/>
      </right>
      <top/>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hair">
        <color indexed="64"/>
      </right>
      <top style="hair">
        <color indexed="64"/>
      </top>
      <bottom/>
      <diagonal/>
    </border>
    <border>
      <left style="medium">
        <color indexed="64"/>
      </left>
      <right style="thin">
        <color indexed="64"/>
      </right>
      <top style="thin">
        <color indexed="64"/>
      </top>
      <bottom style="hair">
        <color indexed="64"/>
      </bottom>
      <diagonal/>
    </border>
    <border>
      <left style="hair">
        <color indexed="64"/>
      </left>
      <right style="hair">
        <color indexed="64"/>
      </right>
      <top style="thin">
        <color indexed="64"/>
      </top>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medium">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s>
  <cellStyleXfs count="6">
    <xf numFmtId="0" fontId="0" fillId="0" borderId="0"/>
    <xf numFmtId="0" fontId="2" fillId="4" borderId="0"/>
    <xf numFmtId="0" fontId="3" fillId="0" borderId="0" applyNumberFormat="0" applyFill="0" applyBorder="0" applyAlignment="0" applyProtection="0">
      <alignment vertical="top"/>
      <protection locked="0"/>
    </xf>
    <xf numFmtId="0" fontId="8" fillId="0" borderId="0"/>
    <xf numFmtId="0" fontId="4" fillId="0" borderId="0"/>
    <xf numFmtId="0" fontId="10" fillId="0" borderId="0"/>
  </cellStyleXfs>
  <cellXfs count="856">
    <xf numFmtId="0" fontId="0" fillId="0" borderId="0" xfId="0"/>
    <xf numFmtId="0" fontId="6" fillId="0" borderId="0" xfId="0" applyFont="1" applyAlignment="1">
      <alignment vertical="center"/>
    </xf>
    <xf numFmtId="0" fontId="7" fillId="0" borderId="0" xfId="0" applyFont="1" applyAlignment="1">
      <alignment horizontal="center" vertical="center" wrapText="1"/>
    </xf>
    <xf numFmtId="0" fontId="0" fillId="0" borderId="0" xfId="0" applyAlignment="1">
      <alignment horizontal="center"/>
    </xf>
    <xf numFmtId="0" fontId="0" fillId="0" borderId="0" xfId="0" applyAlignment="1">
      <alignment horizontal="left"/>
    </xf>
    <xf numFmtId="0" fontId="11" fillId="0" borderId="0" xfId="4" applyFont="1"/>
    <xf numFmtId="0" fontId="11" fillId="0" borderId="30" xfId="4" applyFont="1" applyBorder="1"/>
    <xf numFmtId="0" fontId="14" fillId="0" borderId="0" xfId="4" applyFont="1" applyAlignment="1">
      <alignment horizontal="left" vertical="center" wrapText="1"/>
    </xf>
    <xf numFmtId="0" fontId="11" fillId="0" borderId="0" xfId="4" applyFont="1" applyAlignment="1">
      <alignment horizontal="left" vertical="center" wrapText="1"/>
    </xf>
    <xf numFmtId="0" fontId="11" fillId="0" borderId="0" xfId="4" quotePrefix="1" applyFont="1" applyAlignment="1">
      <alignment horizontal="left" vertical="center" wrapText="1"/>
    </xf>
    <xf numFmtId="0" fontId="16" fillId="0" borderId="0" xfId="0" applyFont="1" applyAlignment="1">
      <alignment horizontal="left" vertical="center" wrapText="1"/>
    </xf>
    <xf numFmtId="0" fontId="18" fillId="0" borderId="0" xfId="0" applyFont="1" applyAlignment="1">
      <alignment horizontal="left" vertical="top" wrapText="1"/>
    </xf>
    <xf numFmtId="0" fontId="16" fillId="0" borderId="0" xfId="5" applyFont="1" applyAlignment="1">
      <alignment horizontal="left" vertical="top" wrapText="1" readingOrder="1"/>
    </xf>
    <xf numFmtId="0" fontId="21" fillId="2" borderId="0" xfId="0" applyFont="1" applyFill="1"/>
    <xf numFmtId="1" fontId="21" fillId="2" borderId="0" xfId="0" applyNumberFormat="1" applyFont="1" applyFill="1" applyAlignment="1">
      <alignment horizontal="center" vertical="center"/>
    </xf>
    <xf numFmtId="0" fontId="21" fillId="2" borderId="0" xfId="0" applyFont="1" applyFill="1" applyAlignment="1">
      <alignment horizontal="justify" vertical="center" wrapText="1"/>
    </xf>
    <xf numFmtId="0" fontId="16" fillId="2" borderId="12" xfId="0" applyFont="1" applyFill="1" applyBorder="1" applyAlignment="1">
      <alignment vertical="center"/>
    </xf>
    <xf numFmtId="0" fontId="23" fillId="2" borderId="0" xfId="2" applyFont="1" applyFill="1" applyAlignment="1" applyProtection="1">
      <alignment horizontal="center" vertical="center"/>
    </xf>
    <xf numFmtId="0" fontId="24" fillId="2" borderId="0" xfId="0" applyFont="1" applyFill="1" applyAlignment="1">
      <alignment horizontal="center" vertical="center"/>
    </xf>
    <xf numFmtId="0" fontId="24" fillId="0" borderId="0" xfId="0" applyFont="1" applyAlignment="1" applyProtection="1">
      <alignment vertical="center" wrapText="1"/>
      <protection locked="0"/>
    </xf>
    <xf numFmtId="0" fontId="21" fillId="0" borderId="0" xfId="0" applyFont="1"/>
    <xf numFmtId="0" fontId="21" fillId="0" borderId="10" xfId="0" applyFont="1" applyBorder="1" applyAlignment="1">
      <alignment horizontal="left" vertical="center" wrapText="1"/>
    </xf>
    <xf numFmtId="0" fontId="21" fillId="0" borderId="27" xfId="0" applyFont="1" applyBorder="1" applyAlignment="1">
      <alignment horizontal="left" vertical="center" wrapText="1"/>
    </xf>
    <xf numFmtId="0" fontId="21" fillId="0" borderId="13" xfId="0" applyFont="1" applyBorder="1" applyAlignment="1">
      <alignment horizontal="left" vertical="center" wrapText="1"/>
    </xf>
    <xf numFmtId="0" fontId="21" fillId="0" borderId="0" xfId="0" applyFont="1" applyAlignment="1">
      <alignment vertical="center"/>
    </xf>
    <xf numFmtId="0" fontId="28" fillId="11" borderId="28" xfId="0" applyFont="1" applyFill="1" applyBorder="1" applyAlignment="1">
      <alignment horizontal="center" vertical="center" wrapText="1"/>
    </xf>
    <xf numFmtId="0" fontId="28" fillId="11" borderId="29" xfId="0" applyFont="1" applyFill="1" applyBorder="1" applyAlignment="1">
      <alignment horizontal="center" vertical="center" wrapText="1"/>
    </xf>
    <xf numFmtId="0" fontId="0" fillId="2" borderId="52" xfId="0" applyFill="1" applyBorder="1"/>
    <xf numFmtId="0" fontId="0" fillId="2" borderId="53" xfId="0" applyFill="1" applyBorder="1"/>
    <xf numFmtId="0" fontId="0" fillId="2" borderId="54" xfId="0" applyFill="1" applyBorder="1"/>
    <xf numFmtId="0" fontId="0" fillId="2" borderId="55" xfId="0" applyFill="1" applyBorder="1"/>
    <xf numFmtId="0" fontId="0" fillId="2" borderId="0" xfId="0" applyFill="1"/>
    <xf numFmtId="0" fontId="0" fillId="2" borderId="56" xfId="0" applyFill="1" applyBorder="1"/>
    <xf numFmtId="0" fontId="7" fillId="2" borderId="30" xfId="0" applyFont="1" applyFill="1" applyBorder="1" applyAlignment="1">
      <alignment horizontal="center" vertical="center"/>
    </xf>
    <xf numFmtId="0" fontId="7" fillId="2" borderId="56" xfId="0" applyFont="1" applyFill="1" applyBorder="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7" fillId="2" borderId="0" xfId="0" applyFont="1" applyFill="1" applyAlignment="1">
      <alignment horizontal="center" vertical="center"/>
    </xf>
    <xf numFmtId="0" fontId="7" fillId="2" borderId="0" xfId="0" applyFont="1" applyFill="1" applyAlignment="1">
      <alignment horizontal="left" vertical="center"/>
    </xf>
    <xf numFmtId="0" fontId="5" fillId="2" borderId="0" xfId="0" applyFont="1" applyFill="1" applyAlignment="1">
      <alignment vertical="center"/>
    </xf>
    <xf numFmtId="0" fontId="9" fillId="2" borderId="0" xfId="0" applyFont="1" applyFill="1"/>
    <xf numFmtId="0" fontId="0" fillId="2" borderId="57" xfId="0" applyFill="1" applyBorder="1"/>
    <xf numFmtId="0" fontId="0" fillId="2" borderId="58" xfId="0" applyFill="1" applyBorder="1"/>
    <xf numFmtId="0" fontId="0" fillId="2" borderId="59" xfId="0" applyFill="1" applyBorder="1"/>
    <xf numFmtId="0" fontId="1" fillId="2" borderId="0" xfId="0" applyFont="1" applyFill="1" applyAlignment="1">
      <alignment wrapText="1"/>
    </xf>
    <xf numFmtId="0" fontId="18" fillId="2" borderId="12" xfId="0" applyFont="1" applyFill="1" applyBorder="1" applyAlignment="1">
      <alignment vertical="center" wrapText="1"/>
    </xf>
    <xf numFmtId="0" fontId="25" fillId="2" borderId="0" xfId="0" applyFont="1" applyFill="1"/>
    <xf numFmtId="0" fontId="0" fillId="0" borderId="1" xfId="0" applyBorder="1"/>
    <xf numFmtId="0" fontId="7" fillId="0" borderId="70" xfId="0" applyFont="1" applyBorder="1" applyAlignment="1">
      <alignment vertical="center"/>
    </xf>
    <xf numFmtId="0" fontId="0" fillId="0" borderId="70" xfId="0" applyBorder="1"/>
    <xf numFmtId="9" fontId="7" fillId="0" borderId="0" xfId="0" applyNumberFormat="1" applyFont="1" applyAlignment="1">
      <alignment vertical="center"/>
    </xf>
    <xf numFmtId="0" fontId="34" fillId="2" borderId="0" xfId="0" applyFont="1" applyFill="1" applyAlignment="1">
      <alignment horizontal="center" vertical="center" wrapText="1"/>
    </xf>
    <xf numFmtId="0" fontId="25" fillId="2" borderId="0" xfId="0" applyFont="1" applyFill="1" applyAlignment="1">
      <alignment vertical="center"/>
    </xf>
    <xf numFmtId="0" fontId="21" fillId="2" borderId="0" xfId="0" applyFont="1" applyFill="1" applyAlignment="1">
      <alignment vertical="center"/>
    </xf>
    <xf numFmtId="0" fontId="34" fillId="2" borderId="0" xfId="0" applyFont="1" applyFill="1"/>
    <xf numFmtId="0" fontId="33" fillId="2" borderId="0" xfId="0" applyFont="1" applyFill="1" applyAlignment="1">
      <alignment wrapText="1"/>
    </xf>
    <xf numFmtId="0" fontId="7" fillId="0" borderId="0" xfId="0" applyFont="1" applyAlignment="1">
      <alignment horizontal="left" vertical="center"/>
    </xf>
    <xf numFmtId="0" fontId="7" fillId="0" borderId="0" xfId="0" applyFont="1" applyAlignment="1">
      <alignment vertical="center"/>
    </xf>
    <xf numFmtId="0" fontId="0" fillId="0" borderId="77" xfId="0" applyBorder="1"/>
    <xf numFmtId="0" fontId="6" fillId="16" borderId="46" xfId="0" applyFont="1" applyFill="1" applyBorder="1" applyAlignment="1">
      <alignment horizontal="center" vertical="center" wrapText="1"/>
    </xf>
    <xf numFmtId="0" fontId="0" fillId="0" borderId="1" xfId="0" applyBorder="1" applyAlignment="1">
      <alignment horizontal="left"/>
    </xf>
    <xf numFmtId="0" fontId="36" fillId="2" borderId="0" xfId="0" applyFont="1" applyFill="1" applyAlignment="1">
      <alignment horizontal="center" vertical="center"/>
    </xf>
    <xf numFmtId="0" fontId="35" fillId="2" borderId="0" xfId="0" applyFont="1" applyFill="1" applyAlignment="1">
      <alignment horizontal="center" vertical="center"/>
    </xf>
    <xf numFmtId="0" fontId="11" fillId="0" borderId="0" xfId="4" applyFont="1" applyAlignment="1">
      <alignment vertical="top" wrapText="1"/>
    </xf>
    <xf numFmtId="0" fontId="11" fillId="0" borderId="107" xfId="4" applyFont="1" applyBorder="1"/>
    <xf numFmtId="0" fontId="11" fillId="0" borderId="108" xfId="4" applyFont="1" applyBorder="1"/>
    <xf numFmtId="0" fontId="11" fillId="0" borderId="109" xfId="4" applyFont="1" applyBorder="1"/>
    <xf numFmtId="0" fontId="11" fillId="0" borderId="110" xfId="4" applyFont="1" applyBorder="1"/>
    <xf numFmtId="0" fontId="11" fillId="0" borderId="107" xfId="4" applyFont="1" applyBorder="1" applyAlignment="1">
      <alignment vertical="top" wrapText="1"/>
    </xf>
    <xf numFmtId="0" fontId="11" fillId="0" borderId="108" xfId="4" applyFont="1" applyBorder="1" applyAlignment="1">
      <alignment vertical="top" wrapText="1"/>
    </xf>
    <xf numFmtId="0" fontId="11" fillId="0" borderId="111" xfId="4" applyFont="1" applyBorder="1"/>
    <xf numFmtId="0" fontId="11" fillId="0" borderId="112" xfId="4" applyFont="1" applyBorder="1"/>
    <xf numFmtId="0" fontId="11" fillId="0" borderId="113" xfId="4" applyFont="1" applyBorder="1"/>
    <xf numFmtId="0" fontId="24" fillId="3" borderId="0" xfId="0" applyFont="1" applyFill="1" applyAlignment="1">
      <alignment horizontal="center" vertical="center" wrapText="1"/>
    </xf>
    <xf numFmtId="0" fontId="25" fillId="0" borderId="0" xfId="0" applyFont="1"/>
    <xf numFmtId="2" fontId="25" fillId="0" borderId="0" xfId="0" applyNumberFormat="1" applyFont="1"/>
    <xf numFmtId="165" fontId="25" fillId="0" borderId="0" xfId="0" applyNumberFormat="1" applyFont="1"/>
    <xf numFmtId="0" fontId="19" fillId="0" borderId="13" xfId="0" applyFont="1" applyBorder="1" applyAlignment="1">
      <alignment horizontal="left" vertical="center" wrapText="1"/>
    </xf>
    <xf numFmtId="0" fontId="22" fillId="0" borderId="8" xfId="0" applyFont="1" applyBorder="1" applyAlignment="1">
      <alignment horizontal="center" vertical="center" wrapText="1"/>
    </xf>
    <xf numFmtId="0" fontId="15" fillId="0" borderId="26" xfId="0" applyFont="1" applyBorder="1" applyAlignment="1">
      <alignment horizontal="center" vertical="center" wrapText="1"/>
    </xf>
    <xf numFmtId="0" fontId="22" fillId="0" borderId="11" xfId="0" applyFont="1" applyBorder="1" applyAlignment="1">
      <alignment horizontal="center" vertical="center" wrapText="1"/>
    </xf>
    <xf numFmtId="0" fontId="15" fillId="0" borderId="11" xfId="0" applyFont="1" applyBorder="1" applyAlignment="1">
      <alignment horizontal="center" vertical="center" wrapText="1"/>
    </xf>
    <xf numFmtId="0" fontId="38" fillId="15" borderId="1" xfId="3" applyFont="1" applyFill="1" applyBorder="1" applyAlignment="1" applyProtection="1">
      <alignment horizontal="center" vertical="center" wrapText="1"/>
      <protection locked="0"/>
    </xf>
    <xf numFmtId="0" fontId="38" fillId="14" borderId="1" xfId="3" applyFont="1" applyFill="1" applyBorder="1" applyAlignment="1" applyProtection="1">
      <alignment horizontal="center" vertical="center" wrapText="1"/>
      <protection locked="0"/>
    </xf>
    <xf numFmtId="0" fontId="38" fillId="13" borderId="1" xfId="3" applyFont="1" applyFill="1" applyBorder="1" applyAlignment="1" applyProtection="1">
      <alignment horizontal="center" vertical="center" wrapText="1"/>
      <protection locked="0"/>
    </xf>
    <xf numFmtId="0" fontId="38" fillId="12" borderId="1" xfId="3" applyFont="1" applyFill="1" applyBorder="1" applyAlignment="1" applyProtection="1">
      <alignment horizontal="center" vertical="center" wrapText="1"/>
      <protection locked="0"/>
    </xf>
    <xf numFmtId="0" fontId="19" fillId="2" borderId="0" xfId="0" applyFont="1" applyFill="1"/>
    <xf numFmtId="0" fontId="6" fillId="16" borderId="86" xfId="0" applyFont="1" applyFill="1" applyBorder="1" applyAlignment="1">
      <alignment horizontal="center" vertical="center" wrapText="1"/>
    </xf>
    <xf numFmtId="0" fontId="6" fillId="3" borderId="76" xfId="0" applyFont="1" applyFill="1" applyBorder="1" applyAlignment="1">
      <alignment horizontal="center" vertical="center" wrapText="1"/>
    </xf>
    <xf numFmtId="0" fontId="6" fillId="3" borderId="86" xfId="0" applyFont="1" applyFill="1" applyBorder="1" applyAlignment="1">
      <alignment horizontal="center" vertical="center" wrapText="1"/>
    </xf>
    <xf numFmtId="0" fontId="6" fillId="3" borderId="0" xfId="0" applyFont="1" applyFill="1" applyAlignment="1">
      <alignment horizontal="center" vertical="center" wrapText="1"/>
    </xf>
    <xf numFmtId="0" fontId="35" fillId="16" borderId="46" xfId="0" applyFont="1" applyFill="1" applyBorder="1" applyAlignment="1">
      <alignment horizontal="center" vertical="center" wrapText="1"/>
    </xf>
    <xf numFmtId="0" fontId="43" fillId="0" borderId="0" xfId="0" applyFont="1" applyAlignment="1">
      <alignment horizontal="center" wrapText="1"/>
    </xf>
    <xf numFmtId="0" fontId="39" fillId="3" borderId="1" xfId="0" applyFont="1" applyFill="1" applyBorder="1" applyAlignment="1">
      <alignment horizontal="center" vertical="center"/>
    </xf>
    <xf numFmtId="2" fontId="44" fillId="0" borderId="0" xfId="0" applyNumberFormat="1" applyFont="1"/>
    <xf numFmtId="0" fontId="44" fillId="2" borderId="0" xfId="0" applyFont="1" applyFill="1"/>
    <xf numFmtId="9" fontId="41" fillId="3" borderId="86" xfId="0" applyNumberFormat="1" applyFont="1" applyFill="1" applyBorder="1" applyAlignment="1" applyProtection="1">
      <alignment horizontal="center" vertical="center"/>
      <protection hidden="1"/>
    </xf>
    <xf numFmtId="9" fontId="37" fillId="15" borderId="1" xfId="0" applyNumberFormat="1" applyFont="1" applyFill="1" applyBorder="1" applyAlignment="1" applyProtection="1">
      <alignment horizontal="center" vertical="center"/>
      <protection hidden="1"/>
    </xf>
    <xf numFmtId="0" fontId="7" fillId="0" borderId="1" xfId="0" applyFont="1" applyBorder="1" applyAlignment="1" applyProtection="1">
      <alignment horizontal="center" vertical="center"/>
      <protection hidden="1"/>
    </xf>
    <xf numFmtId="9" fontId="37" fillId="15" borderId="1" xfId="0" applyNumberFormat="1" applyFont="1" applyFill="1" applyBorder="1" applyAlignment="1" applyProtection="1">
      <alignment horizontal="center" vertical="center"/>
      <protection locked="0"/>
    </xf>
    <xf numFmtId="0" fontId="15" fillId="0" borderId="0" xfId="3" applyFont="1" applyAlignment="1" applyProtection="1">
      <alignment vertical="center"/>
      <protection hidden="1"/>
    </xf>
    <xf numFmtId="0" fontId="19" fillId="0" borderId="0" xfId="3" applyFont="1" applyAlignment="1" applyProtection="1">
      <alignment vertical="center" wrapText="1"/>
      <protection hidden="1"/>
    </xf>
    <xf numFmtId="0" fontId="0" fillId="0" borderId="0" xfId="0" applyProtection="1">
      <protection hidden="1"/>
    </xf>
    <xf numFmtId="0" fontId="15" fillId="0" borderId="0" xfId="3" applyFont="1" applyAlignment="1" applyProtection="1">
      <alignment vertical="center" wrapText="1"/>
      <protection hidden="1"/>
    </xf>
    <xf numFmtId="0" fontId="31" fillId="0" borderId="0" xfId="0" applyFont="1" applyProtection="1">
      <protection hidden="1"/>
    </xf>
    <xf numFmtId="0" fontId="11" fillId="0" borderId="107" xfId="4" applyFont="1" applyBorder="1" applyAlignment="1">
      <alignment horizontal="left" vertical="top"/>
    </xf>
    <xf numFmtId="0" fontId="11" fillId="0" borderId="108" xfId="4" applyFont="1" applyBorder="1" applyAlignment="1">
      <alignment horizontal="left" vertical="top"/>
    </xf>
    <xf numFmtId="0" fontId="15" fillId="10" borderId="1" xfId="3" applyFont="1" applyFill="1" applyBorder="1" applyAlignment="1" applyProtection="1">
      <alignment horizontal="center" vertical="center" wrapText="1"/>
      <protection locked="0"/>
    </xf>
    <xf numFmtId="0" fontId="21" fillId="2" borderId="0" xfId="0" applyFont="1" applyFill="1" applyAlignment="1">
      <alignment horizontal="center"/>
    </xf>
    <xf numFmtId="164" fontId="21" fillId="2" borderId="0" xfId="0" applyNumberFormat="1" applyFont="1" applyFill="1" applyAlignment="1">
      <alignment horizontal="center"/>
    </xf>
    <xf numFmtId="0" fontId="24" fillId="3" borderId="1"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24" fillId="3" borderId="23" xfId="0" applyFont="1" applyFill="1" applyBorder="1" applyAlignment="1">
      <alignment horizontal="center" vertical="center" wrapText="1"/>
    </xf>
    <xf numFmtId="0" fontId="21" fillId="2" borderId="12" xfId="0" applyFont="1" applyFill="1" applyBorder="1" applyAlignment="1" applyProtection="1">
      <alignment horizontal="left" vertical="top" wrapText="1"/>
      <protection locked="0"/>
    </xf>
    <xf numFmtId="0" fontId="7" fillId="0" borderId="70" xfId="0" applyFont="1" applyBorder="1" applyAlignment="1" applyProtection="1">
      <alignment horizontal="center" vertical="center"/>
      <protection locked="0"/>
    </xf>
    <xf numFmtId="0" fontId="21" fillId="2" borderId="127" xfId="0" applyFont="1" applyFill="1" applyBorder="1"/>
    <xf numFmtId="0" fontId="40" fillId="6" borderId="0" xfId="0" applyFont="1" applyFill="1" applyAlignment="1">
      <alignment horizontal="center" vertical="center"/>
    </xf>
    <xf numFmtId="0" fontId="25" fillId="2" borderId="127" xfId="0" applyFont="1" applyFill="1" applyBorder="1"/>
    <xf numFmtId="0" fontId="21" fillId="2" borderId="0" xfId="0" applyFont="1" applyFill="1" applyAlignment="1" applyProtection="1">
      <alignment horizontal="center" vertical="center" wrapText="1"/>
      <protection hidden="1"/>
    </xf>
    <xf numFmtId="0" fontId="21" fillId="2" borderId="0" xfId="0" applyFont="1" applyFill="1" applyAlignment="1">
      <alignment horizontal="left"/>
    </xf>
    <xf numFmtId="0" fontId="22" fillId="2" borderId="0" xfId="0" applyFont="1" applyFill="1"/>
    <xf numFmtId="0" fontId="21" fillId="2" borderId="17" xfId="0" applyFont="1" applyFill="1" applyBorder="1" applyAlignment="1" applyProtection="1">
      <alignment horizontal="left" vertical="top" wrapText="1"/>
      <protection locked="0"/>
    </xf>
    <xf numFmtId="0" fontId="21" fillId="2" borderId="73"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center" vertical="top" wrapText="1"/>
      <protection locked="0"/>
    </xf>
    <xf numFmtId="0" fontId="21" fillId="2" borderId="20" xfId="0" applyFont="1" applyFill="1" applyBorder="1" applyAlignment="1" applyProtection="1">
      <alignment horizontal="center" vertical="center" wrapText="1"/>
      <protection locked="0"/>
    </xf>
    <xf numFmtId="0" fontId="21" fillId="2" borderId="21" xfId="0" applyFont="1" applyFill="1" applyBorder="1" applyAlignment="1" applyProtection="1">
      <alignment horizontal="center" vertical="center" wrapText="1"/>
      <protection locked="0"/>
    </xf>
    <xf numFmtId="0" fontId="21" fillId="0" borderId="0" xfId="0" applyFont="1" applyAlignment="1">
      <alignment vertical="top"/>
    </xf>
    <xf numFmtId="0" fontId="21" fillId="2" borderId="18" xfId="0" applyFont="1" applyFill="1" applyBorder="1" applyAlignment="1" applyProtection="1">
      <alignment horizontal="center" vertical="center" wrapText="1"/>
      <protection locked="0"/>
    </xf>
    <xf numFmtId="9" fontId="7" fillId="13" borderId="1" xfId="0" applyNumberFormat="1" applyFont="1" applyFill="1" applyBorder="1" applyAlignment="1" applyProtection="1">
      <alignment horizontal="center" vertical="center" wrapText="1"/>
      <protection locked="0"/>
    </xf>
    <xf numFmtId="0" fontId="21" fillId="2" borderId="2" xfId="0" applyFont="1" applyFill="1" applyBorder="1" applyAlignment="1" applyProtection="1">
      <alignment horizontal="center" vertical="center" wrapText="1"/>
      <protection hidden="1"/>
    </xf>
    <xf numFmtId="0" fontId="21" fillId="2" borderId="1" xfId="0" applyFont="1" applyFill="1" applyBorder="1"/>
    <xf numFmtId="0" fontId="21" fillId="2" borderId="1" xfId="0" applyFont="1" applyFill="1" applyBorder="1" applyAlignment="1" applyProtection="1">
      <alignment horizontal="center" vertical="center"/>
      <protection locked="0"/>
    </xf>
    <xf numFmtId="0" fontId="21" fillId="2" borderId="132" xfId="0" applyFont="1" applyFill="1" applyBorder="1" applyAlignment="1" applyProtection="1">
      <alignment horizontal="left" vertical="center"/>
      <protection locked="0"/>
    </xf>
    <xf numFmtId="0" fontId="21" fillId="2" borderId="93" xfId="0" applyFont="1" applyFill="1" applyBorder="1" applyAlignment="1" applyProtection="1">
      <alignment horizontal="left" vertical="center"/>
      <protection locked="0"/>
    </xf>
    <xf numFmtId="0" fontId="21" fillId="0" borderId="14" xfId="0" applyFont="1" applyBorder="1" applyAlignment="1">
      <alignment vertical="top" wrapText="1"/>
    </xf>
    <xf numFmtId="0" fontId="21" fillId="2" borderId="12" xfId="0" applyFont="1" applyFill="1" applyBorder="1" applyAlignment="1" applyProtection="1">
      <alignment vertical="center"/>
      <protection locked="0"/>
    </xf>
    <xf numFmtId="0" fontId="21" fillId="2" borderId="1" xfId="0" applyFont="1" applyFill="1" applyBorder="1" applyAlignment="1" applyProtection="1">
      <alignment vertical="center" wrapText="1"/>
      <protection hidden="1"/>
    </xf>
    <xf numFmtId="0" fontId="21" fillId="0" borderId="19" xfId="0" applyFont="1" applyBorder="1" applyAlignment="1">
      <alignment vertical="top" wrapText="1"/>
    </xf>
    <xf numFmtId="0" fontId="21" fillId="0" borderId="19" xfId="0" applyFont="1" applyBorder="1" applyAlignment="1">
      <alignment vertical="center" wrapText="1"/>
    </xf>
    <xf numFmtId="0" fontId="21" fillId="2" borderId="93" xfId="0" applyFont="1" applyFill="1" applyBorder="1" applyAlignment="1" applyProtection="1">
      <alignment vertical="center" wrapText="1"/>
      <protection locked="0"/>
    </xf>
    <xf numFmtId="0" fontId="21" fillId="2" borderId="93" xfId="0" applyFont="1" applyFill="1" applyBorder="1" applyAlignment="1" applyProtection="1">
      <alignment vertical="center"/>
      <protection locked="0"/>
    </xf>
    <xf numFmtId="0" fontId="21" fillId="0" borderId="1" xfId="0" applyFont="1" applyBorder="1" applyAlignment="1">
      <alignment vertical="top" wrapText="1"/>
    </xf>
    <xf numFmtId="0" fontId="21" fillId="2" borderId="1" xfId="0" applyFont="1" applyFill="1" applyBorder="1" applyAlignment="1" applyProtection="1">
      <alignment vertical="center"/>
      <protection locked="0"/>
    </xf>
    <xf numFmtId="0" fontId="21" fillId="2" borderId="136" xfId="0" applyFont="1" applyFill="1" applyBorder="1"/>
    <xf numFmtId="0" fontId="21" fillId="2" borderId="12" xfId="0" applyFont="1" applyFill="1" applyBorder="1" applyAlignment="1" applyProtection="1">
      <alignment horizontal="center" vertical="center" wrapText="1"/>
      <protection locked="0"/>
    </xf>
    <xf numFmtId="0" fontId="54" fillId="2" borderId="0" xfId="0" applyFont="1" applyFill="1"/>
    <xf numFmtId="0" fontId="53" fillId="2" borderId="0" xfId="0" applyFont="1" applyFill="1" applyAlignment="1">
      <alignment vertical="center"/>
    </xf>
    <xf numFmtId="0" fontId="49" fillId="2" borderId="0" xfId="0" applyFont="1" applyFill="1" applyAlignment="1">
      <alignment vertical="center"/>
    </xf>
    <xf numFmtId="0" fontId="47" fillId="2" borderId="0" xfId="0" applyFont="1" applyFill="1" applyAlignment="1">
      <alignment horizontal="justify" vertical="top" wrapText="1"/>
    </xf>
    <xf numFmtId="0" fontId="21" fillId="0" borderId="2" xfId="0" applyFont="1" applyBorder="1" applyAlignment="1">
      <alignment horizontal="center" vertical="center"/>
    </xf>
    <xf numFmtId="0" fontId="21" fillId="0" borderId="1" xfId="0" applyFont="1" applyBorder="1" applyAlignment="1">
      <alignment horizontal="center" vertical="center"/>
    </xf>
    <xf numFmtId="0" fontId="21" fillId="2" borderId="96" xfId="0" applyFont="1" applyFill="1" applyBorder="1" applyAlignment="1" applyProtection="1">
      <alignment horizontal="center" vertical="center"/>
      <protection locked="0"/>
    </xf>
    <xf numFmtId="0" fontId="21" fillId="0" borderId="21" xfId="0" applyFont="1" applyBorder="1" applyAlignment="1">
      <alignment vertical="center" wrapText="1"/>
    </xf>
    <xf numFmtId="0" fontId="21" fillId="2" borderId="132" xfId="0" applyFont="1" applyFill="1" applyBorder="1" applyAlignment="1" applyProtection="1">
      <alignment horizontal="center" vertical="center"/>
      <protection locked="0"/>
    </xf>
    <xf numFmtId="0" fontId="21" fillId="2" borderId="134" xfId="0" applyFont="1" applyFill="1" applyBorder="1" applyAlignment="1" applyProtection="1">
      <alignment horizontal="center" vertical="center"/>
      <protection locked="0"/>
    </xf>
    <xf numFmtId="0" fontId="55" fillId="2" borderId="55" xfId="0" applyFont="1" applyFill="1" applyBorder="1"/>
    <xf numFmtId="49" fontId="55" fillId="2" borderId="45" xfId="0" applyNumberFormat="1" applyFont="1" applyFill="1" applyBorder="1" applyAlignment="1" applyProtection="1">
      <alignment horizontal="center" vertical="center" wrapText="1"/>
      <protection locked="0"/>
    </xf>
    <xf numFmtId="49" fontId="55" fillId="2" borderId="0" xfId="0" applyNumberFormat="1" applyFont="1" applyFill="1" applyAlignment="1">
      <alignment horizontal="left" vertical="top" wrapText="1"/>
    </xf>
    <xf numFmtId="0" fontId="55" fillId="2" borderId="56" xfId="0" applyFont="1" applyFill="1" applyBorder="1"/>
    <xf numFmtId="0" fontId="55" fillId="2" borderId="0" xfId="0" applyFont="1" applyFill="1"/>
    <xf numFmtId="0" fontId="21" fillId="0" borderId="140" xfId="0" applyFont="1" applyBorder="1" applyAlignment="1" applyProtection="1">
      <alignment horizontal="left" vertical="center" wrapText="1"/>
      <protection locked="0"/>
    </xf>
    <xf numFmtId="0" fontId="21" fillId="2" borderId="140" xfId="0" applyFont="1" applyFill="1" applyBorder="1" applyAlignment="1" applyProtection="1">
      <alignment horizontal="left" vertical="center" wrapText="1"/>
      <protection locked="0"/>
    </xf>
    <xf numFmtId="0" fontId="21" fillId="2" borderId="0" xfId="0" applyFont="1" applyFill="1" applyAlignment="1" applyProtection="1">
      <alignment horizontal="left" vertical="top" wrapText="1"/>
      <protection locked="0"/>
    </xf>
    <xf numFmtId="0" fontId="21" fillId="2" borderId="2" xfId="0" applyFont="1" applyFill="1" applyBorder="1" applyAlignment="1">
      <alignment vertical="top"/>
    </xf>
    <xf numFmtId="0" fontId="21" fillId="2" borderId="118" xfId="0" applyFont="1" applyFill="1" applyBorder="1" applyAlignment="1" applyProtection="1">
      <alignment horizontal="center" vertical="center"/>
      <protection locked="0"/>
    </xf>
    <xf numFmtId="0" fontId="21" fillId="2" borderId="2" xfId="0" applyFont="1" applyFill="1" applyBorder="1" applyAlignment="1">
      <alignment vertical="top" wrapText="1"/>
    </xf>
    <xf numFmtId="0" fontId="21" fillId="2" borderId="3" xfId="0" applyFont="1" applyFill="1" applyBorder="1"/>
    <xf numFmtId="0" fontId="21" fillId="2" borderId="138" xfId="0" applyFont="1" applyFill="1" applyBorder="1" applyAlignment="1" applyProtection="1">
      <alignment horizontal="center" vertical="center"/>
      <protection locked="0"/>
    </xf>
    <xf numFmtId="0" fontId="0" fillId="0" borderId="97" xfId="0" applyBorder="1"/>
    <xf numFmtId="0" fontId="21" fillId="2" borderId="3" xfId="0" applyFont="1" applyFill="1" applyBorder="1" applyAlignment="1" applyProtection="1">
      <alignment horizontal="left" vertical="center" wrapText="1"/>
      <protection locked="0"/>
    </xf>
    <xf numFmtId="0" fontId="54" fillId="2" borderId="12" xfId="0" applyFont="1" applyFill="1" applyBorder="1" applyAlignment="1" applyProtection="1">
      <alignment horizontal="left" vertical="center"/>
      <protection locked="0"/>
    </xf>
    <xf numFmtId="0" fontId="54" fillId="2" borderId="18" xfId="0" applyFont="1" applyFill="1" applyBorder="1" applyAlignment="1" applyProtection="1">
      <alignment horizontal="left" vertical="center"/>
      <protection locked="0"/>
    </xf>
    <xf numFmtId="0" fontId="22" fillId="0" borderId="0" xfId="0" applyFont="1" applyAlignment="1">
      <alignment vertical="top"/>
    </xf>
    <xf numFmtId="0" fontId="22" fillId="0" borderId="1" xfId="0" applyFont="1" applyBorder="1" applyAlignment="1">
      <alignment vertical="top"/>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21" fillId="2" borderId="17" xfId="0" applyFont="1" applyFill="1" applyBorder="1" applyAlignment="1" applyProtection="1">
      <alignment horizontal="left" vertical="center" wrapText="1"/>
      <protection locked="0"/>
    </xf>
    <xf numFmtId="0" fontId="21" fillId="2" borderId="93" xfId="0" applyFont="1" applyFill="1" applyBorder="1" applyAlignment="1" applyProtection="1">
      <alignment horizontal="left" vertical="center" wrapText="1"/>
      <protection locked="0"/>
    </xf>
    <xf numFmtId="0" fontId="21" fillId="2" borderId="93" xfId="0" applyFont="1" applyFill="1" applyBorder="1" applyAlignment="1" applyProtection="1">
      <alignment horizontal="center" vertical="center"/>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19" fillId="2" borderId="17" xfId="0" applyFont="1" applyFill="1" applyBorder="1" applyAlignment="1" applyProtection="1">
      <alignment horizontal="center" vertical="center"/>
      <protection locked="0"/>
    </xf>
    <xf numFmtId="0" fontId="19" fillId="2" borderId="12" xfId="0" applyFont="1" applyFill="1" applyBorder="1" applyAlignment="1" applyProtection="1">
      <alignment horizontal="center" vertical="center"/>
      <protection locked="0"/>
    </xf>
    <xf numFmtId="0" fontId="19" fillId="2" borderId="18" xfId="0" applyFont="1" applyFill="1" applyBorder="1" applyAlignment="1" applyProtection="1">
      <alignment horizontal="center" vertical="center"/>
      <protection locked="0"/>
    </xf>
    <xf numFmtId="0" fontId="19" fillId="2" borderId="12" xfId="0" applyFont="1" applyFill="1" applyBorder="1" applyAlignment="1" applyProtection="1">
      <alignment horizontal="left" vertical="center" wrapText="1"/>
      <protection locked="0"/>
    </xf>
    <xf numFmtId="0" fontId="19" fillId="2" borderId="12" xfId="0" applyFont="1" applyFill="1" applyBorder="1" applyAlignment="1" applyProtection="1">
      <alignment horizontal="left" vertical="top" wrapText="1"/>
      <protection locked="0"/>
    </xf>
    <xf numFmtId="0" fontId="19" fillId="2" borderId="12" xfId="0" applyFont="1" applyFill="1" applyBorder="1" applyAlignment="1" applyProtection="1">
      <alignment horizontal="center" vertical="center" wrapText="1"/>
      <protection locked="0"/>
    </xf>
    <xf numFmtId="0" fontId="19" fillId="2" borderId="128" xfId="0" applyFont="1" applyFill="1" applyBorder="1" applyAlignment="1" applyProtection="1">
      <alignment horizontal="center" vertical="center"/>
      <protection locked="0"/>
    </xf>
    <xf numFmtId="0" fontId="19" fillId="2" borderId="93" xfId="0" applyFont="1" applyFill="1" applyBorder="1" applyAlignment="1" applyProtection="1">
      <alignment horizontal="center" vertical="center"/>
      <protection locked="0"/>
    </xf>
    <xf numFmtId="0" fontId="19" fillId="2" borderId="93" xfId="0" applyFont="1" applyFill="1" applyBorder="1" applyAlignment="1" applyProtection="1">
      <alignment horizontal="left" vertical="top" wrapText="1"/>
      <protection locked="0"/>
    </xf>
    <xf numFmtId="0" fontId="19" fillId="2" borderId="31" xfId="0" applyFont="1" applyFill="1" applyBorder="1" applyAlignment="1" applyProtection="1">
      <alignment horizontal="left" vertical="center" wrapText="1"/>
      <protection locked="0"/>
    </xf>
    <xf numFmtId="0" fontId="60" fillId="2" borderId="0" xfId="0" applyFont="1" applyFill="1"/>
    <xf numFmtId="0" fontId="21" fillId="2" borderId="12" xfId="0" applyFont="1" applyFill="1" applyBorder="1" applyAlignment="1" applyProtection="1">
      <alignment horizontal="left" vertical="center" wrapText="1"/>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21" fillId="2" borderId="12" xfId="0" applyFont="1" applyFill="1" applyBorder="1" applyAlignment="1" applyProtection="1">
      <alignment horizontal="left" vertical="center" wrapText="1"/>
      <protection locked="0"/>
    </xf>
    <xf numFmtId="0" fontId="19" fillId="2" borderId="17" xfId="0" applyFont="1" applyFill="1" applyBorder="1" applyAlignment="1" applyProtection="1">
      <alignment horizontal="center" vertical="center"/>
      <protection locked="0"/>
    </xf>
    <xf numFmtId="0" fontId="19" fillId="2" borderId="12" xfId="0" applyFont="1" applyFill="1" applyBorder="1" applyAlignment="1" applyProtection="1">
      <alignment horizontal="center" vertical="center"/>
      <protection locked="0"/>
    </xf>
    <xf numFmtId="0" fontId="19" fillId="2" borderId="18" xfId="0" applyFont="1" applyFill="1" applyBorder="1" applyAlignment="1" applyProtection="1">
      <alignment horizontal="center" vertical="center"/>
      <protection locked="0"/>
    </xf>
    <xf numFmtId="0" fontId="19" fillId="2" borderId="12" xfId="0" applyFont="1" applyFill="1" applyBorder="1" applyAlignment="1" applyProtection="1">
      <alignment horizontal="left" vertical="center" wrapText="1"/>
      <protection locked="0"/>
    </xf>
    <xf numFmtId="0" fontId="21" fillId="2" borderId="17" xfId="0" applyFont="1" applyFill="1" applyBorder="1" applyAlignment="1" applyProtection="1">
      <alignment horizontal="left" vertical="center" wrapText="1"/>
      <protection locked="0"/>
    </xf>
    <xf numFmtId="0" fontId="21" fillId="2" borderId="1" xfId="0" applyFont="1" applyFill="1" applyBorder="1" applyAlignment="1" applyProtection="1">
      <alignment vertical="center" wrapText="1"/>
      <protection locked="0"/>
    </xf>
    <xf numFmtId="0" fontId="22" fillId="6" borderId="1" xfId="0" applyFont="1" applyFill="1" applyBorder="1" applyAlignment="1" applyProtection="1">
      <alignment horizontal="center" vertical="center" textRotation="90" wrapText="1"/>
      <protection hidden="1"/>
    </xf>
    <xf numFmtId="0" fontId="21" fillId="2" borderId="134" xfId="0" applyFont="1" applyFill="1" applyBorder="1" applyAlignment="1" applyProtection="1">
      <alignment horizontal="left" vertical="center" wrapText="1"/>
      <protection locked="0"/>
    </xf>
    <xf numFmtId="0" fontId="19" fillId="2" borderId="17" xfId="0" applyFont="1" applyFill="1" applyBorder="1" applyAlignment="1" applyProtection="1">
      <alignment horizontal="left" vertical="center" wrapText="1"/>
      <protection locked="0"/>
    </xf>
    <xf numFmtId="0" fontId="19" fillId="2" borderId="17" xfId="0" applyFont="1" applyFill="1" applyBorder="1" applyAlignment="1" applyProtection="1">
      <alignment horizontal="left" vertical="top" wrapText="1"/>
      <protection locked="0"/>
    </xf>
    <xf numFmtId="0" fontId="19" fillId="2" borderId="128" xfId="0" applyFont="1" applyFill="1" applyBorder="1" applyAlignment="1" applyProtection="1">
      <alignment horizontal="left" vertical="center" wrapText="1"/>
      <protection locked="0"/>
    </xf>
    <xf numFmtId="0" fontId="19" fillId="2" borderId="17" xfId="0" applyFont="1" applyFill="1" applyBorder="1" applyAlignment="1" applyProtection="1">
      <alignment horizontal="left" vertical="top"/>
      <protection locked="0"/>
    </xf>
    <xf numFmtId="0" fontId="19" fillId="2" borderId="71" xfId="0" applyFont="1" applyFill="1" applyBorder="1" applyAlignment="1" applyProtection="1">
      <alignment horizontal="left" vertical="center" wrapText="1"/>
      <protection locked="0"/>
    </xf>
    <xf numFmtId="0" fontId="19" fillId="2" borderId="31" xfId="0" applyFont="1" applyFill="1" applyBorder="1" applyAlignment="1" applyProtection="1">
      <alignment horizontal="center" vertical="center"/>
      <protection locked="0"/>
    </xf>
    <xf numFmtId="0" fontId="19" fillId="2" borderId="72" xfId="0" applyFont="1" applyFill="1" applyBorder="1" applyAlignment="1" applyProtection="1">
      <alignment horizontal="center" vertical="center"/>
      <protection locked="0"/>
    </xf>
    <xf numFmtId="0" fontId="19" fillId="2" borderId="92" xfId="0" applyFont="1" applyFill="1" applyBorder="1" applyAlignment="1" applyProtection="1">
      <alignment horizontal="center" vertical="center"/>
      <protection locked="0"/>
    </xf>
    <xf numFmtId="0" fontId="19" fillId="2" borderId="93"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center" wrapText="1"/>
      <protection locked="0"/>
    </xf>
    <xf numFmtId="0" fontId="21" fillId="2" borderId="17"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center" wrapText="1"/>
      <protection locked="0"/>
    </xf>
    <xf numFmtId="0" fontId="21" fillId="2" borderId="17"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center" wrapText="1"/>
      <protection locked="0"/>
    </xf>
    <xf numFmtId="0" fontId="19" fillId="2" borderId="17" xfId="0" applyFont="1" applyFill="1" applyBorder="1" applyAlignment="1" applyProtection="1">
      <alignment horizontal="left" vertical="center" wrapText="1"/>
      <protection locked="0"/>
    </xf>
    <xf numFmtId="0" fontId="19" fillId="2" borderId="12" xfId="0" applyFont="1" applyFill="1" applyBorder="1" applyAlignment="1" applyProtection="1">
      <alignment horizontal="left" vertical="center" wrapText="1"/>
      <protection locked="0"/>
    </xf>
    <xf numFmtId="0" fontId="19" fillId="2" borderId="17" xfId="0" applyFont="1" applyFill="1" applyBorder="1" applyAlignment="1" applyProtection="1">
      <alignment horizontal="left" vertical="center" wrapText="1"/>
      <protection locked="0"/>
    </xf>
    <xf numFmtId="0" fontId="19" fillId="2" borderId="12" xfId="0" applyFont="1" applyFill="1" applyBorder="1" applyAlignment="1" applyProtection="1">
      <alignment horizontal="left" vertical="center" wrapText="1"/>
      <protection locked="0"/>
    </xf>
    <xf numFmtId="0" fontId="21" fillId="2" borderId="17" xfId="0" applyFont="1" applyFill="1" applyBorder="1" applyAlignment="1" applyProtection="1">
      <alignment vertical="center" wrapText="1"/>
      <protection locked="0"/>
    </xf>
    <xf numFmtId="0" fontId="21" fillId="0" borderId="0" xfId="0" applyFont="1" applyAlignment="1">
      <alignment horizontal="left" vertical="center" wrapText="1"/>
    </xf>
    <xf numFmtId="0" fontId="21" fillId="2" borderId="1" xfId="0" applyFont="1" applyFill="1" applyBorder="1" applyAlignment="1" applyProtection="1">
      <alignment horizontal="left" vertical="center" wrapText="1"/>
      <protection hidden="1"/>
    </xf>
    <xf numFmtId="0" fontId="19" fillId="2" borderId="1" xfId="0" applyFont="1" applyFill="1" applyBorder="1" applyAlignment="1" applyProtection="1">
      <alignment horizontal="left" vertical="center" wrapText="1"/>
      <protection hidden="1"/>
    </xf>
    <xf numFmtId="0" fontId="19" fillId="2" borderId="1" xfId="0" applyFont="1" applyFill="1" applyBorder="1" applyAlignment="1" applyProtection="1">
      <alignment vertical="center" wrapText="1"/>
      <protection locked="0"/>
    </xf>
    <xf numFmtId="0" fontId="21" fillId="2" borderId="71" xfId="0" applyFont="1" applyFill="1" applyBorder="1" applyAlignment="1" applyProtection="1">
      <alignment horizontal="center" vertical="center"/>
      <protection locked="0"/>
    </xf>
    <xf numFmtId="0" fontId="21" fillId="2" borderId="31" xfId="0" applyFont="1" applyFill="1" applyBorder="1" applyAlignment="1" applyProtection="1">
      <alignment horizontal="center" vertical="center"/>
      <protection locked="0"/>
    </xf>
    <xf numFmtId="0" fontId="21" fillId="2" borderId="21" xfId="0" applyFont="1" applyFill="1" applyBorder="1" applyAlignment="1" applyProtection="1">
      <alignment horizontal="center" vertical="center"/>
      <protection locked="0"/>
    </xf>
    <xf numFmtId="0" fontId="21" fillId="2" borderId="17"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center"/>
      <protection locked="0"/>
    </xf>
    <xf numFmtId="0" fontId="21" fillId="2" borderId="18" xfId="0" applyFont="1" applyFill="1" applyBorder="1" applyAlignment="1" applyProtection="1">
      <alignment horizontal="left" vertical="center"/>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21" fillId="6" borderId="1" xfId="0" applyFont="1" applyFill="1" applyBorder="1" applyAlignment="1" applyProtection="1">
      <alignment horizontal="center" vertical="center" textRotation="90" wrapText="1"/>
      <protection hidden="1"/>
    </xf>
    <xf numFmtId="0" fontId="21" fillId="2" borderId="20"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left" vertical="center" wrapText="1"/>
      <protection locked="0"/>
    </xf>
    <xf numFmtId="0" fontId="21" fillId="0" borderId="1" xfId="0" applyFont="1" applyBorder="1" applyAlignment="1">
      <alignment vertical="center" wrapText="1"/>
    </xf>
    <xf numFmtId="0" fontId="22" fillId="0" borderId="1" xfId="0" applyFont="1" applyBorder="1" applyAlignment="1">
      <alignment horizontal="center" vertical="center" wrapText="1"/>
    </xf>
    <xf numFmtId="0" fontId="21" fillId="2"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protection locked="0"/>
    </xf>
    <xf numFmtId="0" fontId="21" fillId="0" borderId="14" xfId="0" applyFont="1" applyBorder="1" applyAlignment="1">
      <alignment vertical="center" wrapText="1"/>
    </xf>
    <xf numFmtId="0" fontId="21" fillId="2" borderId="21" xfId="0" applyFont="1" applyFill="1" applyBorder="1" applyAlignment="1" applyProtection="1">
      <alignment vertical="center"/>
      <protection locked="0"/>
    </xf>
    <xf numFmtId="0" fontId="21" fillId="2" borderId="22" xfId="0" applyFont="1" applyFill="1" applyBorder="1" applyAlignment="1" applyProtection="1">
      <alignment vertical="center"/>
      <protection locked="0"/>
    </xf>
    <xf numFmtId="0" fontId="21" fillId="2" borderId="12" xfId="0" applyFont="1" applyFill="1" applyBorder="1" applyAlignment="1" applyProtection="1">
      <alignment horizontal="left" vertical="center" wrapText="1"/>
      <protection locked="0"/>
    </xf>
    <xf numFmtId="0" fontId="21" fillId="2" borderId="22" xfId="0" applyFont="1" applyFill="1" applyBorder="1" applyAlignment="1" applyProtection="1">
      <alignment horizontal="center" vertical="center"/>
      <protection locked="0"/>
    </xf>
    <xf numFmtId="0" fontId="21" fillId="2" borderId="74" xfId="0" applyFont="1" applyFill="1" applyBorder="1" applyAlignment="1" applyProtection="1">
      <alignment horizontal="center" vertical="center"/>
      <protection locked="0"/>
    </xf>
    <xf numFmtId="0" fontId="21" fillId="2" borderId="75" xfId="0" applyFont="1" applyFill="1" applyBorder="1" applyAlignment="1" applyProtection="1">
      <alignment horizontal="center" vertical="center"/>
      <protection locked="0"/>
    </xf>
    <xf numFmtId="0" fontId="21" fillId="2" borderId="1" xfId="0" applyFont="1" applyFill="1" applyBorder="1" applyAlignment="1" applyProtection="1">
      <alignment horizontal="center" vertical="center" wrapText="1"/>
      <protection hidden="1"/>
    </xf>
    <xf numFmtId="0" fontId="19" fillId="2" borderId="17" xfId="0" applyFont="1" applyFill="1" applyBorder="1" applyAlignment="1" applyProtection="1">
      <alignment horizontal="left" vertical="center" wrapText="1"/>
      <protection locked="0"/>
    </xf>
    <xf numFmtId="0" fontId="21" fillId="2" borderId="3" xfId="0" applyFont="1" applyFill="1" applyBorder="1" applyAlignment="1" applyProtection="1">
      <alignment vertical="center" wrapText="1"/>
      <protection hidden="1"/>
    </xf>
    <xf numFmtId="0" fontId="21" fillId="2" borderId="3" xfId="0" applyFont="1" applyFill="1" applyBorder="1" applyAlignment="1" applyProtection="1">
      <alignment horizontal="center" vertical="center" wrapText="1"/>
      <protection hidden="1"/>
    </xf>
    <xf numFmtId="0" fontId="19" fillId="2" borderId="12" xfId="0" applyFont="1" applyFill="1" applyBorder="1" applyAlignment="1" applyProtection="1">
      <alignment horizontal="left" vertical="center" wrapText="1"/>
      <protection locked="0"/>
    </xf>
    <xf numFmtId="0" fontId="19" fillId="2" borderId="18"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top" wrapText="1"/>
      <protection locked="0"/>
    </xf>
    <xf numFmtId="0" fontId="21" fillId="2" borderId="18" xfId="0" applyFont="1" applyFill="1" applyBorder="1" applyAlignment="1" applyProtection="1">
      <alignment horizontal="left" vertical="top" wrapText="1"/>
      <protection locked="0"/>
    </xf>
    <xf numFmtId="0" fontId="21" fillId="2" borderId="93" xfId="0" applyFont="1" applyFill="1" applyBorder="1" applyAlignment="1" applyProtection="1">
      <alignment horizontal="center" vertical="center"/>
      <protection locked="0"/>
    </xf>
    <xf numFmtId="0" fontId="19" fillId="2" borderId="17" xfId="0" applyFont="1" applyFill="1" applyBorder="1" applyAlignment="1" applyProtection="1">
      <alignment horizontal="center" vertical="center"/>
      <protection locked="0"/>
    </xf>
    <xf numFmtId="0" fontId="19" fillId="2" borderId="12" xfId="0" applyFont="1" applyFill="1" applyBorder="1" applyAlignment="1" applyProtection="1">
      <alignment horizontal="center" vertical="center"/>
      <protection locked="0"/>
    </xf>
    <xf numFmtId="0" fontId="21" fillId="2" borderId="17" xfId="0" applyFont="1" applyFill="1" applyBorder="1" applyAlignment="1" applyProtection="1">
      <alignment vertical="center" wrapText="1"/>
      <protection locked="0"/>
    </xf>
    <xf numFmtId="0" fontId="21" fillId="2" borderId="12" xfId="0" applyFont="1" applyFill="1" applyBorder="1" applyAlignment="1" applyProtection="1">
      <alignment vertical="center" wrapText="1"/>
      <protection locked="0"/>
    </xf>
    <xf numFmtId="0" fontId="15" fillId="2" borderId="17" xfId="0" applyFont="1" applyFill="1" applyBorder="1" applyAlignment="1" applyProtection="1">
      <alignment horizontal="center" vertical="center"/>
      <protection locked="0"/>
    </xf>
    <xf numFmtId="0" fontId="15" fillId="2" borderId="12" xfId="0" applyFont="1" applyFill="1" applyBorder="1" applyAlignment="1" applyProtection="1">
      <alignment horizontal="center" vertical="center"/>
      <protection locked="0"/>
    </xf>
    <xf numFmtId="0" fontId="15" fillId="2" borderId="18" xfId="0" applyFont="1" applyFill="1" applyBorder="1" applyAlignment="1" applyProtection="1">
      <alignment horizontal="center" vertical="center"/>
      <protection locked="0"/>
    </xf>
    <xf numFmtId="0" fontId="15" fillId="2" borderId="132" xfId="0" applyFont="1" applyFill="1" applyBorder="1" applyAlignment="1" applyProtection="1">
      <alignment horizontal="center" vertical="center"/>
      <protection locked="0"/>
    </xf>
    <xf numFmtId="0" fontId="15" fillId="2" borderId="137" xfId="0" applyFont="1" applyFill="1" applyBorder="1" applyAlignment="1" applyProtection="1">
      <alignment horizontal="center" vertical="center"/>
      <protection locked="0"/>
    </xf>
    <xf numFmtId="0" fontId="19" fillId="2" borderId="137" xfId="0" applyFont="1" applyFill="1" applyBorder="1" applyAlignment="1" applyProtection="1">
      <alignment horizontal="left" vertical="center" wrapText="1"/>
      <protection locked="0"/>
    </xf>
    <xf numFmtId="0" fontId="15" fillId="2" borderId="93" xfId="0" applyFont="1" applyFill="1" applyBorder="1" applyAlignment="1" applyProtection="1">
      <alignment horizontal="center" vertical="center"/>
      <protection locked="0"/>
    </xf>
    <xf numFmtId="0" fontId="15" fillId="2" borderId="12" xfId="0" applyFont="1" applyFill="1" applyBorder="1" applyAlignment="1" applyProtection="1">
      <alignment horizontal="left" vertical="center" wrapText="1"/>
      <protection locked="0"/>
    </xf>
    <xf numFmtId="0" fontId="15" fillId="2" borderId="12" xfId="0" applyFont="1" applyFill="1" applyBorder="1" applyAlignment="1" applyProtection="1">
      <alignment horizontal="center" vertical="center" wrapText="1"/>
      <protection locked="0"/>
    </xf>
    <xf numFmtId="0" fontId="15" fillId="2" borderId="128" xfId="0" applyFont="1" applyFill="1" applyBorder="1" applyAlignment="1" applyProtection="1">
      <alignment horizontal="center" vertical="center"/>
      <protection locked="0"/>
    </xf>
    <xf numFmtId="0" fontId="19" fillId="2" borderId="154" xfId="0" applyFont="1" applyFill="1" applyBorder="1" applyAlignment="1" applyProtection="1">
      <alignment horizontal="left" vertical="center" wrapText="1"/>
      <protection locked="0"/>
    </xf>
    <xf numFmtId="0" fontId="15" fillId="2" borderId="117" xfId="0" applyFont="1" applyFill="1" applyBorder="1" applyAlignment="1" applyProtection="1">
      <alignment horizontal="center" vertical="center"/>
      <protection locked="0"/>
    </xf>
    <xf numFmtId="0" fontId="15" fillId="2" borderId="31" xfId="0" applyFont="1" applyFill="1" applyBorder="1" applyAlignment="1" applyProtection="1">
      <alignment horizontal="center" vertical="center"/>
      <protection locked="0"/>
    </xf>
    <xf numFmtId="0" fontId="15" fillId="2" borderId="72" xfId="0" applyFont="1" applyFill="1" applyBorder="1" applyAlignment="1" applyProtection="1">
      <alignment horizontal="center" vertical="center"/>
      <protection locked="0"/>
    </xf>
    <xf numFmtId="0" fontId="21" fillId="2" borderId="92" xfId="0" applyFont="1" applyFill="1" applyBorder="1" applyAlignment="1" applyProtection="1">
      <alignment horizontal="left" vertical="center" wrapText="1"/>
      <protection locked="0"/>
    </xf>
    <xf numFmtId="0" fontId="64" fillId="6" borderId="1" xfId="0" applyFont="1" applyFill="1" applyBorder="1" applyAlignment="1">
      <alignment horizontal="center" vertical="center" wrapText="1"/>
    </xf>
    <xf numFmtId="0" fontId="64" fillId="5" borderId="1" xfId="0" applyFont="1" applyFill="1" applyBorder="1" applyAlignment="1">
      <alignment horizontal="center" vertical="center" wrapText="1"/>
    </xf>
    <xf numFmtId="0" fontId="65" fillId="3" borderId="1" xfId="0" applyFont="1" applyFill="1" applyBorder="1" applyAlignment="1">
      <alignment horizontal="center" vertical="center" wrapText="1"/>
    </xf>
    <xf numFmtId="0" fontId="64" fillId="14" borderId="1" xfId="0" applyFont="1" applyFill="1" applyBorder="1" applyAlignment="1">
      <alignment horizontal="center" vertical="center" wrapText="1"/>
    </xf>
    <xf numFmtId="0" fontId="64" fillId="18" borderId="1" xfId="0" applyFont="1" applyFill="1" applyBorder="1" applyAlignment="1">
      <alignment horizontal="center" vertical="center" wrapText="1"/>
    </xf>
    <xf numFmtId="0" fontId="21" fillId="2" borderId="139" xfId="0" applyFont="1" applyFill="1" applyBorder="1" applyAlignment="1" applyProtection="1">
      <alignment horizontal="left" vertical="center" wrapText="1"/>
      <protection locked="0"/>
    </xf>
    <xf numFmtId="0" fontId="21" fillId="2" borderId="17" xfId="0" applyFont="1" applyFill="1" applyBorder="1" applyAlignment="1" applyProtection="1">
      <alignment horizontal="center" vertical="center" wrapText="1"/>
      <protection locked="0"/>
    </xf>
    <xf numFmtId="0" fontId="54" fillId="2" borderId="93" xfId="0" applyFont="1" applyFill="1" applyBorder="1" applyAlignment="1" applyProtection="1">
      <alignment horizontal="left" vertical="center" wrapText="1"/>
      <protection locked="0"/>
    </xf>
    <xf numFmtId="0" fontId="21" fillId="2" borderId="1" xfId="0" applyFont="1" applyFill="1" applyBorder="1" applyAlignment="1" applyProtection="1">
      <alignment horizontal="center" vertical="center" wrapText="1"/>
      <protection hidden="1"/>
    </xf>
    <xf numFmtId="0" fontId="21" fillId="2" borderId="3" xfId="0" applyFont="1" applyFill="1" applyBorder="1" applyAlignment="1" applyProtection="1">
      <alignment horizontal="center" vertical="center" wrapText="1"/>
      <protection hidden="1"/>
    </xf>
    <xf numFmtId="0" fontId="47" fillId="2" borderId="1" xfId="0" applyFont="1" applyFill="1" applyBorder="1" applyAlignment="1" applyProtection="1">
      <alignment horizontal="left" vertical="center" wrapText="1"/>
      <protection hidden="1"/>
    </xf>
    <xf numFmtId="0" fontId="15" fillId="0" borderId="97" xfId="0" applyFont="1" applyBorder="1" applyAlignment="1" applyProtection="1">
      <alignment vertical="top" wrapText="1"/>
      <protection locked="0"/>
    </xf>
    <xf numFmtId="0" fontId="68" fillId="0" borderId="97" xfId="0" applyFont="1" applyBorder="1" applyAlignment="1" applyProtection="1">
      <alignment vertical="center" wrapText="1"/>
      <protection locked="0"/>
    </xf>
    <xf numFmtId="0" fontId="22" fillId="0" borderId="97" xfId="0" applyFont="1" applyBorder="1" applyAlignment="1" applyProtection="1">
      <alignment vertical="center" wrapText="1"/>
      <protection locked="0"/>
    </xf>
    <xf numFmtId="0" fontId="22" fillId="0" borderId="97" xfId="0" applyFont="1" applyBorder="1" applyAlignment="1" applyProtection="1">
      <alignment horizontal="left" vertical="top" wrapText="1"/>
      <protection locked="0"/>
    </xf>
    <xf numFmtId="0" fontId="15" fillId="0" borderId="98" xfId="0" applyFont="1" applyBorder="1" applyAlignment="1" applyProtection="1">
      <alignment horizontal="left" vertical="top" wrapText="1"/>
      <protection locked="0"/>
    </xf>
    <xf numFmtId="0" fontId="69" fillId="0" borderId="2" xfId="0" applyFont="1" applyBorder="1" applyAlignment="1">
      <alignment horizontal="center" vertical="center"/>
    </xf>
    <xf numFmtId="0" fontId="69" fillId="0" borderId="1" xfId="0" applyFont="1" applyBorder="1" applyAlignment="1">
      <alignment horizontal="center" vertical="center"/>
    </xf>
    <xf numFmtId="0" fontId="69" fillId="0" borderId="3" xfId="0" applyFont="1" applyBorder="1" applyAlignment="1">
      <alignment horizontal="center" vertical="center"/>
    </xf>
    <xf numFmtId="0" fontId="69" fillId="0" borderId="0" xfId="0" applyFont="1" applyAlignment="1">
      <alignment vertical="top" wrapText="1"/>
    </xf>
    <xf numFmtId="0" fontId="69" fillId="0" borderId="0" xfId="0" applyFont="1" applyAlignment="1">
      <alignment vertical="top"/>
    </xf>
    <xf numFmtId="0" fontId="69" fillId="0" borderId="1" xfId="0" applyFont="1" applyBorder="1" applyAlignment="1">
      <alignment horizontal="left" vertical="center"/>
    </xf>
    <xf numFmtId="0" fontId="69" fillId="0" borderId="1" xfId="0" applyFont="1" applyBorder="1" applyAlignment="1" applyProtection="1">
      <alignment horizontal="center" vertical="center" wrapText="1"/>
      <protection hidden="1"/>
    </xf>
    <xf numFmtId="0" fontId="69" fillId="0" borderId="0" xfId="0" applyFont="1" applyAlignment="1">
      <alignment wrapText="1"/>
    </xf>
    <xf numFmtId="0" fontId="69" fillId="0" borderId="0" xfId="0" applyFont="1"/>
    <xf numFmtId="0" fontId="69" fillId="0" borderId="2" xfId="0" applyFont="1" applyBorder="1" applyAlignment="1">
      <alignment horizontal="left" vertical="center"/>
    </xf>
    <xf numFmtId="0" fontId="69" fillId="0" borderId="2" xfId="0" applyFont="1" applyBorder="1" applyAlignment="1" applyProtection="1">
      <alignment horizontal="center" vertical="center" wrapText="1"/>
      <protection hidden="1"/>
    </xf>
    <xf numFmtId="0" fontId="11" fillId="0" borderId="107" xfId="4" quotePrefix="1" applyFont="1" applyBorder="1" applyAlignment="1">
      <alignment horizontal="left" vertical="top" wrapText="1"/>
    </xf>
    <xf numFmtId="0" fontId="11" fillId="0" borderId="0" xfId="4" quotePrefix="1" applyFont="1" applyAlignment="1">
      <alignment horizontal="left" vertical="top" wrapText="1"/>
    </xf>
    <xf numFmtId="0" fontId="11" fillId="0" borderId="108" xfId="4" quotePrefix="1" applyFont="1" applyBorder="1" applyAlignment="1">
      <alignment horizontal="left" vertical="top" wrapText="1"/>
    </xf>
    <xf numFmtId="0" fontId="16" fillId="11" borderId="103" xfId="4" applyFont="1" applyFill="1" applyBorder="1" applyAlignment="1">
      <alignment horizontal="center" vertical="center"/>
    </xf>
    <xf numFmtId="0" fontId="16" fillId="11" borderId="104" xfId="4" applyFont="1" applyFill="1" applyBorder="1" applyAlignment="1">
      <alignment horizontal="center" vertical="center"/>
    </xf>
    <xf numFmtId="0" fontId="18" fillId="0" borderId="101" xfId="4" applyFont="1" applyBorder="1" applyAlignment="1">
      <alignment horizontal="left" vertical="top" wrapText="1"/>
    </xf>
    <xf numFmtId="0" fontId="18" fillId="0" borderId="102" xfId="4" applyFont="1" applyBorder="1" applyAlignment="1">
      <alignment horizontal="left" vertical="top" wrapText="1"/>
    </xf>
    <xf numFmtId="0" fontId="18" fillId="0" borderId="99" xfId="0" applyFont="1" applyBorder="1" applyAlignment="1">
      <alignment horizontal="left" vertical="top" wrapText="1"/>
    </xf>
    <xf numFmtId="0" fontId="18" fillId="0" borderId="100" xfId="0" applyFont="1" applyBorder="1" applyAlignment="1">
      <alignment horizontal="left" vertical="top" wrapText="1"/>
    </xf>
    <xf numFmtId="0" fontId="18" fillId="0" borderId="31" xfId="4" applyFont="1" applyBorder="1" applyAlignment="1">
      <alignment horizontal="left" vertical="top" wrapText="1"/>
    </xf>
    <xf numFmtId="0" fontId="18" fillId="0" borderId="38" xfId="4" applyFont="1" applyBorder="1" applyAlignment="1">
      <alignment horizontal="left" vertical="top" wrapText="1"/>
    </xf>
    <xf numFmtId="0" fontId="16" fillId="2" borderId="35" xfId="0" applyFont="1" applyFill="1" applyBorder="1" applyAlignment="1">
      <alignment horizontal="left" vertical="center" wrapText="1"/>
    </xf>
    <xf numFmtId="0" fontId="16" fillId="2" borderId="12" xfId="0" applyFont="1" applyFill="1" applyBorder="1" applyAlignment="1">
      <alignment horizontal="left" vertical="center" wrapText="1"/>
    </xf>
    <xf numFmtId="0" fontId="16" fillId="2" borderId="34" xfId="5" applyFont="1" applyFill="1" applyBorder="1" applyAlignment="1">
      <alignment horizontal="left" vertical="top" wrapText="1" readingOrder="1"/>
    </xf>
    <xf numFmtId="0" fontId="16" fillId="2" borderId="9" xfId="5" applyFont="1" applyFill="1" applyBorder="1" applyAlignment="1">
      <alignment horizontal="left" vertical="top" wrapText="1" readingOrder="1"/>
    </xf>
    <xf numFmtId="0" fontId="16" fillId="11" borderId="32" xfId="5" applyFont="1" applyFill="1" applyBorder="1" applyAlignment="1">
      <alignment horizontal="center" vertical="center" wrapText="1"/>
    </xf>
    <xf numFmtId="0" fontId="16" fillId="11" borderId="33" xfId="5" applyFont="1" applyFill="1" applyBorder="1" applyAlignment="1">
      <alignment horizontal="center" vertical="center" wrapText="1"/>
    </xf>
    <xf numFmtId="0" fontId="18" fillId="0" borderId="31" xfId="0" applyFont="1" applyBorder="1" applyAlignment="1">
      <alignment horizontal="left" vertical="center" wrapText="1"/>
    </xf>
    <xf numFmtId="0" fontId="18" fillId="0" borderId="38" xfId="0" applyFont="1" applyBorder="1" applyAlignment="1">
      <alignment horizontal="left" vertical="center" wrapText="1"/>
    </xf>
    <xf numFmtId="0" fontId="18" fillId="0" borderId="1" xfId="3" applyFont="1" applyBorder="1" applyAlignment="1" applyProtection="1">
      <alignment horizontal="center" vertical="center" wrapText="1"/>
      <protection locked="0"/>
    </xf>
    <xf numFmtId="0" fontId="11" fillId="0" borderId="107" xfId="4" applyFont="1" applyBorder="1" applyAlignment="1">
      <alignment horizontal="left" vertical="top"/>
    </xf>
    <xf numFmtId="0" fontId="11" fillId="0" borderId="0" xfId="4" applyFont="1" applyAlignment="1">
      <alignment horizontal="left" vertical="top"/>
    </xf>
    <xf numFmtId="0" fontId="11" fillId="0" borderId="108" xfId="4" applyFont="1" applyBorder="1" applyAlignment="1">
      <alignment horizontal="left" vertical="top"/>
    </xf>
    <xf numFmtId="0" fontId="11" fillId="0" borderId="107" xfId="4" applyFont="1" applyBorder="1" applyAlignment="1">
      <alignment horizontal="left" vertical="top" wrapText="1"/>
    </xf>
    <xf numFmtId="0" fontId="11" fillId="0" borderId="0" xfId="4" applyFont="1" applyAlignment="1">
      <alignment horizontal="left" vertical="top" wrapText="1"/>
    </xf>
    <xf numFmtId="0" fontId="11" fillId="0" borderId="108" xfId="4" applyFont="1" applyBorder="1" applyAlignment="1">
      <alignment horizontal="left" vertical="top" wrapText="1"/>
    </xf>
    <xf numFmtId="0" fontId="11" fillId="0" borderId="0" xfId="4" applyFont="1"/>
    <xf numFmtId="0" fontId="12" fillId="0" borderId="105" xfId="4" applyFont="1" applyBorder="1" applyAlignment="1">
      <alignment horizontal="center" vertical="center" wrapText="1"/>
    </xf>
    <xf numFmtId="0" fontId="12" fillId="0" borderId="84" xfId="4" applyFont="1" applyBorder="1" applyAlignment="1">
      <alignment horizontal="center" vertical="center" wrapText="1"/>
    </xf>
    <xf numFmtId="0" fontId="12" fillId="0" borderId="106" xfId="4" applyFont="1" applyBorder="1" applyAlignment="1">
      <alignment horizontal="center" vertical="center" wrapText="1"/>
    </xf>
    <xf numFmtId="0" fontId="11" fillId="0" borderId="107" xfId="4" quotePrefix="1" applyFont="1" applyBorder="1" applyAlignment="1">
      <alignment horizontal="left" vertical="center" wrapText="1"/>
    </xf>
    <xf numFmtId="0" fontId="11" fillId="0" borderId="0" xfId="4" quotePrefix="1" applyFont="1" applyAlignment="1">
      <alignment horizontal="left" vertical="center" wrapText="1"/>
    </xf>
    <xf numFmtId="0" fontId="11" fillId="0" borderId="108" xfId="4" quotePrefix="1" applyFont="1" applyBorder="1" applyAlignment="1">
      <alignment horizontal="left" vertical="center" wrapText="1"/>
    </xf>
    <xf numFmtId="0" fontId="13" fillId="0" borderId="107" xfId="4" quotePrefix="1" applyFont="1" applyBorder="1" applyAlignment="1">
      <alignment horizontal="left" vertical="top" wrapText="1"/>
    </xf>
    <xf numFmtId="0" fontId="15" fillId="0" borderId="0" xfId="4" quotePrefix="1" applyFont="1" applyAlignment="1">
      <alignment horizontal="left" vertical="top" wrapText="1"/>
    </xf>
    <xf numFmtId="0" fontId="15" fillId="0" borderId="108" xfId="4" quotePrefix="1" applyFont="1" applyBorder="1" applyAlignment="1">
      <alignment horizontal="left" vertical="top" wrapText="1"/>
    </xf>
    <xf numFmtId="0" fontId="29" fillId="0" borderId="90" xfId="3" applyFont="1" applyBorder="1" applyAlignment="1" applyProtection="1">
      <alignment horizontal="center" vertical="center" wrapText="1"/>
      <protection locked="0"/>
    </xf>
    <xf numFmtId="0" fontId="30" fillId="0" borderId="90" xfId="3" applyFont="1" applyBorder="1" applyAlignment="1" applyProtection="1">
      <alignment horizontal="center" vertical="center" wrapText="1"/>
      <protection locked="0"/>
    </xf>
    <xf numFmtId="0" fontId="16" fillId="2" borderId="60" xfId="4" applyFont="1" applyFill="1" applyBorder="1" applyAlignment="1">
      <alignment horizontal="center" vertical="center" textRotation="90"/>
    </xf>
    <xf numFmtId="0" fontId="16" fillId="2" borderId="61" xfId="4" applyFont="1" applyFill="1" applyBorder="1" applyAlignment="1">
      <alignment horizontal="center" vertical="center" textRotation="90"/>
    </xf>
    <xf numFmtId="0" fontId="16" fillId="2" borderId="36" xfId="0" applyFont="1" applyFill="1" applyBorder="1" applyAlignment="1">
      <alignment horizontal="left" vertical="center" wrapText="1"/>
    </xf>
    <xf numFmtId="0" fontId="16" fillId="2" borderId="37" xfId="0" applyFont="1" applyFill="1" applyBorder="1" applyAlignment="1">
      <alignment horizontal="left" vertical="center" wrapText="1"/>
    </xf>
    <xf numFmtId="0" fontId="15" fillId="10" borderId="1" xfId="3" applyFont="1" applyFill="1" applyBorder="1" applyAlignment="1" applyProtection="1">
      <alignment horizontal="center" vertical="center" wrapText="1"/>
      <protection locked="0"/>
    </xf>
    <xf numFmtId="0" fontId="28" fillId="11" borderId="0" xfId="0" applyFont="1" applyFill="1" applyAlignment="1" applyProtection="1">
      <alignment horizontal="center" vertical="center" wrapText="1"/>
      <protection locked="0"/>
    </xf>
    <xf numFmtId="0" fontId="21" fillId="0" borderId="2" xfId="0" applyFont="1" applyBorder="1" applyAlignment="1" applyProtection="1">
      <alignment horizontal="left" vertical="center" wrapText="1"/>
      <protection hidden="1"/>
    </xf>
    <xf numFmtId="0" fontId="21" fillId="0" borderId="23" xfId="0" applyFont="1" applyBorder="1" applyAlignment="1" applyProtection="1">
      <alignment horizontal="left" vertical="center" wrapText="1"/>
      <protection hidden="1"/>
    </xf>
    <xf numFmtId="0" fontId="21" fillId="0" borderId="3" xfId="0" applyFont="1" applyBorder="1" applyAlignment="1" applyProtection="1">
      <alignment horizontal="left" vertical="center" wrapText="1"/>
      <protection hidden="1"/>
    </xf>
    <xf numFmtId="0" fontId="21" fillId="2" borderId="2" xfId="0" applyFont="1" applyFill="1" applyBorder="1" applyAlignment="1" applyProtection="1">
      <alignment horizontal="left" vertical="center" wrapText="1"/>
      <protection hidden="1"/>
    </xf>
    <xf numFmtId="0" fontId="21" fillId="2" borderId="23" xfId="0" applyFont="1" applyFill="1" applyBorder="1" applyAlignment="1" applyProtection="1">
      <alignment horizontal="left" vertical="center" wrapText="1"/>
      <protection hidden="1"/>
    </xf>
    <xf numFmtId="0" fontId="21" fillId="2" borderId="3" xfId="0" applyFont="1" applyFill="1" applyBorder="1" applyAlignment="1" applyProtection="1">
      <alignment horizontal="left" vertical="center" wrapText="1"/>
      <protection hidden="1"/>
    </xf>
    <xf numFmtId="0" fontId="19" fillId="2" borderId="2" xfId="0" applyFont="1" applyFill="1" applyBorder="1" applyAlignment="1" applyProtection="1">
      <alignment horizontal="left" vertical="center" wrapText="1"/>
      <protection hidden="1"/>
    </xf>
    <xf numFmtId="0" fontId="19" fillId="2" borderId="23" xfId="0" applyFont="1" applyFill="1" applyBorder="1" applyAlignment="1" applyProtection="1">
      <alignment horizontal="left" vertical="center" wrapText="1"/>
      <protection hidden="1"/>
    </xf>
    <xf numFmtId="0" fontId="19" fillId="2" borderId="3" xfId="0" applyFont="1" applyFill="1" applyBorder="1" applyAlignment="1" applyProtection="1">
      <alignment horizontal="left" vertical="center" wrapText="1"/>
      <protection hidden="1"/>
    </xf>
    <xf numFmtId="0" fontId="47" fillId="2" borderId="2" xfId="0" applyFont="1" applyFill="1" applyBorder="1" applyAlignment="1" applyProtection="1">
      <alignment horizontal="left" vertical="center" wrapText="1"/>
      <protection hidden="1"/>
    </xf>
    <xf numFmtId="0" fontId="47" fillId="2" borderId="23" xfId="0" applyFont="1" applyFill="1" applyBorder="1" applyAlignment="1" applyProtection="1">
      <alignment horizontal="left" vertical="center" wrapText="1"/>
      <protection hidden="1"/>
    </xf>
    <xf numFmtId="0" fontId="47" fillId="2" borderId="3" xfId="0" applyFont="1" applyFill="1" applyBorder="1" applyAlignment="1" applyProtection="1">
      <alignment horizontal="left" vertical="center" wrapText="1"/>
      <protection hidden="1"/>
    </xf>
    <xf numFmtId="0" fontId="66" fillId="2" borderId="23" xfId="0" applyFont="1" applyFill="1" applyBorder="1" applyAlignment="1" applyProtection="1">
      <alignment horizontal="left" vertical="center" wrapText="1"/>
      <protection hidden="1"/>
    </xf>
    <xf numFmtId="0" fontId="66" fillId="2" borderId="3" xfId="0" applyFont="1" applyFill="1" applyBorder="1" applyAlignment="1" applyProtection="1">
      <alignment horizontal="left" vertical="center" wrapText="1"/>
      <protection hidden="1"/>
    </xf>
    <xf numFmtId="0" fontId="63" fillId="2" borderId="2" xfId="0" applyFont="1" applyFill="1" applyBorder="1" applyAlignment="1" applyProtection="1">
      <alignment horizontal="left" vertical="center" wrapText="1"/>
      <protection hidden="1"/>
    </xf>
    <xf numFmtId="0" fontId="63" fillId="2" borderId="3" xfId="0" applyFont="1" applyFill="1" applyBorder="1" applyAlignment="1" applyProtection="1">
      <alignment horizontal="left" vertical="center" wrapText="1"/>
      <protection hidden="1"/>
    </xf>
    <xf numFmtId="0" fontId="19" fillId="2" borderId="2" xfId="0" applyFont="1" applyFill="1" applyBorder="1" applyAlignment="1" applyProtection="1">
      <alignment horizontal="left" wrapText="1"/>
      <protection hidden="1"/>
    </xf>
    <xf numFmtId="0" fontId="19" fillId="2" borderId="23" xfId="0" applyFont="1" applyFill="1" applyBorder="1" applyAlignment="1" applyProtection="1">
      <alignment horizontal="left" wrapText="1"/>
      <protection hidden="1"/>
    </xf>
    <xf numFmtId="0" fontId="19" fillId="2" borderId="3" xfId="0" applyFont="1" applyFill="1" applyBorder="1" applyAlignment="1" applyProtection="1">
      <alignment horizontal="left" wrapText="1"/>
      <protection hidden="1"/>
    </xf>
    <xf numFmtId="0" fontId="19" fillId="0" borderId="2" xfId="0" applyFont="1" applyBorder="1" applyAlignment="1" applyProtection="1">
      <alignment horizontal="left" vertical="top" wrapText="1"/>
      <protection hidden="1"/>
    </xf>
    <xf numFmtId="0" fontId="19" fillId="0" borderId="23" xfId="0" applyFont="1" applyBorder="1" applyAlignment="1" applyProtection="1">
      <alignment horizontal="left" vertical="top" wrapText="1"/>
      <protection hidden="1"/>
    </xf>
    <xf numFmtId="0" fontId="19" fillId="0" borderId="3" xfId="0" applyFont="1" applyBorder="1" applyAlignment="1" applyProtection="1">
      <alignment horizontal="left" vertical="top" wrapText="1"/>
      <protection hidden="1"/>
    </xf>
    <xf numFmtId="0" fontId="21" fillId="2" borderId="1" xfId="0" applyFont="1" applyFill="1" applyBorder="1" applyAlignment="1" applyProtection="1">
      <alignment horizontal="center" vertical="center" wrapText="1"/>
      <protection hidden="1"/>
    </xf>
    <xf numFmtId="0" fontId="21" fillId="2" borderId="94" xfId="0" applyFont="1" applyFill="1" applyBorder="1" applyAlignment="1" applyProtection="1">
      <alignment horizontal="center" vertical="center" wrapText="1"/>
      <protection hidden="1"/>
    </xf>
    <xf numFmtId="0" fontId="21" fillId="2" borderId="91" xfId="0" applyFont="1" applyFill="1" applyBorder="1" applyAlignment="1" applyProtection="1">
      <alignment horizontal="center" vertical="center" wrapText="1"/>
      <protection hidden="1"/>
    </xf>
    <xf numFmtId="0" fontId="21" fillId="2" borderId="95" xfId="0" applyFont="1" applyFill="1" applyBorder="1" applyAlignment="1" applyProtection="1">
      <alignment horizontal="center" vertical="center" wrapText="1"/>
      <protection hidden="1"/>
    </xf>
    <xf numFmtId="0" fontId="21" fillId="6" borderId="3" xfId="0" applyFont="1" applyFill="1" applyBorder="1" applyAlignment="1" applyProtection="1">
      <alignment horizontal="center" vertical="center" textRotation="90" wrapText="1"/>
      <protection hidden="1"/>
    </xf>
    <xf numFmtId="0" fontId="21" fillId="6" borderId="1" xfId="0" applyFont="1" applyFill="1" applyBorder="1" applyAlignment="1" applyProtection="1">
      <alignment horizontal="center" vertical="center" textRotation="90" wrapText="1"/>
      <protection hidden="1"/>
    </xf>
    <xf numFmtId="0" fontId="21" fillId="6" borderId="2" xfId="0" applyFont="1" applyFill="1" applyBorder="1" applyAlignment="1" applyProtection="1">
      <alignment horizontal="center" vertical="center" textRotation="90" wrapText="1"/>
      <protection hidden="1"/>
    </xf>
    <xf numFmtId="0" fontId="21" fillId="2" borderId="79" xfId="0" applyFont="1" applyFill="1" applyBorder="1" applyAlignment="1" applyProtection="1">
      <alignment horizontal="center" vertical="center" wrapText="1"/>
      <protection hidden="1"/>
    </xf>
    <xf numFmtId="0" fontId="21" fillId="2" borderId="13" xfId="0" applyFont="1" applyFill="1" applyBorder="1" applyAlignment="1" applyProtection="1">
      <alignment horizontal="center" vertical="center" wrapText="1"/>
      <protection hidden="1"/>
    </xf>
    <xf numFmtId="0" fontId="21" fillId="2" borderId="80" xfId="0" applyFont="1" applyFill="1" applyBorder="1" applyAlignment="1" applyProtection="1">
      <alignment horizontal="center" vertical="center" wrapText="1"/>
      <protection hidden="1"/>
    </xf>
    <xf numFmtId="0" fontId="21" fillId="2" borderId="2" xfId="0" applyFont="1" applyFill="1" applyBorder="1" applyAlignment="1" applyProtection="1">
      <alignment vertical="center" wrapText="1"/>
      <protection hidden="1"/>
    </xf>
    <xf numFmtId="0" fontId="21" fillId="2" borderId="23" xfId="0" applyFont="1" applyFill="1" applyBorder="1" applyAlignment="1" applyProtection="1">
      <alignment vertical="center" wrapText="1"/>
      <protection hidden="1"/>
    </xf>
    <xf numFmtId="0" fontId="21" fillId="2" borderId="3" xfId="0" applyFont="1" applyFill="1" applyBorder="1" applyAlignment="1" applyProtection="1">
      <alignment vertical="center" wrapText="1"/>
      <protection hidden="1"/>
    </xf>
    <xf numFmtId="0" fontId="22" fillId="6" borderId="2" xfId="0" applyFont="1" applyFill="1" applyBorder="1" applyAlignment="1" applyProtection="1">
      <alignment horizontal="center" vertical="center" textRotation="90" wrapText="1"/>
      <protection hidden="1"/>
    </xf>
    <xf numFmtId="0" fontId="55" fillId="0" borderId="23" xfId="0" applyFont="1" applyBorder="1" applyAlignment="1">
      <alignment horizontal="center" vertical="center" textRotation="90" wrapText="1"/>
    </xf>
    <xf numFmtId="0" fontId="55" fillId="0" borderId="3" xfId="0" applyFont="1" applyBorder="1" applyAlignment="1">
      <alignment horizontal="center" vertical="center" textRotation="90" wrapText="1"/>
    </xf>
    <xf numFmtId="0" fontId="21" fillId="0" borderId="16" xfId="0" applyFont="1" applyBorder="1" applyAlignment="1">
      <alignment horizontal="left" vertical="top" wrapText="1"/>
    </xf>
    <xf numFmtId="0" fontId="21" fillId="0" borderId="14" xfId="0" applyFont="1" applyBorder="1" applyAlignment="1">
      <alignment horizontal="left" vertical="top" wrapText="1"/>
    </xf>
    <xf numFmtId="0" fontId="21" fillId="0" borderId="15" xfId="0" applyFont="1" applyBorder="1" applyAlignment="1">
      <alignment horizontal="left" vertical="top" wrapText="1"/>
    </xf>
    <xf numFmtId="0" fontId="21" fillId="0" borderId="16" xfId="0" applyFont="1" applyBorder="1" applyAlignment="1">
      <alignment vertical="center" wrapText="1"/>
    </xf>
    <xf numFmtId="0" fontId="21" fillId="0" borderId="14" xfId="0" applyFont="1" applyBorder="1" applyAlignment="1">
      <alignment vertical="center" wrapText="1"/>
    </xf>
    <xf numFmtId="0" fontId="21" fillId="0" borderId="15" xfId="0" applyFont="1" applyBorder="1" applyAlignment="1">
      <alignment vertical="center" wrapText="1"/>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22" xfId="0" applyFont="1" applyBorder="1" applyAlignment="1">
      <alignment horizontal="center" vertical="center" wrapText="1"/>
    </xf>
    <xf numFmtId="0" fontId="21" fillId="2" borderId="20"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left" vertical="center" wrapText="1"/>
      <protection locked="0"/>
    </xf>
    <xf numFmtId="0" fontId="21" fillId="2" borderId="22" xfId="0" applyFont="1" applyFill="1" applyBorder="1" applyAlignment="1" applyProtection="1">
      <alignment horizontal="left" vertical="center" wrapText="1"/>
      <protection locked="0"/>
    </xf>
    <xf numFmtId="0" fontId="21" fillId="2" borderId="20" xfId="0" applyFont="1" applyFill="1" applyBorder="1" applyAlignment="1" applyProtection="1">
      <alignment horizontal="center" vertical="center"/>
      <protection locked="0"/>
    </xf>
    <xf numFmtId="0" fontId="21" fillId="2" borderId="21" xfId="0" applyFont="1" applyFill="1" applyBorder="1" applyAlignment="1" applyProtection="1">
      <alignment horizontal="center" vertical="center"/>
      <protection locked="0"/>
    </xf>
    <xf numFmtId="0" fontId="21" fillId="2" borderId="22" xfId="0" applyFont="1" applyFill="1" applyBorder="1" applyAlignment="1" applyProtection="1">
      <alignment horizontal="center" vertical="center"/>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21" fillId="2" borderId="144" xfId="0" applyFont="1" applyFill="1" applyBorder="1" applyAlignment="1" applyProtection="1">
      <alignment horizontal="left" vertical="center" wrapText="1"/>
      <protection locked="0"/>
    </xf>
    <xf numFmtId="0" fontId="21" fillId="2" borderId="145" xfId="0" applyFont="1" applyFill="1" applyBorder="1" applyAlignment="1" applyProtection="1">
      <alignment horizontal="left" vertical="center" wrapText="1"/>
      <protection locked="0"/>
    </xf>
    <xf numFmtId="0" fontId="21" fillId="2" borderId="17"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center" wrapText="1"/>
      <protection locked="0"/>
    </xf>
    <xf numFmtId="0" fontId="21" fillId="2" borderId="18" xfId="0" applyFont="1" applyFill="1" applyBorder="1" applyAlignment="1" applyProtection="1">
      <alignment horizontal="left" vertical="center" wrapText="1"/>
      <protection locked="0"/>
    </xf>
    <xf numFmtId="0" fontId="21" fillId="2" borderId="93" xfId="0" applyFont="1" applyFill="1" applyBorder="1" applyAlignment="1" applyProtection="1">
      <alignment horizontal="left" vertical="center" wrapText="1"/>
      <protection locked="0"/>
    </xf>
    <xf numFmtId="0" fontId="21" fillId="6" borderId="1" xfId="0" applyFont="1" applyFill="1" applyBorder="1" applyAlignment="1" applyProtection="1">
      <alignment horizontal="center" vertical="center" textRotation="90" wrapText="1"/>
      <protection locked="0"/>
    </xf>
    <xf numFmtId="0" fontId="21" fillId="6" borderId="2" xfId="0" applyFont="1" applyFill="1" applyBorder="1" applyAlignment="1" applyProtection="1">
      <alignment horizontal="center" vertical="center" textRotation="90" wrapText="1"/>
      <protection locked="0"/>
    </xf>
    <xf numFmtId="0" fontId="21" fillId="2" borderId="21" xfId="0" applyFont="1" applyFill="1" applyBorder="1" applyAlignment="1" applyProtection="1">
      <alignment horizontal="left" vertical="center"/>
      <protection locked="0"/>
    </xf>
    <xf numFmtId="0" fontId="21" fillId="2" borderId="3" xfId="0" applyFont="1" applyFill="1" applyBorder="1" applyAlignment="1" applyProtection="1">
      <alignment horizontal="center" vertical="center" wrapText="1"/>
      <protection hidden="1"/>
    </xf>
    <xf numFmtId="0" fontId="21" fillId="0" borderId="16" xfId="0" applyFont="1" applyBorder="1" applyAlignment="1">
      <alignment horizontal="left" vertical="center" wrapText="1"/>
    </xf>
    <xf numFmtId="0" fontId="21" fillId="0" borderId="14" xfId="0" applyFont="1" applyBorder="1" applyAlignment="1">
      <alignment horizontal="left" vertical="center" wrapText="1"/>
    </xf>
    <xf numFmtId="0" fontId="21" fillId="0" borderId="15" xfId="0" applyFont="1" applyBorder="1" applyAlignment="1">
      <alignment horizontal="left" vertical="center" wrapText="1"/>
    </xf>
    <xf numFmtId="0" fontId="21" fillId="2" borderId="16" xfId="0" applyFont="1" applyFill="1" applyBorder="1" applyAlignment="1">
      <alignment vertical="center" wrapText="1"/>
    </xf>
    <xf numFmtId="0" fontId="21" fillId="2" borderId="14" xfId="0" applyFont="1" applyFill="1" applyBorder="1" applyAlignment="1">
      <alignment vertical="center" wrapText="1"/>
    </xf>
    <xf numFmtId="0" fontId="21" fillId="2" borderId="15" xfId="0" applyFont="1" applyFill="1" applyBorder="1" applyAlignment="1">
      <alignment vertical="center" wrapText="1"/>
    </xf>
    <xf numFmtId="0" fontId="22" fillId="17" borderId="20" xfId="0" applyFont="1" applyFill="1" applyBorder="1" applyAlignment="1">
      <alignment horizontal="center" vertical="center" wrapText="1"/>
    </xf>
    <xf numFmtId="0" fontId="22" fillId="17" borderId="21" xfId="0" applyFont="1" applyFill="1" applyBorder="1" applyAlignment="1">
      <alignment horizontal="center" vertical="center" wrapText="1"/>
    </xf>
    <xf numFmtId="0" fontId="22" fillId="17" borderId="22" xfId="0" applyFont="1" applyFill="1" applyBorder="1" applyAlignment="1">
      <alignment horizontal="center" vertical="center" wrapText="1"/>
    </xf>
    <xf numFmtId="0" fontId="21" fillId="2" borderId="12" xfId="0" applyFont="1" applyFill="1" applyBorder="1" applyAlignment="1" applyProtection="1">
      <alignment horizontal="left" vertical="center"/>
      <protection locked="0"/>
    </xf>
    <xf numFmtId="0" fontId="21" fillId="2" borderId="18" xfId="0" applyFont="1" applyFill="1" applyBorder="1" applyAlignment="1" applyProtection="1">
      <alignment horizontal="left" vertical="center"/>
      <protection locked="0"/>
    </xf>
    <xf numFmtId="0" fontId="21" fillId="6" borderId="1" xfId="0" applyFont="1" applyFill="1" applyBorder="1" applyAlignment="1" applyProtection="1">
      <alignment horizontal="center" vertical="center"/>
      <protection locked="0"/>
    </xf>
    <xf numFmtId="0" fontId="21" fillId="6" borderId="2" xfId="0" applyFont="1" applyFill="1" applyBorder="1" applyAlignment="1" applyProtection="1">
      <alignment horizontal="center" vertical="center"/>
      <protection locked="0"/>
    </xf>
    <xf numFmtId="0" fontId="21" fillId="6" borderId="1" xfId="0" applyFont="1" applyFill="1" applyBorder="1" applyAlignment="1" applyProtection="1">
      <alignment horizontal="left" vertical="center" wrapText="1"/>
      <protection locked="0"/>
    </xf>
    <xf numFmtId="0" fontId="21" fillId="6" borderId="2" xfId="0" applyFont="1" applyFill="1" applyBorder="1" applyAlignment="1" applyProtection="1">
      <alignment horizontal="left" vertical="center" wrapText="1"/>
      <protection locked="0"/>
    </xf>
    <xf numFmtId="0" fontId="21" fillId="6" borderId="2" xfId="0" applyFont="1" applyFill="1" applyBorder="1" applyAlignment="1" applyProtection="1">
      <alignment horizontal="center" vertical="center" wrapText="1"/>
      <protection locked="0"/>
    </xf>
    <xf numFmtId="0" fontId="21" fillId="6" borderId="24" xfId="0" applyFont="1" applyFill="1" applyBorder="1" applyAlignment="1" applyProtection="1">
      <alignment horizontal="center" vertical="center" wrapText="1"/>
      <protection locked="0"/>
    </xf>
    <xf numFmtId="0" fontId="19" fillId="6" borderId="6" xfId="0" applyFont="1" applyFill="1" applyBorder="1" applyAlignment="1">
      <alignment horizontal="left" vertical="center" wrapText="1"/>
    </xf>
    <xf numFmtId="0" fontId="19" fillId="6" borderId="7" xfId="0" applyFont="1" applyFill="1" applyBorder="1" applyAlignment="1">
      <alignment horizontal="left" vertical="center" wrapText="1"/>
    </xf>
    <xf numFmtId="0" fontId="21" fillId="6" borderId="6" xfId="0" applyFont="1" applyFill="1" applyBorder="1" applyAlignment="1">
      <alignment vertical="center" wrapText="1"/>
    </xf>
    <xf numFmtId="0" fontId="21" fillId="6" borderId="7" xfId="0" applyFont="1" applyFill="1" applyBorder="1" applyAlignment="1">
      <alignment vertical="center" wrapText="1"/>
    </xf>
    <xf numFmtId="0" fontId="22" fillId="6" borderId="2" xfId="0" applyFont="1" applyFill="1" applyBorder="1" applyAlignment="1">
      <alignment horizontal="center" vertical="center" wrapText="1"/>
    </xf>
    <xf numFmtId="0" fontId="22" fillId="6" borderId="23" xfId="0" applyFont="1" applyFill="1" applyBorder="1" applyAlignment="1">
      <alignment horizontal="center" vertical="center" wrapText="1"/>
    </xf>
    <xf numFmtId="0" fontId="22" fillId="6" borderId="24" xfId="0" applyFont="1" applyFill="1" applyBorder="1" applyAlignment="1">
      <alignment horizontal="center" vertical="center" wrapText="1"/>
    </xf>
    <xf numFmtId="0" fontId="21" fillId="6" borderId="62" xfId="0" applyFont="1" applyFill="1" applyBorder="1" applyAlignment="1" applyProtection="1">
      <alignment horizontal="left" vertical="center" wrapText="1"/>
      <protection locked="0"/>
    </xf>
    <xf numFmtId="0" fontId="21" fillId="6" borderId="23" xfId="0" applyFont="1" applyFill="1" applyBorder="1" applyAlignment="1" applyProtection="1">
      <alignment horizontal="left" vertical="center" wrapText="1"/>
      <protection locked="0"/>
    </xf>
    <xf numFmtId="0" fontId="21" fillId="6" borderId="24" xfId="0" applyFont="1" applyFill="1" applyBorder="1" applyAlignment="1" applyProtection="1">
      <alignment horizontal="left" vertical="center" wrapText="1"/>
      <protection locked="0"/>
    </xf>
    <xf numFmtId="0" fontId="21" fillId="6" borderId="83" xfId="0" applyFont="1" applyFill="1" applyBorder="1" applyAlignment="1" applyProtection="1">
      <alignment horizontal="center" vertical="center"/>
      <protection locked="0"/>
    </xf>
    <xf numFmtId="0" fontId="21" fillId="6" borderId="84" xfId="0" applyFont="1" applyFill="1" applyBorder="1" applyAlignment="1" applyProtection="1">
      <alignment horizontal="center" vertical="center"/>
      <protection locked="0"/>
    </xf>
    <xf numFmtId="0" fontId="21" fillId="6" borderId="85" xfId="0" applyFont="1" applyFill="1" applyBorder="1" applyAlignment="1" applyProtection="1">
      <alignment horizontal="center" vertical="center"/>
      <protection locked="0"/>
    </xf>
    <xf numFmtId="0" fontId="21" fillId="2" borderId="22" xfId="0" applyFont="1" applyFill="1" applyBorder="1" applyAlignment="1" applyProtection="1">
      <alignment horizontal="left" vertical="center"/>
      <protection locked="0"/>
    </xf>
    <xf numFmtId="0" fontId="19" fillId="2" borderId="17" xfId="0" applyFont="1" applyFill="1" applyBorder="1" applyAlignment="1" applyProtection="1">
      <alignment horizontal="left" vertical="center" wrapText="1"/>
      <protection locked="0"/>
    </xf>
    <xf numFmtId="0" fontId="19" fillId="2" borderId="12" xfId="0" applyFont="1" applyFill="1" applyBorder="1" applyAlignment="1" applyProtection="1">
      <alignment horizontal="left" vertical="center"/>
      <protection locked="0"/>
    </xf>
    <xf numFmtId="0" fontId="19" fillId="2" borderId="18" xfId="0" applyFont="1" applyFill="1" applyBorder="1" applyAlignment="1" applyProtection="1">
      <alignment horizontal="left" vertical="center"/>
      <protection locked="0"/>
    </xf>
    <xf numFmtId="0" fontId="21" fillId="2" borderId="132" xfId="0" applyFont="1" applyFill="1" applyBorder="1" applyAlignment="1" applyProtection="1">
      <alignment horizontal="left" vertical="top" wrapText="1"/>
      <protection locked="0"/>
    </xf>
    <xf numFmtId="0" fontId="21" fillId="2" borderId="93" xfId="0" applyFont="1" applyFill="1" applyBorder="1" applyAlignment="1" applyProtection="1">
      <alignment horizontal="left" vertical="top" wrapText="1"/>
      <protection locked="0"/>
    </xf>
    <xf numFmtId="0" fontId="21" fillId="0" borderId="39" xfId="0" applyFont="1" applyBorder="1" applyAlignment="1">
      <alignment vertical="center" wrapText="1"/>
    </xf>
    <xf numFmtId="0" fontId="21" fillId="0" borderId="40" xfId="0" applyFont="1" applyBorder="1" applyAlignment="1">
      <alignment vertical="center" wrapText="1"/>
    </xf>
    <xf numFmtId="0" fontId="21" fillId="0" borderId="41" xfId="0" applyFont="1" applyBorder="1" applyAlignment="1">
      <alignment vertical="center" wrapText="1"/>
    </xf>
    <xf numFmtId="0" fontId="21" fillId="2" borderId="73" xfId="0" applyFont="1" applyFill="1" applyBorder="1" applyAlignment="1" applyProtection="1">
      <alignment horizontal="center" vertical="center"/>
      <protection locked="0"/>
    </xf>
    <xf numFmtId="0" fontId="21" fillId="2" borderId="74" xfId="0" applyFont="1" applyFill="1" applyBorder="1" applyAlignment="1" applyProtection="1">
      <alignment horizontal="center" vertical="center"/>
      <protection locked="0"/>
    </xf>
    <xf numFmtId="0" fontId="21" fillId="2" borderId="75" xfId="0" applyFont="1" applyFill="1" applyBorder="1" applyAlignment="1" applyProtection="1">
      <alignment horizontal="center" vertical="center"/>
      <protection locked="0"/>
    </xf>
    <xf numFmtId="0" fontId="21" fillId="2" borderId="71" xfId="0" applyFont="1" applyFill="1" applyBorder="1" applyAlignment="1" applyProtection="1">
      <alignment horizontal="center" vertical="center"/>
      <protection locked="0"/>
    </xf>
    <xf numFmtId="0" fontId="21" fillId="2" borderId="31" xfId="0" applyFont="1" applyFill="1" applyBorder="1" applyAlignment="1" applyProtection="1">
      <alignment horizontal="center" vertical="center"/>
      <protection locked="0"/>
    </xf>
    <xf numFmtId="0" fontId="21" fillId="2" borderId="72" xfId="0" applyFont="1" applyFill="1" applyBorder="1" applyAlignment="1" applyProtection="1">
      <alignment horizontal="center" vertical="center"/>
      <protection locked="0"/>
    </xf>
    <xf numFmtId="0" fontId="19" fillId="6" borderId="1" xfId="0" applyFont="1" applyFill="1" applyBorder="1" applyAlignment="1">
      <alignment horizontal="left" vertical="center" wrapText="1"/>
    </xf>
    <xf numFmtId="0" fontId="19" fillId="6" borderId="2" xfId="0" applyFont="1" applyFill="1" applyBorder="1" applyAlignment="1">
      <alignment horizontal="left" vertical="center" wrapText="1"/>
    </xf>
    <xf numFmtId="0" fontId="21" fillId="6" borderId="1" xfId="0" applyFont="1" applyFill="1" applyBorder="1" applyAlignment="1">
      <alignment vertical="center" wrapText="1"/>
    </xf>
    <xf numFmtId="0" fontId="21" fillId="6" borderId="2" xfId="0" applyFont="1" applyFill="1" applyBorder="1" applyAlignment="1">
      <alignment vertical="center" wrapText="1"/>
    </xf>
    <xf numFmtId="0" fontId="22" fillId="6" borderId="62" xfId="0" applyFont="1" applyFill="1" applyBorder="1" applyAlignment="1" applyProtection="1">
      <alignment horizontal="left" vertical="center" wrapText="1"/>
      <protection locked="0"/>
    </xf>
    <xf numFmtId="0" fontId="22" fillId="6" borderId="23" xfId="0" applyFont="1" applyFill="1" applyBorder="1" applyAlignment="1" applyProtection="1">
      <alignment horizontal="left" vertical="center" wrapText="1"/>
      <protection locked="0"/>
    </xf>
    <xf numFmtId="0" fontId="22" fillId="6" borderId="24" xfId="0" applyFont="1" applyFill="1" applyBorder="1" applyAlignment="1" applyProtection="1">
      <alignment horizontal="left" vertical="center" wrapText="1"/>
      <protection locked="0"/>
    </xf>
    <xf numFmtId="0" fontId="22" fillId="6" borderId="1" xfId="0" applyFont="1" applyFill="1" applyBorder="1" applyAlignment="1" applyProtection="1">
      <alignment horizontal="left" vertical="center" wrapText="1"/>
      <protection locked="0"/>
    </xf>
    <xf numFmtId="0" fontId="22" fillId="6" borderId="2" xfId="0" applyFont="1" applyFill="1" applyBorder="1" applyAlignment="1" applyProtection="1">
      <alignment horizontal="left" vertical="center" wrapText="1"/>
      <protection locked="0"/>
    </xf>
    <xf numFmtId="0" fontId="22" fillId="6" borderId="2" xfId="0" applyFont="1" applyFill="1" applyBorder="1" applyAlignment="1" applyProtection="1">
      <alignment horizontal="center" vertical="center" wrapText="1"/>
      <protection locked="0"/>
    </xf>
    <xf numFmtId="0" fontId="22" fillId="6" borderId="24" xfId="0" applyFont="1" applyFill="1" applyBorder="1" applyAlignment="1" applyProtection="1">
      <alignment horizontal="center" vertical="center" wrapText="1"/>
      <protection locked="0"/>
    </xf>
    <xf numFmtId="0" fontId="25" fillId="6" borderId="1" xfId="0" applyFont="1" applyFill="1" applyBorder="1" applyAlignment="1">
      <alignment horizontal="left" vertical="center" wrapText="1"/>
    </xf>
    <xf numFmtId="0" fontId="25" fillId="6" borderId="2" xfId="0" applyFont="1" applyFill="1" applyBorder="1" applyAlignment="1">
      <alignment horizontal="left" vertical="center" wrapText="1"/>
    </xf>
    <xf numFmtId="0" fontId="19" fillId="2" borderId="2" xfId="0" applyFont="1" applyFill="1" applyBorder="1" applyAlignment="1" applyProtection="1">
      <alignment horizontal="left" vertical="center" wrapText="1"/>
      <protection locked="0"/>
    </xf>
    <xf numFmtId="0" fontId="19" fillId="2" borderId="3" xfId="0" applyFont="1" applyFill="1" applyBorder="1" applyAlignment="1" applyProtection="1">
      <alignment horizontal="left" vertical="center" wrapText="1"/>
      <protection locked="0"/>
    </xf>
    <xf numFmtId="0" fontId="21" fillId="2" borderId="132" xfId="0" applyFont="1" applyFill="1" applyBorder="1" applyAlignment="1" applyProtection="1">
      <alignment horizontal="left" vertical="center" wrapText="1"/>
      <protection locked="0"/>
    </xf>
    <xf numFmtId="0" fontId="22" fillId="0" borderId="20" xfId="0" applyFont="1" applyBorder="1" applyAlignment="1">
      <alignment vertical="center" wrapText="1"/>
    </xf>
    <xf numFmtId="0" fontId="22" fillId="0" borderId="21" xfId="0" applyFont="1" applyBorder="1" applyAlignment="1">
      <alignment vertical="center" wrapText="1"/>
    </xf>
    <xf numFmtId="0" fontId="22" fillId="0" borderId="22" xfId="0" applyFont="1" applyBorder="1" applyAlignment="1">
      <alignment vertical="center" wrapText="1"/>
    </xf>
    <xf numFmtId="0" fontId="22" fillId="2" borderId="20" xfId="0" applyFont="1" applyFill="1" applyBorder="1" applyAlignment="1">
      <alignment horizontal="center" vertical="center" wrapText="1"/>
    </xf>
    <xf numFmtId="0" fontId="22" fillId="2" borderId="21" xfId="0" applyFont="1" applyFill="1" applyBorder="1" applyAlignment="1">
      <alignment horizontal="center" vertical="center" wrapText="1"/>
    </xf>
    <xf numFmtId="0" fontId="22" fillId="2" borderId="22" xfId="0" applyFont="1" applyFill="1" applyBorder="1" applyAlignment="1">
      <alignment horizontal="center" vertical="center" wrapText="1"/>
    </xf>
    <xf numFmtId="0" fontId="19" fillId="2" borderId="20" xfId="0" applyFont="1" applyFill="1" applyBorder="1" applyAlignment="1" applyProtection="1">
      <alignment horizontal="left" vertical="center" wrapText="1"/>
      <protection locked="0"/>
    </xf>
    <xf numFmtId="0" fontId="19" fillId="2" borderId="21" xfId="0" applyFont="1" applyFill="1" applyBorder="1" applyAlignment="1" applyProtection="1">
      <alignment horizontal="left" vertical="center"/>
      <protection locked="0"/>
    </xf>
    <xf numFmtId="0" fontId="19" fillId="2" borderId="22" xfId="0" applyFont="1" applyFill="1" applyBorder="1" applyAlignment="1" applyProtection="1">
      <alignment horizontal="left" vertical="center"/>
      <protection locked="0"/>
    </xf>
    <xf numFmtId="0" fontId="51" fillId="6" borderId="4" xfId="0" applyFont="1" applyFill="1" applyBorder="1" applyAlignment="1">
      <alignment horizontal="center" vertical="center"/>
    </xf>
    <xf numFmtId="0" fontId="51" fillId="6" borderId="5" xfId="0" applyFont="1" applyFill="1" applyBorder="1" applyAlignment="1">
      <alignment horizontal="center" vertical="center"/>
    </xf>
    <xf numFmtId="0" fontId="51" fillId="6" borderId="70" xfId="0" applyFont="1" applyFill="1" applyBorder="1" applyAlignment="1">
      <alignment horizontal="center" vertical="center"/>
    </xf>
    <xf numFmtId="0" fontId="21" fillId="6" borderId="1" xfId="0" applyFont="1" applyFill="1" applyBorder="1" applyAlignment="1">
      <alignment horizontal="center" vertical="center" textRotation="90" wrapText="1"/>
    </xf>
    <xf numFmtId="0" fontId="21" fillId="6" borderId="2" xfId="0" applyFont="1" applyFill="1" applyBorder="1" applyAlignment="1">
      <alignment horizontal="center" vertical="center" textRotation="90" wrapText="1"/>
    </xf>
    <xf numFmtId="0" fontId="22" fillId="6"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6" borderId="2" xfId="0" applyFont="1" applyFill="1" applyBorder="1" applyAlignment="1">
      <alignment horizontal="left" vertical="center" wrapText="1"/>
    </xf>
    <xf numFmtId="0" fontId="51" fillId="6" borderId="1" xfId="0" applyFont="1" applyFill="1" applyBorder="1" applyAlignment="1">
      <alignment vertical="center" wrapText="1"/>
    </xf>
    <xf numFmtId="0" fontId="51" fillId="6" borderId="2" xfId="0" applyFont="1" applyFill="1" applyBorder="1" applyAlignment="1">
      <alignment vertical="center" wrapText="1"/>
    </xf>
    <xf numFmtId="0" fontId="51" fillId="6" borderId="2" xfId="0" applyFont="1" applyFill="1" applyBorder="1" applyAlignment="1">
      <alignment horizontal="center" vertical="center" wrapText="1"/>
    </xf>
    <xf numFmtId="0" fontId="51" fillId="6" borderId="23" xfId="0" applyFont="1" applyFill="1" applyBorder="1" applyAlignment="1">
      <alignment horizontal="center" vertical="center" wrapText="1"/>
    </xf>
    <xf numFmtId="0" fontId="51" fillId="6" borderId="62" xfId="0" applyFont="1" applyFill="1" applyBorder="1" applyAlignment="1">
      <alignment horizontal="center" vertical="center" wrapText="1"/>
    </xf>
    <xf numFmtId="0" fontId="21" fillId="0" borderId="1" xfId="0" applyFont="1" applyBorder="1" applyAlignment="1">
      <alignment horizontal="left" vertical="center" wrapText="1"/>
    </xf>
    <xf numFmtId="0" fontId="69" fillId="0" borderId="1" xfId="0" applyFont="1" applyBorder="1" applyAlignment="1" applyProtection="1">
      <alignment horizontal="center" vertical="center"/>
      <protection locked="0"/>
    </xf>
    <xf numFmtId="0" fontId="69" fillId="0" borderId="1" xfId="0" applyFont="1" applyBorder="1" applyAlignment="1" applyProtection="1">
      <alignment horizontal="center" vertical="center" wrapText="1"/>
      <protection hidden="1"/>
    </xf>
    <xf numFmtId="0" fontId="21" fillId="6" borderId="1" xfId="0" applyFont="1" applyFill="1" applyBorder="1" applyAlignment="1">
      <alignment horizontal="center" vertical="center"/>
    </xf>
    <xf numFmtId="0" fontId="21" fillId="6" borderId="2" xfId="0" applyFont="1" applyFill="1" applyBorder="1" applyAlignment="1">
      <alignment horizontal="center" vertical="center"/>
    </xf>
    <xf numFmtId="0" fontId="51" fillId="6" borderId="1" xfId="0" applyFont="1" applyFill="1" applyBorder="1" applyAlignment="1">
      <alignment horizontal="left" vertical="center" wrapText="1"/>
    </xf>
    <xf numFmtId="0" fontId="51" fillId="6" borderId="2" xfId="0" applyFont="1" applyFill="1" applyBorder="1" applyAlignment="1">
      <alignment horizontal="left" vertical="center" wrapText="1"/>
    </xf>
    <xf numFmtId="0" fontId="21" fillId="0" borderId="2" xfId="0" applyFont="1" applyBorder="1" applyAlignment="1">
      <alignment horizontal="left" vertical="center" wrapText="1"/>
    </xf>
    <xf numFmtId="0" fontId="21" fillId="0" borderId="23" xfId="0" applyFont="1" applyBorder="1" applyAlignment="1">
      <alignment horizontal="left" vertical="center" wrapText="1"/>
    </xf>
    <xf numFmtId="0" fontId="21" fillId="0" borderId="3" xfId="0" applyFont="1" applyBorder="1" applyAlignment="1">
      <alignment horizontal="left" vertical="center" wrapText="1"/>
    </xf>
    <xf numFmtId="0" fontId="15" fillId="0" borderId="1" xfId="0" applyFont="1" applyBorder="1" applyAlignment="1">
      <alignment horizontal="center" vertical="center" textRotation="90" shrinkToFit="1"/>
    </xf>
    <xf numFmtId="0" fontId="21" fillId="0" borderId="1" xfId="0" applyFont="1" applyBorder="1" applyAlignment="1">
      <alignment horizontal="left" vertical="top" wrapText="1"/>
    </xf>
    <xf numFmtId="0" fontId="21" fillId="0" borderId="1" xfId="0" applyFont="1" applyBorder="1" applyAlignment="1">
      <alignment vertical="center" wrapText="1"/>
    </xf>
    <xf numFmtId="0" fontId="51" fillId="0" borderId="1" xfId="0" applyFont="1" applyBorder="1" applyAlignment="1">
      <alignment horizontal="center" vertical="center" wrapText="1"/>
    </xf>
    <xf numFmtId="0" fontId="21" fillId="0" borderId="131" xfId="0" applyFont="1" applyBorder="1" applyAlignment="1">
      <alignment horizontal="left" vertical="center" wrapText="1"/>
    </xf>
    <xf numFmtId="0" fontId="21" fillId="0" borderId="77" xfId="0" applyFont="1" applyBorder="1" applyAlignment="1">
      <alignment horizontal="left" vertical="center" wrapText="1"/>
    </xf>
    <xf numFmtId="0" fontId="21" fillId="0" borderId="78" xfId="0" applyFont="1" applyBorder="1" applyAlignment="1">
      <alignment horizontal="left" vertical="center" wrapText="1"/>
    </xf>
    <xf numFmtId="0" fontId="21" fillId="0" borderId="130" xfId="0" applyFont="1" applyBorder="1" applyAlignment="1">
      <alignment vertical="center" wrapText="1"/>
    </xf>
    <xf numFmtId="0" fontId="22" fillId="17" borderId="141" xfId="0" applyFont="1" applyFill="1" applyBorder="1" applyAlignment="1">
      <alignment horizontal="center" vertical="center" wrapText="1"/>
    </xf>
    <xf numFmtId="0" fontId="22" fillId="17" borderId="74" xfId="0" applyFont="1" applyFill="1" applyBorder="1" applyAlignment="1">
      <alignment horizontal="center" vertical="center" wrapText="1"/>
    </xf>
    <xf numFmtId="0" fontId="22" fillId="17" borderId="75" xfId="0" applyFont="1" applyFill="1" applyBorder="1" applyAlignment="1">
      <alignment horizontal="center" vertical="center" wrapText="1"/>
    </xf>
    <xf numFmtId="0" fontId="21" fillId="2" borderId="1" xfId="0" applyFont="1" applyFill="1" applyBorder="1" applyAlignment="1" applyProtection="1">
      <alignment horizontal="left" vertical="center" wrapText="1"/>
      <protection locked="0"/>
    </xf>
    <xf numFmtId="0" fontId="21" fillId="2" borderId="129" xfId="0" applyFont="1" applyFill="1" applyBorder="1" applyAlignment="1" applyProtection="1">
      <alignment horizontal="center" vertical="center"/>
      <protection locked="0"/>
    </xf>
    <xf numFmtId="0" fontId="21" fillId="2" borderId="142" xfId="0" applyFont="1" applyFill="1" applyBorder="1" applyAlignment="1" applyProtection="1">
      <alignment horizontal="center" vertical="center"/>
      <protection locked="0"/>
    </xf>
    <xf numFmtId="0" fontId="21" fillId="2" borderId="143" xfId="0" applyFont="1" applyFill="1" applyBorder="1" applyAlignment="1" applyProtection="1">
      <alignment horizontal="center" vertical="center"/>
      <protection locked="0"/>
    </xf>
    <xf numFmtId="0" fontId="19" fillId="2" borderId="1" xfId="0" applyFont="1" applyFill="1" applyBorder="1" applyAlignment="1" applyProtection="1">
      <alignment horizontal="left" vertical="center" wrapText="1"/>
      <protection locked="0"/>
    </xf>
    <xf numFmtId="0" fontId="21" fillId="2" borderId="28" xfId="0" applyFont="1" applyFill="1" applyBorder="1" applyAlignment="1" applyProtection="1">
      <alignment horizontal="center" vertical="center"/>
      <protection locked="0"/>
    </xf>
    <xf numFmtId="0" fontId="21" fillId="2" borderId="115" xfId="0" applyFont="1" applyFill="1" applyBorder="1" applyAlignment="1" applyProtection="1">
      <alignment horizontal="center" vertical="center"/>
      <protection locked="0"/>
    </xf>
    <xf numFmtId="0" fontId="21" fillId="2" borderId="116" xfId="0" applyFont="1" applyFill="1" applyBorder="1" applyAlignment="1" applyProtection="1">
      <alignment horizontal="center" vertical="center"/>
      <protection locked="0"/>
    </xf>
    <xf numFmtId="0" fontId="21" fillId="2" borderId="29" xfId="0" applyFont="1" applyFill="1" applyBorder="1" applyAlignment="1" applyProtection="1">
      <alignment horizontal="center" vertical="center" wrapText="1"/>
      <protection hidden="1"/>
    </xf>
    <xf numFmtId="0" fontId="21" fillId="2" borderId="21" xfId="0" applyFont="1" applyFill="1" applyBorder="1" applyAlignment="1" applyProtection="1">
      <alignment vertical="center" wrapText="1"/>
      <protection locked="0"/>
    </xf>
    <xf numFmtId="0" fontId="21" fillId="2" borderId="21" xfId="0" applyFont="1" applyFill="1" applyBorder="1" applyAlignment="1" applyProtection="1">
      <alignment vertical="center"/>
      <protection locked="0"/>
    </xf>
    <xf numFmtId="0" fontId="21" fillId="2" borderId="22" xfId="0" applyFont="1" applyFill="1" applyBorder="1" applyAlignment="1" applyProtection="1">
      <alignment vertical="center"/>
      <protection locked="0"/>
    </xf>
    <xf numFmtId="0" fontId="22" fillId="0" borderId="4" xfId="0" applyFont="1" applyBorder="1" applyAlignment="1">
      <alignment vertical="top" wrapText="1"/>
    </xf>
    <xf numFmtId="0" fontId="55" fillId="0" borderId="5" xfId="0" applyFont="1" applyBorder="1" applyAlignment="1">
      <alignment vertical="top"/>
    </xf>
    <xf numFmtId="0" fontId="55" fillId="0" borderId="70" xfId="0" applyFont="1" applyBorder="1" applyAlignment="1">
      <alignment vertical="top"/>
    </xf>
    <xf numFmtId="0" fontId="22" fillId="0" borderId="127" xfId="0" applyFont="1" applyBorder="1" applyAlignment="1">
      <alignment vertical="top"/>
    </xf>
    <xf numFmtId="0" fontId="55" fillId="0" borderId="127" xfId="0" applyFont="1" applyBorder="1" applyAlignment="1">
      <alignment vertical="top"/>
    </xf>
    <xf numFmtId="0" fontId="22" fillId="0" borderId="138" xfId="0" applyFont="1" applyBorder="1" applyAlignment="1">
      <alignment vertical="top" wrapText="1"/>
    </xf>
    <xf numFmtId="0" fontId="21" fillId="2" borderId="4" xfId="0" applyFont="1" applyFill="1" applyBorder="1" applyAlignment="1">
      <alignment vertical="top"/>
    </xf>
    <xf numFmtId="0" fontId="21" fillId="2" borderId="4" xfId="0" applyFont="1" applyFill="1" applyBorder="1" applyAlignment="1"/>
    <xf numFmtId="0" fontId="55" fillId="0" borderId="5" xfId="0" applyFont="1" applyBorder="1" applyAlignment="1"/>
    <xf numFmtId="0" fontId="55" fillId="0" borderId="70" xfId="0" applyFont="1" applyBorder="1" applyAlignment="1"/>
    <xf numFmtId="0" fontId="51" fillId="6" borderId="3" xfId="0" applyFont="1" applyFill="1" applyBorder="1" applyAlignment="1">
      <alignment horizontal="center" vertical="center" wrapText="1"/>
    </xf>
    <xf numFmtId="0" fontId="21" fillId="2" borderId="0" xfId="0" applyFont="1" applyFill="1" applyAlignment="1">
      <alignment horizontal="left" vertical="center" wrapText="1"/>
    </xf>
    <xf numFmtId="0" fontId="21" fillId="2" borderId="0" xfId="0" applyFont="1" applyFill="1" applyAlignment="1">
      <alignment horizontal="center"/>
    </xf>
    <xf numFmtId="164" fontId="21" fillId="2" borderId="0" xfId="0" applyNumberFormat="1" applyFont="1" applyFill="1" applyAlignment="1">
      <alignment horizontal="center"/>
    </xf>
    <xf numFmtId="0" fontId="40" fillId="6" borderId="0" xfId="0" applyFont="1" applyFill="1" applyAlignment="1">
      <alignment horizontal="center" vertical="center"/>
    </xf>
    <xf numFmtId="0" fontId="47" fillId="2" borderId="0" xfId="0" applyFont="1" applyFill="1" applyAlignment="1">
      <alignment horizontal="justify" vertical="top" wrapText="1"/>
    </xf>
    <xf numFmtId="2" fontId="25" fillId="0" borderId="0" xfId="0" applyNumberFormat="1" applyFont="1" applyAlignment="1" applyProtection="1">
      <alignment horizontal="center" vertical="center" wrapText="1"/>
      <protection hidden="1"/>
    </xf>
    <xf numFmtId="2" fontId="24" fillId="0" borderId="0" xfId="0" applyNumberFormat="1" applyFont="1" applyAlignment="1" applyProtection="1">
      <alignment horizontal="center" vertical="center" textRotation="90" wrapText="1"/>
      <protection hidden="1"/>
    </xf>
    <xf numFmtId="2" fontId="24" fillId="0" borderId="0" xfId="0" applyNumberFormat="1" applyFont="1" applyAlignment="1">
      <alignment horizontal="center" vertical="center" textRotation="90" wrapText="1"/>
    </xf>
    <xf numFmtId="0" fontId="21" fillId="9" borderId="76" xfId="0" applyFont="1" applyFill="1" applyBorder="1" applyAlignment="1">
      <alignment horizontal="left" vertical="top" wrapText="1"/>
    </xf>
    <xf numFmtId="0" fontId="21" fillId="9" borderId="77" xfId="0" applyFont="1" applyFill="1" applyBorder="1" applyAlignment="1">
      <alignment horizontal="left" vertical="top" wrapText="1"/>
    </xf>
    <xf numFmtId="0" fontId="21" fillId="9" borderId="78" xfId="0" applyFont="1" applyFill="1" applyBorder="1" applyAlignment="1">
      <alignment horizontal="left" vertical="top" wrapText="1"/>
    </xf>
    <xf numFmtId="0" fontId="26" fillId="5" borderId="1" xfId="0" applyFont="1" applyFill="1" applyBorder="1" applyAlignment="1">
      <alignment horizontal="left" vertical="top" wrapText="1"/>
    </xf>
    <xf numFmtId="0" fontId="25" fillId="5" borderId="1" xfId="0" applyFont="1" applyFill="1" applyBorder="1" applyAlignment="1">
      <alignment horizontal="left" vertical="top" wrapText="1"/>
    </xf>
    <xf numFmtId="0" fontId="25" fillId="5" borderId="2" xfId="0" applyFont="1" applyFill="1" applyBorder="1" applyAlignment="1">
      <alignment horizontal="left" vertical="top" wrapText="1"/>
    </xf>
    <xf numFmtId="0" fontId="21" fillId="9" borderId="76" xfId="0" applyFont="1" applyFill="1" applyBorder="1" applyAlignment="1">
      <alignment horizontal="left" vertical="center" wrapText="1"/>
    </xf>
    <xf numFmtId="0" fontId="21" fillId="9" borderId="77" xfId="0" applyFont="1" applyFill="1" applyBorder="1" applyAlignment="1">
      <alignment horizontal="left" vertical="center" wrapText="1"/>
    </xf>
    <xf numFmtId="0" fontId="21" fillId="9" borderId="78" xfId="0" applyFont="1" applyFill="1" applyBorder="1" applyAlignment="1">
      <alignment horizontal="left" vertical="center" wrapText="1"/>
    </xf>
    <xf numFmtId="0" fontId="21" fillId="9" borderId="16" xfId="0" applyFont="1" applyFill="1" applyBorder="1" applyAlignment="1">
      <alignment horizontal="left" vertical="center" wrapText="1"/>
    </xf>
    <xf numFmtId="0" fontId="21" fillId="9" borderId="14" xfId="0" applyFont="1" applyFill="1" applyBorder="1" applyAlignment="1">
      <alignment horizontal="left" vertical="center" wrapText="1"/>
    </xf>
    <xf numFmtId="0" fontId="21" fillId="9" borderId="15" xfId="0" applyFont="1" applyFill="1" applyBorder="1" applyAlignment="1">
      <alignment horizontal="left" vertical="center" wrapText="1"/>
    </xf>
    <xf numFmtId="0" fontId="21" fillId="9" borderId="135" xfId="0" applyFont="1" applyFill="1" applyBorder="1" applyAlignment="1">
      <alignment horizontal="left" vertical="top" wrapText="1"/>
    </xf>
    <xf numFmtId="0" fontId="22" fillId="5" borderId="1" xfId="0" applyFont="1" applyFill="1" applyBorder="1" applyAlignment="1">
      <alignment horizontal="left" vertical="top" wrapText="1"/>
    </xf>
    <xf numFmtId="0" fontId="21" fillId="5" borderId="1" xfId="0" applyFont="1" applyFill="1" applyBorder="1" applyAlignment="1">
      <alignment horizontal="left" vertical="top" wrapText="1"/>
    </xf>
    <xf numFmtId="0" fontId="21" fillId="5" borderId="2" xfId="0" applyFont="1" applyFill="1" applyBorder="1" applyAlignment="1">
      <alignment horizontal="left" vertical="top" wrapText="1"/>
    </xf>
    <xf numFmtId="0" fontId="24" fillId="5" borderId="1" xfId="0" applyFont="1" applyFill="1" applyBorder="1" applyAlignment="1">
      <alignment horizontal="center" vertical="center" textRotation="90" wrapText="1"/>
    </xf>
    <xf numFmtId="0" fontId="24" fillId="5" borderId="2" xfId="0" applyFont="1" applyFill="1" applyBorder="1" applyAlignment="1">
      <alignment horizontal="center" vertical="center" textRotation="90" wrapText="1"/>
    </xf>
    <xf numFmtId="0" fontId="21" fillId="9" borderId="39" xfId="0" applyFont="1" applyFill="1" applyBorder="1" applyAlignment="1">
      <alignment horizontal="left" vertical="center" wrapText="1"/>
    </xf>
    <xf numFmtId="0" fontId="21" fillId="9" borderId="40" xfId="0" applyFont="1" applyFill="1" applyBorder="1" applyAlignment="1">
      <alignment horizontal="left" vertical="center" wrapText="1"/>
    </xf>
    <xf numFmtId="0" fontId="21" fillId="9" borderId="41" xfId="0" applyFont="1" applyFill="1" applyBorder="1" applyAlignment="1">
      <alignment horizontal="left" vertical="center" wrapText="1"/>
    </xf>
    <xf numFmtId="0" fontId="21" fillId="0" borderId="20" xfId="0" applyFont="1" applyBorder="1" applyAlignment="1">
      <alignment horizontal="left" vertical="center" wrapText="1"/>
    </xf>
    <xf numFmtId="0" fontId="21" fillId="0" borderId="21" xfId="0" applyFont="1" applyBorder="1" applyAlignment="1">
      <alignment horizontal="left" vertical="center" wrapText="1"/>
    </xf>
    <xf numFmtId="0" fontId="21" fillId="0" borderId="22" xfId="0" applyFont="1" applyBorder="1" applyAlignment="1">
      <alignment horizontal="left" vertical="center" wrapText="1"/>
    </xf>
    <xf numFmtId="0" fontId="22" fillId="5" borderId="1" xfId="0" applyFont="1" applyFill="1" applyBorder="1" applyAlignment="1">
      <alignment horizontal="left" vertical="center" wrapText="1"/>
    </xf>
    <xf numFmtId="0" fontId="21" fillId="5" borderId="1" xfId="0" applyFont="1" applyFill="1" applyBorder="1" applyAlignment="1">
      <alignment horizontal="left" vertical="center" wrapText="1"/>
    </xf>
    <xf numFmtId="0" fontId="21" fillId="5" borderId="2" xfId="0" applyFont="1" applyFill="1" applyBorder="1" applyAlignment="1">
      <alignment horizontal="left" vertical="center" wrapText="1"/>
    </xf>
    <xf numFmtId="0" fontId="24" fillId="5" borderId="0" xfId="0" applyFont="1" applyFill="1" applyAlignment="1">
      <alignment horizontal="center" vertical="center"/>
    </xf>
    <xf numFmtId="0" fontId="20" fillId="2" borderId="0" xfId="0" applyFont="1" applyFill="1" applyAlignment="1">
      <alignment horizontal="justify" vertical="top" wrapText="1"/>
    </xf>
    <xf numFmtId="0" fontId="22" fillId="5" borderId="1" xfId="0" applyFont="1" applyFill="1" applyBorder="1" applyAlignment="1" applyProtection="1">
      <alignment horizontal="center" vertical="center" textRotation="90" wrapText="1"/>
      <protection hidden="1"/>
    </xf>
    <xf numFmtId="0" fontId="22" fillId="5" borderId="2" xfId="0" applyFont="1" applyFill="1" applyBorder="1" applyAlignment="1" applyProtection="1">
      <alignment horizontal="center" vertical="center" textRotation="90" wrapText="1"/>
      <protection hidden="1"/>
    </xf>
    <xf numFmtId="0" fontId="59" fillId="2" borderId="79" xfId="0" applyFont="1" applyFill="1" applyBorder="1" applyAlignment="1" applyProtection="1">
      <alignment horizontal="center" vertical="center" wrapText="1"/>
      <protection hidden="1"/>
    </xf>
    <xf numFmtId="0" fontId="59" fillId="2" borderId="13" xfId="0" applyFont="1" applyFill="1" applyBorder="1" applyAlignment="1" applyProtection="1">
      <alignment horizontal="center" vertical="center" wrapText="1"/>
      <protection hidden="1"/>
    </xf>
    <xf numFmtId="0" fontId="59" fillId="2" borderId="80" xfId="0" applyFont="1" applyFill="1" applyBorder="1" applyAlignment="1" applyProtection="1">
      <alignment horizontal="center" vertical="center" wrapText="1"/>
      <protection hidden="1"/>
    </xf>
    <xf numFmtId="0" fontId="24" fillId="5" borderId="4" xfId="0" applyFont="1" applyFill="1" applyBorder="1" applyAlignment="1">
      <alignment horizontal="center" vertical="center"/>
    </xf>
    <xf numFmtId="0" fontId="24" fillId="5" borderId="5" xfId="0" applyFont="1" applyFill="1" applyBorder="1" applyAlignment="1">
      <alignment horizontal="center" vertical="center"/>
    </xf>
    <xf numFmtId="0" fontId="24" fillId="5" borderId="2" xfId="0" applyFont="1" applyFill="1" applyBorder="1" applyAlignment="1">
      <alignment horizontal="center" vertical="center" wrapText="1"/>
    </xf>
    <xf numFmtId="0" fontId="24" fillId="5" borderId="24" xfId="0" applyFont="1" applyFill="1" applyBorder="1" applyAlignment="1">
      <alignment horizontal="center" vertical="center"/>
    </xf>
    <xf numFmtId="0" fontId="24" fillId="5" borderId="23" xfId="0" applyFont="1" applyFill="1" applyBorder="1" applyAlignment="1">
      <alignment horizontal="center" vertical="center" wrapText="1"/>
    </xf>
    <xf numFmtId="0" fontId="24" fillId="5" borderId="24" xfId="0" applyFont="1" applyFill="1" applyBorder="1" applyAlignment="1">
      <alignment horizontal="center" vertical="center" wrapText="1"/>
    </xf>
    <xf numFmtId="0" fontId="19" fillId="2" borderId="20" xfId="0" applyFont="1" applyFill="1" applyBorder="1" applyAlignment="1" applyProtection="1">
      <alignment horizontal="left" wrapText="1"/>
      <protection locked="0"/>
    </xf>
    <xf numFmtId="0" fontId="19" fillId="2" borderId="21" xfId="0" applyFont="1" applyFill="1" applyBorder="1" applyAlignment="1" applyProtection="1">
      <alignment horizontal="left" wrapText="1"/>
      <protection locked="0"/>
    </xf>
    <xf numFmtId="0" fontId="19" fillId="2" borderId="22" xfId="0" applyFont="1" applyFill="1" applyBorder="1" applyAlignment="1" applyProtection="1">
      <alignment horizontal="left" wrapText="1"/>
      <protection locked="0"/>
    </xf>
    <xf numFmtId="0" fontId="19" fillId="2" borderId="21" xfId="0" applyFont="1" applyFill="1" applyBorder="1" applyAlignment="1" applyProtection="1">
      <alignment horizontal="left" vertical="center" wrapText="1"/>
      <protection locked="0"/>
    </xf>
    <xf numFmtId="0" fontId="19" fillId="2" borderId="22" xfId="0" applyFont="1" applyFill="1" applyBorder="1" applyAlignment="1" applyProtection="1">
      <alignment horizontal="left" vertical="center" wrapText="1"/>
      <protection locked="0"/>
    </xf>
    <xf numFmtId="0" fontId="21" fillId="0" borderId="20" xfId="0" quotePrefix="1" applyFont="1" applyBorder="1" applyAlignment="1">
      <alignment horizontal="left" vertical="center" wrapText="1"/>
    </xf>
    <xf numFmtId="0" fontId="22" fillId="5" borderId="1" xfId="0" applyFont="1" applyFill="1" applyBorder="1" applyAlignment="1" applyProtection="1">
      <alignment horizontal="center" vertical="center" textRotation="90" wrapText="1"/>
      <protection locked="0"/>
    </xf>
    <xf numFmtId="0" fontId="22" fillId="5" borderId="2" xfId="0" applyFont="1" applyFill="1" applyBorder="1" applyAlignment="1" applyProtection="1">
      <alignment horizontal="center" vertical="center" textRotation="90" wrapText="1"/>
      <protection locked="0"/>
    </xf>
    <xf numFmtId="0" fontId="15" fillId="5" borderId="2" xfId="0" applyFont="1" applyFill="1" applyBorder="1" applyAlignment="1" applyProtection="1">
      <alignment horizontal="center" vertical="center" wrapText="1"/>
      <protection locked="0"/>
    </xf>
    <xf numFmtId="0" fontId="15" fillId="5" borderId="24" xfId="0" applyFont="1" applyFill="1" applyBorder="1" applyAlignment="1" applyProtection="1">
      <alignment horizontal="center" vertical="center"/>
      <protection locked="0"/>
    </xf>
    <xf numFmtId="0" fontId="15" fillId="5" borderId="1" xfId="0" applyFont="1" applyFill="1" applyBorder="1" applyAlignment="1" applyProtection="1">
      <alignment horizontal="center" vertical="center"/>
      <protection locked="0"/>
    </xf>
    <xf numFmtId="0" fontId="15" fillId="5" borderId="2" xfId="0" applyFont="1" applyFill="1" applyBorder="1" applyAlignment="1" applyProtection="1">
      <alignment horizontal="center" vertical="center"/>
      <protection locked="0"/>
    </xf>
    <xf numFmtId="0" fontId="15" fillId="5" borderId="4" xfId="0" applyFont="1" applyFill="1" applyBorder="1" applyAlignment="1" applyProtection="1">
      <alignment horizontal="center" vertical="center"/>
      <protection locked="0"/>
    </xf>
    <xf numFmtId="0" fontId="15" fillId="5" borderId="5" xfId="0" applyFont="1" applyFill="1" applyBorder="1" applyAlignment="1" applyProtection="1">
      <alignment horizontal="center" vertical="center"/>
      <protection locked="0"/>
    </xf>
    <xf numFmtId="0" fontId="21" fillId="9" borderId="148" xfId="0" applyFont="1" applyFill="1" applyBorder="1" applyAlignment="1">
      <alignment horizontal="left" vertical="center" wrapText="1"/>
    </xf>
    <xf numFmtId="0" fontId="22" fillId="5" borderId="2" xfId="0" applyFont="1" applyFill="1" applyBorder="1" applyAlignment="1">
      <alignment horizontal="center" vertical="center" wrapText="1"/>
    </xf>
    <xf numFmtId="0" fontId="22" fillId="5" borderId="23" xfId="0" applyFont="1" applyFill="1" applyBorder="1" applyAlignment="1">
      <alignment horizontal="center" vertical="center" wrapText="1"/>
    </xf>
    <xf numFmtId="0" fontId="22" fillId="5" borderId="24" xfId="0" applyFont="1" applyFill="1" applyBorder="1" applyAlignment="1">
      <alignment horizontal="center" vertical="center" wrapText="1"/>
    </xf>
    <xf numFmtId="0" fontId="21" fillId="0" borderId="62" xfId="0" applyFont="1" applyBorder="1" applyAlignment="1">
      <alignment horizontal="left" vertical="center" wrapText="1"/>
    </xf>
    <xf numFmtId="0" fontId="21" fillId="9" borderId="149" xfId="0" applyFont="1" applyFill="1" applyBorder="1" applyAlignment="1">
      <alignment horizontal="left" vertical="center" wrapText="1"/>
    </xf>
    <xf numFmtId="0" fontId="21" fillId="9" borderId="146" xfId="0" applyFont="1" applyFill="1" applyBorder="1" applyAlignment="1">
      <alignment horizontal="left" vertical="center" wrapText="1"/>
    </xf>
    <xf numFmtId="0" fontId="21" fillId="9" borderId="147" xfId="0" applyFont="1" applyFill="1" applyBorder="1" applyAlignment="1">
      <alignment horizontal="left" vertical="center" wrapText="1"/>
    </xf>
    <xf numFmtId="0" fontId="21" fillId="2" borderId="151" xfId="0" applyFont="1" applyFill="1" applyBorder="1" applyAlignment="1" applyProtection="1">
      <alignment horizontal="left" vertical="center" wrapText="1"/>
      <protection locked="0"/>
    </xf>
    <xf numFmtId="0" fontId="21" fillId="2" borderId="152" xfId="0" applyFont="1" applyFill="1" applyBorder="1" applyAlignment="1" applyProtection="1">
      <alignment horizontal="left" vertical="center" wrapText="1"/>
      <protection locked="0"/>
    </xf>
    <xf numFmtId="0" fontId="21" fillId="2" borderId="153" xfId="0" applyFont="1" applyFill="1" applyBorder="1" applyAlignment="1" applyProtection="1">
      <alignment horizontal="left" vertical="center" wrapText="1"/>
      <protection locked="0"/>
    </xf>
    <xf numFmtId="0" fontId="21" fillId="2" borderId="20" xfId="0" applyFont="1" applyFill="1" applyBorder="1" applyAlignment="1">
      <alignment horizontal="left" vertical="center" wrapText="1"/>
    </xf>
    <xf numFmtId="0" fontId="21" fillId="2" borderId="21" xfId="0" applyFont="1" applyFill="1" applyBorder="1" applyAlignment="1">
      <alignment horizontal="left" vertical="center" wrapText="1"/>
    </xf>
    <xf numFmtId="0" fontId="21" fillId="2" borderId="22" xfId="0" applyFont="1" applyFill="1" applyBorder="1" applyAlignment="1">
      <alignment horizontal="left" vertical="center" wrapText="1"/>
    </xf>
    <xf numFmtId="0" fontId="22" fillId="5" borderId="2" xfId="0" applyFont="1" applyFill="1" applyBorder="1" applyAlignment="1" applyProtection="1">
      <alignment horizontal="center" vertical="center" wrapText="1"/>
      <protection locked="0"/>
    </xf>
    <xf numFmtId="0" fontId="22" fillId="5" borderId="23" xfId="0" applyFont="1" applyFill="1" applyBorder="1" applyAlignment="1" applyProtection="1">
      <alignment horizontal="center" vertical="center" wrapText="1"/>
      <protection locked="0"/>
    </xf>
    <xf numFmtId="0" fontId="22" fillId="5" borderId="24" xfId="0" applyFont="1" applyFill="1" applyBorder="1" applyAlignment="1" applyProtection="1">
      <alignment horizontal="center" vertical="center" wrapText="1"/>
      <protection locked="0"/>
    </xf>
    <xf numFmtId="0" fontId="21" fillId="9" borderId="19" xfId="0" applyFont="1" applyFill="1" applyBorder="1" applyAlignment="1">
      <alignment horizontal="left" vertical="center" wrapText="1"/>
    </xf>
    <xf numFmtId="0" fontId="21" fillId="0" borderId="150" xfId="0" applyFont="1" applyBorder="1" applyAlignment="1">
      <alignment horizontal="left" vertical="center" wrapText="1"/>
    </xf>
    <xf numFmtId="0" fontId="21" fillId="0" borderId="133" xfId="0" applyFont="1" applyBorder="1" applyAlignment="1">
      <alignment horizontal="left" vertical="center" wrapText="1"/>
    </xf>
    <xf numFmtId="0" fontId="24" fillId="5" borderId="1" xfId="0" applyFont="1" applyFill="1" applyBorder="1" applyAlignment="1">
      <alignment horizontal="center" vertical="center"/>
    </xf>
    <xf numFmtId="0" fontId="24" fillId="5" borderId="2" xfId="0" applyFont="1" applyFill="1" applyBorder="1" applyAlignment="1">
      <alignment horizontal="center" vertical="center"/>
    </xf>
    <xf numFmtId="0" fontId="24" fillId="5" borderId="1" xfId="0" applyFont="1" applyFill="1" applyBorder="1" applyAlignment="1">
      <alignment horizontal="left" vertical="center" wrapText="1"/>
    </xf>
    <xf numFmtId="0" fontId="25" fillId="5" borderId="1" xfId="0" applyFont="1" applyFill="1" applyBorder="1" applyAlignment="1">
      <alignment horizontal="left" vertical="center" wrapText="1"/>
    </xf>
    <xf numFmtId="0" fontId="25" fillId="5" borderId="2" xfId="0" applyFont="1" applyFill="1" applyBorder="1" applyAlignment="1">
      <alignment horizontal="left" vertical="center" wrapText="1"/>
    </xf>
    <xf numFmtId="0" fontId="19" fillId="2" borderId="12" xfId="0" applyFont="1" applyFill="1" applyBorder="1" applyAlignment="1" applyProtection="1">
      <alignment horizontal="left" vertical="center" wrapText="1"/>
      <protection locked="0"/>
    </xf>
    <xf numFmtId="0" fontId="19" fillId="2" borderId="18" xfId="0" applyFont="1" applyFill="1" applyBorder="1" applyAlignment="1" applyProtection="1">
      <alignment horizontal="left" vertical="center" wrapText="1"/>
      <protection locked="0"/>
    </xf>
    <xf numFmtId="0" fontId="24" fillId="5" borderId="1" xfId="0" applyFont="1" applyFill="1" applyBorder="1" applyAlignment="1" applyProtection="1">
      <alignment horizontal="center" vertical="center" textRotation="90" wrapText="1"/>
    </xf>
    <xf numFmtId="0" fontId="24" fillId="5" borderId="2" xfId="0" applyFont="1" applyFill="1" applyBorder="1" applyAlignment="1" applyProtection="1">
      <alignment horizontal="center" vertical="center" textRotation="90" wrapText="1"/>
    </xf>
    <xf numFmtId="0" fontId="21" fillId="2" borderId="155" xfId="0" applyFont="1" applyFill="1" applyBorder="1" applyAlignment="1" applyProtection="1">
      <alignment horizontal="center" vertical="center" wrapText="1"/>
      <protection hidden="1"/>
    </xf>
    <xf numFmtId="0" fontId="21" fillId="2" borderId="156" xfId="0" applyFont="1" applyFill="1" applyBorder="1" applyAlignment="1" applyProtection="1">
      <alignment horizontal="center" vertical="center" wrapText="1"/>
      <protection hidden="1"/>
    </xf>
    <xf numFmtId="0" fontId="21" fillId="2" borderId="157" xfId="0" applyFont="1" applyFill="1" applyBorder="1" applyAlignment="1" applyProtection="1">
      <alignment horizontal="center" vertical="center" wrapText="1"/>
      <protection hidden="1"/>
    </xf>
    <xf numFmtId="0" fontId="24" fillId="0" borderId="0" xfId="0" applyFont="1" applyAlignment="1">
      <alignment horizontal="center" vertical="center" textRotation="90" wrapText="1"/>
    </xf>
    <xf numFmtId="0" fontId="25" fillId="0" borderId="0" xfId="0" applyFont="1" applyAlignment="1" applyProtection="1">
      <alignment horizontal="center" vertical="center" wrapText="1"/>
      <protection hidden="1"/>
    </xf>
    <xf numFmtId="0" fontId="24" fillId="0" borderId="0" xfId="0" applyFont="1" applyAlignment="1" applyProtection="1">
      <alignment horizontal="center" vertical="center" textRotation="90" wrapText="1"/>
      <protection hidden="1"/>
    </xf>
    <xf numFmtId="2" fontId="45" fillId="0" borderId="0" xfId="0" applyNumberFormat="1" applyFont="1" applyAlignment="1">
      <alignment horizontal="center" vertical="center" textRotation="90" wrapText="1"/>
    </xf>
    <xf numFmtId="2" fontId="44" fillId="0" borderId="0" xfId="0" applyNumberFormat="1" applyFont="1" applyAlignment="1">
      <alignment horizontal="center" vertical="center" wrapText="1"/>
    </xf>
    <xf numFmtId="0" fontId="45" fillId="0" borderId="0" xfId="0" applyFont="1" applyAlignment="1">
      <alignment horizontal="center" vertical="center" textRotation="90" wrapText="1"/>
    </xf>
    <xf numFmtId="0" fontId="44" fillId="0" borderId="0" xfId="0" applyFont="1" applyAlignment="1">
      <alignment horizontal="center" vertical="center" wrapText="1"/>
    </xf>
    <xf numFmtId="0" fontId="19" fillId="2" borderId="114" xfId="0" applyFont="1" applyFill="1" applyBorder="1" applyAlignment="1" applyProtection="1">
      <alignment horizontal="left" vertical="center" wrapText="1"/>
      <protection locked="0"/>
    </xf>
    <xf numFmtId="0" fontId="19" fillId="2" borderId="115" xfId="0" applyFont="1" applyFill="1" applyBorder="1" applyAlignment="1" applyProtection="1">
      <alignment horizontal="left" vertical="center" wrapText="1"/>
      <protection locked="0"/>
    </xf>
    <xf numFmtId="0" fontId="19" fillId="2" borderId="116" xfId="0" applyFont="1" applyFill="1" applyBorder="1" applyAlignment="1" applyProtection="1">
      <alignment horizontal="left" vertical="center" wrapText="1"/>
      <protection locked="0"/>
    </xf>
    <xf numFmtId="0" fontId="19" fillId="2" borderId="20" xfId="0" applyFont="1" applyFill="1" applyBorder="1" applyAlignment="1" applyProtection="1">
      <alignment wrapText="1"/>
      <protection locked="0"/>
    </xf>
    <xf numFmtId="0" fontId="19" fillId="2" borderId="21" xfId="0" applyFont="1" applyFill="1" applyBorder="1" applyAlignment="1" applyProtection="1">
      <alignment wrapText="1"/>
      <protection locked="0"/>
    </xf>
    <xf numFmtId="0" fontId="19" fillId="2" borderId="22" xfId="0" applyFont="1" applyFill="1" applyBorder="1" applyAlignment="1" applyProtection="1">
      <alignment wrapText="1"/>
      <protection locked="0"/>
    </xf>
    <xf numFmtId="0" fontId="21" fillId="0" borderId="39" xfId="0" applyFont="1" applyBorder="1" applyAlignment="1">
      <alignment horizontal="left" vertical="center" wrapText="1"/>
    </xf>
    <xf numFmtId="0" fontId="21" fillId="0" borderId="40" xfId="0" applyFont="1" applyBorder="1" applyAlignment="1">
      <alignment horizontal="left" vertical="center" wrapText="1"/>
    </xf>
    <xf numFmtId="0" fontId="21" fillId="0" borderId="41" xfId="0" applyFont="1" applyBorder="1" applyAlignment="1">
      <alignment horizontal="left" vertical="center" wrapText="1"/>
    </xf>
    <xf numFmtId="0" fontId="21" fillId="0" borderId="2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2" xfId="0" applyFont="1" applyBorder="1" applyAlignment="1">
      <alignment horizontal="center" vertical="center" wrapText="1"/>
    </xf>
    <xf numFmtId="0" fontId="19" fillId="2" borderId="20" xfId="0" applyFont="1" applyFill="1" applyBorder="1" applyAlignment="1" applyProtection="1">
      <alignment vertical="center" wrapText="1"/>
      <protection locked="0"/>
    </xf>
    <xf numFmtId="0" fontId="19" fillId="2" borderId="21" xfId="0" applyFont="1" applyFill="1" applyBorder="1" applyAlignment="1" applyProtection="1">
      <alignment vertical="center" wrapText="1"/>
      <protection locked="0"/>
    </xf>
    <xf numFmtId="0" fontId="19" fillId="2" borderId="133" xfId="0" applyFont="1" applyFill="1" applyBorder="1" applyAlignment="1" applyProtection="1">
      <alignment vertical="center" wrapText="1"/>
      <protection locked="0"/>
    </xf>
    <xf numFmtId="0" fontId="47" fillId="2" borderId="71" xfId="0" applyFont="1" applyFill="1" applyBorder="1" applyAlignment="1" applyProtection="1">
      <alignment horizontal="center" vertical="center"/>
      <protection locked="0"/>
    </xf>
    <xf numFmtId="0" fontId="47" fillId="2" borderId="31" xfId="0" applyFont="1" applyFill="1" applyBorder="1" applyAlignment="1" applyProtection="1">
      <alignment horizontal="center" vertical="center"/>
      <protection locked="0"/>
    </xf>
    <xf numFmtId="0" fontId="47" fillId="2" borderId="72" xfId="0" applyFont="1" applyFill="1" applyBorder="1" applyAlignment="1" applyProtection="1">
      <alignment horizontal="center" vertical="center"/>
      <protection locked="0"/>
    </xf>
    <xf numFmtId="0" fontId="22" fillId="3" borderId="1"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24" fillId="3" borderId="4"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25" fillId="3" borderId="118" xfId="0" applyFont="1" applyFill="1" applyBorder="1" applyAlignment="1">
      <alignment horizontal="center" vertical="center" wrapText="1"/>
    </xf>
    <xf numFmtId="0" fontId="21" fillId="3" borderId="4" xfId="0" applyFont="1" applyFill="1" applyBorder="1" applyAlignment="1">
      <alignment vertical="center" wrapText="1"/>
    </xf>
    <xf numFmtId="0" fontId="21" fillId="3" borderId="118" xfId="0" applyFont="1" applyFill="1" applyBorder="1" applyAlignment="1">
      <alignment vertical="center" wrapText="1"/>
    </xf>
    <xf numFmtId="0" fontId="24" fillId="3" borderId="0" xfId="0" applyFont="1" applyFill="1" applyAlignment="1">
      <alignment horizontal="center" vertical="center"/>
    </xf>
    <xf numFmtId="0" fontId="22" fillId="3" borderId="1" xfId="0" applyFont="1" applyFill="1" applyBorder="1" applyAlignment="1" applyProtection="1">
      <alignment horizontal="center" vertical="center" textRotation="90" wrapText="1"/>
      <protection hidden="1"/>
    </xf>
    <xf numFmtId="0" fontId="22" fillId="3" borderId="2" xfId="0" applyFont="1" applyFill="1" applyBorder="1" applyAlignment="1" applyProtection="1">
      <alignment horizontal="center" vertical="center" textRotation="90" wrapText="1"/>
      <protection hidden="1"/>
    </xf>
    <xf numFmtId="0" fontId="24" fillId="3" borderId="120" xfId="0" applyFont="1" applyFill="1" applyBorder="1" applyAlignment="1">
      <alignment horizontal="center" vertical="center" textRotation="90" wrapText="1"/>
    </xf>
    <xf numFmtId="0" fontId="24" fillId="3" borderId="122" xfId="0" applyFont="1" applyFill="1" applyBorder="1" applyAlignment="1">
      <alignment horizontal="center" vertical="center" textRotation="90" wrapText="1"/>
    </xf>
    <xf numFmtId="0" fontId="24" fillId="3" borderId="124" xfId="0" applyFont="1" applyFill="1" applyBorder="1" applyAlignment="1">
      <alignment horizontal="center" vertical="center" textRotation="90" wrapText="1"/>
    </xf>
    <xf numFmtId="0" fontId="21" fillId="2" borderId="27" xfId="0" applyFont="1" applyFill="1" applyBorder="1" applyAlignment="1" applyProtection="1">
      <alignment horizontal="center" vertical="center" wrapText="1"/>
      <protection hidden="1"/>
    </xf>
    <xf numFmtId="0" fontId="21" fillId="2" borderId="79" xfId="0" applyFont="1" applyFill="1" applyBorder="1" applyAlignment="1" applyProtection="1">
      <alignment horizontal="center" vertical="top" wrapText="1"/>
      <protection hidden="1"/>
    </xf>
    <xf numFmtId="0" fontId="21" fillId="2" borderId="13" xfId="0" applyFont="1" applyFill="1" applyBorder="1" applyAlignment="1" applyProtection="1">
      <alignment horizontal="center" vertical="top" wrapText="1"/>
      <protection hidden="1"/>
    </xf>
    <xf numFmtId="0" fontId="21" fillId="2" borderId="80" xfId="0" applyFont="1" applyFill="1" applyBorder="1" applyAlignment="1" applyProtection="1">
      <alignment horizontal="center" vertical="top" wrapText="1"/>
      <protection hidden="1"/>
    </xf>
    <xf numFmtId="0" fontId="21" fillId="3" borderId="120" xfId="0" applyFont="1" applyFill="1" applyBorder="1" applyAlignment="1" applyProtection="1">
      <alignment horizontal="center" vertical="center" textRotation="90" wrapText="1"/>
      <protection hidden="1"/>
    </xf>
    <xf numFmtId="0" fontId="21" fillId="3" borderId="122" xfId="0" applyFont="1" applyFill="1" applyBorder="1" applyAlignment="1" applyProtection="1">
      <alignment horizontal="center" vertical="center" textRotation="90" wrapText="1"/>
      <protection hidden="1"/>
    </xf>
    <xf numFmtId="0" fontId="21" fillId="3" borderId="124" xfId="0" applyFont="1" applyFill="1" applyBorder="1" applyAlignment="1" applyProtection="1">
      <alignment horizontal="center" vertical="center" textRotation="90" wrapText="1"/>
      <protection hidden="1"/>
    </xf>
    <xf numFmtId="0" fontId="21" fillId="0" borderId="19" xfId="0" applyFont="1" applyBorder="1" applyAlignment="1">
      <alignment horizontal="left" vertical="center" wrapText="1"/>
    </xf>
    <xf numFmtId="0" fontId="21" fillId="2" borderId="93" xfId="0" applyFont="1" applyFill="1" applyBorder="1" applyAlignment="1" applyProtection="1">
      <alignment horizontal="center" vertical="center"/>
      <protection locked="0"/>
    </xf>
    <xf numFmtId="0" fontId="24" fillId="3" borderId="1" xfId="0" applyFont="1" applyFill="1" applyBorder="1" applyAlignment="1">
      <alignment horizontal="center" vertical="center"/>
    </xf>
    <xf numFmtId="0" fontId="24" fillId="3" borderId="67" xfId="0" applyFont="1" applyFill="1" applyBorder="1" applyAlignment="1">
      <alignment horizontal="center" vertical="center"/>
    </xf>
    <xf numFmtId="0" fontId="24" fillId="3" borderId="68" xfId="0" applyFont="1" applyFill="1" applyBorder="1" applyAlignment="1">
      <alignment horizontal="center" vertical="center" textRotation="90" wrapText="1"/>
    </xf>
    <xf numFmtId="0" fontId="24" fillId="3" borderId="1" xfId="0" applyFont="1" applyFill="1" applyBorder="1" applyAlignment="1">
      <alignment horizontal="center" vertical="center" textRotation="90" wrapText="1"/>
    </xf>
    <xf numFmtId="0" fontId="24" fillId="3" borderId="67" xfId="0" applyFont="1" applyFill="1" applyBorder="1" applyAlignment="1">
      <alignment horizontal="center" vertical="center" textRotation="90" wrapText="1"/>
    </xf>
    <xf numFmtId="0" fontId="21" fillId="2" borderId="117" xfId="0" applyFont="1" applyFill="1" applyBorder="1" applyAlignment="1" applyProtection="1">
      <alignment horizontal="center" vertical="center"/>
      <protection locked="0"/>
    </xf>
    <xf numFmtId="0" fontId="24" fillId="3" borderId="119" xfId="0" applyFont="1" applyFill="1" applyBorder="1" applyAlignment="1">
      <alignment horizontal="left" vertical="top" wrapText="1"/>
    </xf>
    <xf numFmtId="0" fontId="25" fillId="3" borderId="121" xfId="0" applyFont="1" applyFill="1" applyBorder="1" applyAlignment="1">
      <alignment horizontal="left" vertical="top" wrapText="1"/>
    </xf>
    <xf numFmtId="0" fontId="25" fillId="3" borderId="123" xfId="0" applyFont="1" applyFill="1" applyBorder="1" applyAlignment="1">
      <alignment horizontal="left" vertical="top" wrapText="1"/>
    </xf>
    <xf numFmtId="0" fontId="24" fillId="3" borderId="68"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4" fillId="3" borderId="67" xfId="0" applyFont="1" applyFill="1" applyBorder="1" applyAlignment="1">
      <alignment horizontal="center" vertical="center" wrapText="1"/>
    </xf>
    <xf numFmtId="0" fontId="24" fillId="3" borderId="68" xfId="0" applyFont="1" applyFill="1" applyBorder="1" applyAlignment="1">
      <alignment horizontal="center" vertical="center"/>
    </xf>
    <xf numFmtId="0" fontId="22" fillId="3" borderId="1" xfId="0" applyFont="1" applyFill="1" applyBorder="1" applyAlignment="1" applyProtection="1">
      <alignment horizontal="center" vertical="center" textRotation="90" wrapText="1"/>
      <protection locked="0"/>
    </xf>
    <xf numFmtId="0" fontId="22" fillId="3" borderId="2" xfId="0" applyFont="1" applyFill="1" applyBorder="1" applyAlignment="1" applyProtection="1">
      <alignment horizontal="center" vertical="center" textRotation="90" wrapText="1"/>
      <protection locked="0"/>
    </xf>
    <xf numFmtId="0" fontId="22" fillId="3" borderId="1"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protection locked="0"/>
    </xf>
    <xf numFmtId="0" fontId="22" fillId="3" borderId="4" xfId="0" applyFont="1" applyFill="1" applyBorder="1" applyAlignment="1" applyProtection="1">
      <alignment horizontal="center" vertical="center"/>
      <protection locked="0"/>
    </xf>
    <xf numFmtId="0" fontId="22" fillId="3" borderId="5"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wrapText="1"/>
      <protection locked="0"/>
    </xf>
    <xf numFmtId="0" fontId="22" fillId="3" borderId="24" xfId="0" applyFont="1" applyFill="1" applyBorder="1" applyAlignment="1" applyProtection="1">
      <alignment horizontal="center" vertical="center"/>
      <protection locked="0"/>
    </xf>
    <xf numFmtId="0" fontId="21" fillId="3" borderId="2" xfId="0" applyFont="1" applyFill="1" applyBorder="1" applyAlignment="1" applyProtection="1">
      <alignment horizontal="center" vertical="center" wrapText="1"/>
      <protection locked="0"/>
    </xf>
    <xf numFmtId="0" fontId="21" fillId="3" borderId="24" xfId="0" applyFont="1" applyFill="1" applyBorder="1" applyAlignment="1" applyProtection="1">
      <alignment horizontal="center" vertical="center"/>
      <protection locked="0"/>
    </xf>
    <xf numFmtId="0" fontId="22" fillId="3" borderId="2" xfId="0" applyFont="1" applyFill="1" applyBorder="1" applyAlignment="1">
      <alignment horizontal="center" vertical="center" wrapText="1"/>
    </xf>
    <xf numFmtId="0" fontId="22" fillId="3" borderId="23" xfId="0" applyFont="1" applyFill="1" applyBorder="1" applyAlignment="1">
      <alignment horizontal="center" vertical="center" wrapText="1"/>
    </xf>
    <xf numFmtId="0" fontId="22" fillId="3" borderId="24" xfId="0" applyFont="1" applyFill="1" applyBorder="1" applyAlignment="1">
      <alignment horizontal="center" vertical="center" wrapText="1"/>
    </xf>
    <xf numFmtId="0" fontId="22" fillId="3" borderId="68" xfId="0" applyFont="1" applyFill="1" applyBorder="1" applyAlignment="1" applyProtection="1">
      <alignment horizontal="center" vertical="center" wrapText="1"/>
      <protection locked="0"/>
    </xf>
    <xf numFmtId="0" fontId="22" fillId="3" borderId="1" xfId="0" applyFont="1" applyFill="1" applyBorder="1" applyAlignment="1" applyProtection="1">
      <alignment horizontal="center" vertical="center" wrapText="1"/>
      <protection locked="0"/>
    </xf>
    <xf numFmtId="0" fontId="22" fillId="3" borderId="67" xfId="0" applyFont="1" applyFill="1" applyBorder="1" applyAlignment="1" applyProtection="1">
      <alignment horizontal="center" vertical="center" wrapText="1"/>
      <protection locked="0"/>
    </xf>
    <xf numFmtId="0" fontId="21" fillId="0" borderId="20" xfId="0" applyFont="1" applyBorder="1" applyAlignment="1">
      <alignment horizontal="left" vertical="top" wrapText="1"/>
    </xf>
    <xf numFmtId="0" fontId="21" fillId="0" borderId="21" xfId="0" applyFont="1" applyBorder="1" applyAlignment="1">
      <alignment horizontal="left" vertical="top" wrapText="1"/>
    </xf>
    <xf numFmtId="0" fontId="21" fillId="0" borderId="22" xfId="0" applyFont="1" applyBorder="1" applyAlignment="1">
      <alignment horizontal="left" vertical="top" wrapText="1"/>
    </xf>
    <xf numFmtId="0" fontId="21" fillId="2" borderId="17" xfId="0" applyFont="1" applyFill="1" applyBorder="1" applyAlignment="1" applyProtection="1">
      <alignment horizontal="left" vertical="top" wrapText="1"/>
      <protection locked="0"/>
    </xf>
    <xf numFmtId="0" fontId="21" fillId="2" borderId="12" xfId="0" applyFont="1" applyFill="1" applyBorder="1" applyAlignment="1" applyProtection="1">
      <alignment horizontal="left" vertical="top" wrapText="1"/>
      <protection locked="0"/>
    </xf>
    <xf numFmtId="0" fontId="21" fillId="2" borderId="18" xfId="0" applyFont="1" applyFill="1" applyBorder="1" applyAlignment="1" applyProtection="1">
      <alignment horizontal="left" vertical="top" wrapText="1"/>
      <protection locked="0"/>
    </xf>
    <xf numFmtId="0" fontId="21" fillId="2" borderId="71" xfId="0" applyFont="1" applyFill="1" applyBorder="1" applyAlignment="1" applyProtection="1">
      <alignment horizontal="center" vertical="top"/>
      <protection locked="0"/>
    </xf>
    <xf numFmtId="0" fontId="21" fillId="2" borderId="31" xfId="0" applyFont="1" applyFill="1" applyBorder="1" applyAlignment="1" applyProtection="1">
      <alignment horizontal="center" vertical="top"/>
      <protection locked="0"/>
    </xf>
    <xf numFmtId="0" fontId="21" fillId="2" borderId="72" xfId="0" applyFont="1" applyFill="1" applyBorder="1" applyAlignment="1" applyProtection="1">
      <alignment horizontal="center" vertical="top"/>
      <protection locked="0"/>
    </xf>
    <xf numFmtId="0" fontId="21" fillId="3" borderId="119" xfId="0" applyFont="1" applyFill="1" applyBorder="1" applyAlignment="1">
      <alignment horizontal="center" vertical="center" wrapText="1"/>
    </xf>
    <xf numFmtId="0" fontId="21" fillId="3" borderId="121" xfId="0" applyFont="1" applyFill="1" applyBorder="1" applyAlignment="1">
      <alignment horizontal="center" vertical="center" wrapText="1"/>
    </xf>
    <xf numFmtId="0" fontId="21" fillId="3" borderId="123" xfId="0" applyFont="1" applyFill="1" applyBorder="1" applyAlignment="1">
      <alignment horizontal="center" vertical="center" wrapText="1"/>
    </xf>
    <xf numFmtId="0" fontId="21" fillId="3" borderId="62"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21" fillId="3" borderId="24" xfId="0" applyFont="1" applyFill="1" applyBorder="1" applyAlignment="1">
      <alignment horizontal="center" vertical="center" wrapText="1"/>
    </xf>
    <xf numFmtId="0" fontId="21" fillId="3" borderId="68"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21" fillId="3" borderId="67" xfId="0" applyFont="1" applyFill="1" applyBorder="1" applyAlignment="1" applyProtection="1">
      <alignment horizontal="center" vertical="center" wrapText="1"/>
      <protection locked="0"/>
    </xf>
    <xf numFmtId="0" fontId="21" fillId="3" borderId="68" xfId="0" applyFont="1" applyFill="1" applyBorder="1" applyAlignment="1" applyProtection="1">
      <alignment horizontal="center" vertical="center" textRotation="90" wrapText="1"/>
      <protection locked="0"/>
    </xf>
    <xf numFmtId="0" fontId="21" fillId="3" borderId="1" xfId="0" applyFont="1" applyFill="1" applyBorder="1" applyAlignment="1" applyProtection="1">
      <alignment horizontal="center" vertical="center" textRotation="90" wrapText="1"/>
      <protection locked="0"/>
    </xf>
    <xf numFmtId="0" fontId="21" fillId="3" borderId="67" xfId="0" applyFont="1" applyFill="1" applyBorder="1" applyAlignment="1" applyProtection="1">
      <alignment horizontal="center" vertical="center" textRotation="90" wrapText="1"/>
      <protection locked="0"/>
    </xf>
    <xf numFmtId="0" fontId="21" fillId="3" borderId="83" xfId="0" applyFont="1" applyFill="1" applyBorder="1" applyAlignment="1" applyProtection="1">
      <alignment horizontal="center" vertical="center"/>
      <protection locked="0"/>
    </xf>
    <xf numFmtId="0" fontId="21" fillId="3" borderId="84" xfId="0" applyFont="1" applyFill="1" applyBorder="1" applyAlignment="1" applyProtection="1">
      <alignment horizontal="center" vertical="center"/>
      <protection locked="0"/>
    </xf>
    <xf numFmtId="0" fontId="21" fillId="3" borderId="1" xfId="0" applyFont="1" applyFill="1" applyBorder="1" applyAlignment="1" applyProtection="1">
      <alignment horizontal="center" vertical="center"/>
      <protection locked="0"/>
    </xf>
    <xf numFmtId="0" fontId="21" fillId="3" borderId="67" xfId="0" applyFont="1" applyFill="1" applyBorder="1" applyAlignment="1" applyProtection="1">
      <alignment horizontal="center" vertical="center"/>
      <protection locked="0"/>
    </xf>
    <xf numFmtId="0" fontId="25" fillId="2" borderId="0" xfId="0" applyFont="1" applyFill="1" applyAlignment="1" applyProtection="1">
      <alignment horizontal="center" vertical="center" wrapText="1"/>
      <protection hidden="1"/>
    </xf>
    <xf numFmtId="0" fontId="22" fillId="0" borderId="0" xfId="0" applyFont="1" applyAlignment="1" applyProtection="1">
      <alignment horizontal="center" vertical="center" textRotation="90" wrapText="1"/>
      <protection hidden="1"/>
    </xf>
    <xf numFmtId="166" fontId="25" fillId="0" borderId="0" xfId="0" applyNumberFormat="1" applyFont="1" applyAlignment="1" applyProtection="1">
      <alignment horizontal="center" vertical="center" wrapText="1"/>
      <protection hidden="1"/>
    </xf>
    <xf numFmtId="0" fontId="21" fillId="2" borderId="20" xfId="0" applyFont="1" applyFill="1" applyBorder="1" applyAlignment="1" applyProtection="1">
      <alignment horizontal="left" wrapText="1"/>
      <protection locked="0"/>
    </xf>
    <xf numFmtId="0" fontId="21" fillId="2" borderId="21" xfId="0" applyFont="1" applyFill="1" applyBorder="1" applyAlignment="1" applyProtection="1">
      <alignment horizontal="left" wrapText="1"/>
      <protection locked="0"/>
    </xf>
    <xf numFmtId="0" fontId="21" fillId="2" borderId="22" xfId="0" applyFont="1" applyFill="1" applyBorder="1" applyAlignment="1" applyProtection="1">
      <alignment horizontal="left" wrapText="1"/>
      <protection locked="0"/>
    </xf>
    <xf numFmtId="0" fontId="26" fillId="7" borderId="25" xfId="0" applyFont="1" applyFill="1" applyBorder="1" applyAlignment="1">
      <alignment horizontal="left" vertical="top" wrapText="1"/>
    </xf>
    <xf numFmtId="0" fontId="24" fillId="7" borderId="25" xfId="0" applyFont="1" applyFill="1" applyBorder="1" applyAlignment="1">
      <alignment horizontal="left" vertical="top" wrapText="1"/>
    </xf>
    <xf numFmtId="0" fontId="48" fillId="7" borderId="69" xfId="0" applyFont="1" applyFill="1" applyBorder="1" applyAlignment="1">
      <alignment horizontal="left" vertical="top" wrapText="1"/>
    </xf>
    <xf numFmtId="0" fontId="21" fillId="7" borderId="25" xfId="0" applyFont="1" applyFill="1" applyBorder="1" applyAlignment="1">
      <alignment horizontal="left" vertical="top" wrapText="1"/>
    </xf>
    <xf numFmtId="0" fontId="24" fillId="7" borderId="81" xfId="0" applyFont="1" applyFill="1" applyBorder="1" applyAlignment="1" applyProtection="1">
      <alignment horizontal="center" vertical="center" textRotation="90" wrapText="1"/>
      <protection hidden="1"/>
    </xf>
    <xf numFmtId="0" fontId="24" fillId="7" borderId="82" xfId="0" applyFont="1" applyFill="1" applyBorder="1" applyAlignment="1" applyProtection="1">
      <alignment horizontal="center" vertical="center" textRotation="90" wrapText="1"/>
      <protection hidden="1"/>
    </xf>
    <xf numFmtId="0" fontId="24" fillId="7" borderId="81" xfId="0" applyFont="1" applyFill="1" applyBorder="1" applyAlignment="1">
      <alignment horizontal="center" vertical="center" textRotation="90" wrapText="1"/>
    </xf>
    <xf numFmtId="0" fontId="24" fillId="7" borderId="82" xfId="0" applyFont="1" applyFill="1" applyBorder="1" applyAlignment="1">
      <alignment horizontal="center" vertical="center" textRotation="90" wrapText="1"/>
    </xf>
    <xf numFmtId="0" fontId="24" fillId="7" borderId="0" xfId="0" applyFont="1" applyFill="1" applyAlignment="1">
      <alignment horizontal="center" vertical="center"/>
    </xf>
    <xf numFmtId="0" fontId="21" fillId="0" borderId="68" xfId="0" applyFont="1" applyBorder="1" applyAlignment="1">
      <alignment horizontal="justify" vertical="center" wrapText="1"/>
    </xf>
    <xf numFmtId="0" fontId="21" fillId="0" borderId="1" xfId="0" applyFont="1" applyBorder="1" applyAlignment="1">
      <alignment horizontal="justify" vertical="center" wrapText="1"/>
    </xf>
    <xf numFmtId="0" fontId="21" fillId="0" borderId="67" xfId="0" applyFont="1" applyBorder="1" applyAlignment="1">
      <alignment horizontal="justify" vertical="center" wrapText="1"/>
    </xf>
    <xf numFmtId="0" fontId="24" fillId="7" borderId="25" xfId="0" applyFont="1" applyFill="1" applyBorder="1" applyAlignment="1">
      <alignment horizontal="center" vertical="center"/>
    </xf>
    <xf numFmtId="0" fontId="21" fillId="0" borderId="66" xfId="0" applyFont="1" applyBorder="1" applyAlignment="1">
      <alignment horizontal="justify" vertical="center" wrapText="1"/>
    </xf>
    <xf numFmtId="0" fontId="21" fillId="2" borderId="17" xfId="0" applyFont="1" applyFill="1" applyBorder="1" applyAlignment="1" applyProtection="1">
      <alignment vertical="center" wrapText="1"/>
      <protection locked="0"/>
    </xf>
    <xf numFmtId="0" fontId="21" fillId="2" borderId="12" xfId="0" applyFont="1" applyFill="1" applyBorder="1" applyAlignment="1" applyProtection="1">
      <alignment vertical="center" wrapText="1"/>
      <protection locked="0"/>
    </xf>
    <xf numFmtId="0" fontId="21" fillId="2" borderId="18" xfId="0" applyFont="1" applyFill="1" applyBorder="1" applyAlignment="1" applyProtection="1">
      <alignment vertical="center" wrapText="1"/>
      <protection locked="0"/>
    </xf>
    <xf numFmtId="0" fontId="22" fillId="0" borderId="20" xfId="0" applyFont="1" applyBorder="1" applyAlignment="1">
      <alignment horizontal="left" vertical="center" wrapText="1"/>
    </xf>
    <xf numFmtId="0" fontId="22" fillId="0" borderId="21" xfId="0" applyFont="1" applyBorder="1" applyAlignment="1">
      <alignment horizontal="left" vertical="center" wrapText="1"/>
    </xf>
    <xf numFmtId="0" fontId="22" fillId="0" borderId="22" xfId="0" applyFont="1" applyBorder="1" applyAlignment="1">
      <alignment horizontal="left" vertical="center" wrapText="1"/>
    </xf>
    <xf numFmtId="0" fontId="19" fillId="2" borderId="17" xfId="0" applyFont="1" applyFill="1" applyBorder="1" applyAlignment="1" applyProtection="1">
      <alignment horizontal="center" vertical="center"/>
      <protection locked="0"/>
    </xf>
    <xf numFmtId="0" fontId="19" fillId="2" borderId="12" xfId="0" applyFont="1" applyFill="1" applyBorder="1" applyAlignment="1" applyProtection="1">
      <alignment horizontal="center" vertical="center"/>
      <protection locked="0"/>
    </xf>
    <xf numFmtId="0" fontId="19" fillId="2" borderId="18" xfId="0" applyFont="1" applyFill="1" applyBorder="1" applyAlignment="1" applyProtection="1">
      <alignment horizontal="center" vertical="center"/>
      <protection locked="0"/>
    </xf>
    <xf numFmtId="0" fontId="24" fillId="7" borderId="25" xfId="0" applyFont="1" applyFill="1" applyBorder="1" applyAlignment="1">
      <alignment horizontal="center" vertical="center" wrapText="1"/>
    </xf>
    <xf numFmtId="0" fontId="24" fillId="7" borderId="25" xfId="0" applyFont="1" applyFill="1" applyBorder="1" applyAlignment="1" applyProtection="1">
      <alignment horizontal="center" vertical="center" wrapText="1"/>
      <protection locked="0"/>
    </xf>
    <xf numFmtId="0" fontId="24" fillId="7" borderId="25" xfId="0" applyFont="1" applyFill="1" applyBorder="1" applyAlignment="1" applyProtection="1">
      <alignment horizontal="center" vertical="center"/>
      <protection locked="0"/>
    </xf>
    <xf numFmtId="0" fontId="24" fillId="7" borderId="25" xfId="0" applyFont="1" applyFill="1" applyBorder="1" applyAlignment="1" applyProtection="1">
      <alignment horizontal="center" vertical="center" textRotation="90" wrapText="1"/>
      <protection locked="0"/>
    </xf>
    <xf numFmtId="0" fontId="21" fillId="0" borderId="3" xfId="0" applyFont="1" applyBorder="1" applyAlignment="1">
      <alignment horizontal="justify" vertical="center" wrapText="1"/>
    </xf>
    <xf numFmtId="0" fontId="24" fillId="7" borderId="25" xfId="0" applyFont="1" applyFill="1" applyBorder="1" applyAlignment="1">
      <alignment horizontal="center" vertical="center" textRotation="90" wrapText="1"/>
    </xf>
    <xf numFmtId="0" fontId="67" fillId="7" borderId="25" xfId="0" applyFont="1" applyFill="1" applyBorder="1" applyAlignment="1" applyProtection="1">
      <alignment horizontal="center" vertical="center"/>
      <protection locked="0"/>
    </xf>
    <xf numFmtId="0" fontId="25" fillId="7" borderId="25" xfId="0" applyFont="1" applyFill="1" applyBorder="1" applyAlignment="1" applyProtection="1">
      <alignment horizontal="center" vertical="center"/>
      <protection locked="0"/>
    </xf>
    <xf numFmtId="0" fontId="21" fillId="7" borderId="25" xfId="0" applyFont="1" applyFill="1" applyBorder="1" applyAlignment="1" applyProtection="1">
      <alignment horizontal="center" vertical="center"/>
      <protection locked="0"/>
    </xf>
    <xf numFmtId="0" fontId="22" fillId="0" borderId="114" xfId="0" applyFont="1" applyBorder="1" applyAlignment="1">
      <alignment horizontal="left" vertical="center" wrapText="1"/>
    </xf>
    <xf numFmtId="0" fontId="22" fillId="0" borderId="115" xfId="0" applyFont="1" applyBorder="1" applyAlignment="1">
      <alignment horizontal="left" vertical="center" wrapText="1"/>
    </xf>
    <xf numFmtId="0" fontId="22" fillId="0" borderId="116" xfId="0" applyFont="1" applyBorder="1" applyAlignment="1">
      <alignment horizontal="left" vertical="center" wrapText="1"/>
    </xf>
    <xf numFmtId="0" fontId="21" fillId="0" borderId="62" xfId="0" applyFont="1" applyBorder="1" applyAlignment="1">
      <alignment horizontal="justify" vertical="center" wrapText="1"/>
    </xf>
    <xf numFmtId="0" fontId="21" fillId="0" borderId="23" xfId="0" applyFont="1" applyBorder="1" applyAlignment="1">
      <alignment horizontal="justify" vertical="center" wrapText="1"/>
    </xf>
    <xf numFmtId="0" fontId="21" fillId="0" borderId="24" xfId="0" applyFont="1" applyBorder="1" applyAlignment="1">
      <alignment horizontal="justify" vertical="center" wrapText="1"/>
    </xf>
    <xf numFmtId="0" fontId="21" fillId="0" borderId="24" xfId="0" applyFont="1" applyBorder="1" applyAlignment="1">
      <alignment horizontal="left" vertical="center" wrapText="1"/>
    </xf>
    <xf numFmtId="0" fontId="24" fillId="7" borderId="63" xfId="0" applyFont="1" applyFill="1" applyBorder="1" applyAlignment="1">
      <alignment horizontal="center" vertical="center" wrapText="1"/>
    </xf>
    <xf numFmtId="0" fontId="24" fillId="7" borderId="64" xfId="0" applyFont="1" applyFill="1" applyBorder="1" applyAlignment="1">
      <alignment horizontal="center" vertical="center" wrapText="1"/>
    </xf>
    <xf numFmtId="0" fontId="24" fillId="7" borderId="65" xfId="0" applyFont="1" applyFill="1" applyBorder="1" applyAlignment="1">
      <alignment horizontal="center" vertical="center" wrapText="1"/>
    </xf>
    <xf numFmtId="0" fontId="21" fillId="0" borderId="1" xfId="0" applyFont="1" applyBorder="1" applyAlignment="1">
      <alignment horizontal="justify" vertical="center"/>
    </xf>
    <xf numFmtId="0" fontId="24" fillId="0" borderId="0" xfId="0" applyFont="1" applyAlignment="1">
      <alignment horizontal="left" vertical="center" wrapText="1"/>
    </xf>
    <xf numFmtId="0" fontId="26" fillId="7" borderId="69" xfId="0" applyFont="1" applyFill="1" applyBorder="1" applyAlignment="1">
      <alignment horizontal="left" vertical="top" wrapText="1"/>
    </xf>
    <xf numFmtId="0" fontId="21" fillId="0" borderId="62" xfId="0" applyFont="1" applyBorder="1" applyAlignment="1">
      <alignment horizontal="justify" vertical="center"/>
    </xf>
    <xf numFmtId="0" fontId="21" fillId="0" borderId="23" xfId="0" applyFont="1" applyBorder="1" applyAlignment="1">
      <alignment horizontal="justify" vertical="center"/>
    </xf>
    <xf numFmtId="0" fontId="21" fillId="0" borderId="24" xfId="0" applyFont="1" applyBorder="1" applyAlignment="1">
      <alignment horizontal="justify" vertical="center"/>
    </xf>
    <xf numFmtId="0" fontId="24" fillId="7" borderId="63" xfId="0" applyFont="1" applyFill="1" applyBorder="1" applyAlignment="1" applyProtection="1">
      <alignment horizontal="center" vertical="center" wrapText="1"/>
      <protection locked="0"/>
    </xf>
    <xf numFmtId="0" fontId="24" fillId="7" borderId="64" xfId="0" applyFont="1" applyFill="1" applyBorder="1" applyAlignment="1" applyProtection="1">
      <alignment horizontal="center" vertical="center" wrapText="1"/>
      <protection locked="0"/>
    </xf>
    <xf numFmtId="0" fontId="24" fillId="7" borderId="65" xfId="0" applyFont="1" applyFill="1" applyBorder="1" applyAlignment="1" applyProtection="1">
      <alignment horizontal="center" vertical="center" wrapText="1"/>
      <protection locked="0"/>
    </xf>
    <xf numFmtId="0" fontId="22" fillId="2" borderId="21" xfId="0" applyFont="1" applyFill="1" applyBorder="1" applyAlignment="1" applyProtection="1">
      <alignment horizontal="left" vertical="center" wrapText="1"/>
      <protection locked="0"/>
    </xf>
    <xf numFmtId="0" fontId="22" fillId="2" borderId="22" xfId="0" applyFont="1" applyFill="1" applyBorder="1" applyAlignment="1" applyProtection="1">
      <alignment horizontal="left" vertical="center" wrapText="1"/>
      <protection locked="0"/>
    </xf>
    <xf numFmtId="0" fontId="22" fillId="0" borderId="20" xfId="0" applyFont="1" applyBorder="1" applyAlignment="1">
      <alignment vertical="top" wrapText="1"/>
    </xf>
    <xf numFmtId="0" fontId="22" fillId="0" borderId="21" xfId="0" applyFont="1" applyBorder="1" applyAlignment="1">
      <alignment vertical="top" wrapText="1"/>
    </xf>
    <xf numFmtId="0" fontId="22" fillId="0" borderId="22" xfId="0" applyFont="1" applyBorder="1" applyAlignment="1">
      <alignment vertical="top" wrapText="1"/>
    </xf>
    <xf numFmtId="0" fontId="25" fillId="8" borderId="25" xfId="0" applyFont="1" applyFill="1" applyBorder="1" applyAlignment="1">
      <alignment horizontal="left" vertical="center" wrapText="1"/>
    </xf>
    <xf numFmtId="0" fontId="24" fillId="8" borderId="25" xfId="0" applyFont="1" applyFill="1" applyBorder="1" applyAlignment="1">
      <alignment horizontal="left" vertical="center" wrapText="1"/>
    </xf>
    <xf numFmtId="0" fontId="24" fillId="8" borderId="81" xfId="0" applyFont="1" applyFill="1" applyBorder="1" applyAlignment="1" applyProtection="1">
      <alignment horizontal="center" vertical="center" textRotation="90" wrapText="1"/>
      <protection hidden="1"/>
    </xf>
    <xf numFmtId="0" fontId="24" fillId="8" borderId="82" xfId="0" applyFont="1" applyFill="1" applyBorder="1" applyAlignment="1" applyProtection="1">
      <alignment horizontal="center" vertical="center" textRotation="90" wrapText="1"/>
      <protection hidden="1"/>
    </xf>
    <xf numFmtId="0" fontId="24" fillId="8" borderId="81" xfId="0" applyFont="1" applyFill="1" applyBorder="1" applyAlignment="1">
      <alignment horizontal="center" vertical="center" textRotation="90" wrapText="1"/>
    </xf>
    <xf numFmtId="0" fontId="24" fillId="8" borderId="82" xfId="0" applyFont="1" applyFill="1" applyBorder="1" applyAlignment="1">
      <alignment horizontal="center" vertical="center" textRotation="90" wrapText="1"/>
    </xf>
    <xf numFmtId="0" fontId="24" fillId="8" borderId="0" xfId="0" applyFont="1" applyFill="1" applyAlignment="1">
      <alignment horizontal="center" vertical="center"/>
    </xf>
    <xf numFmtId="0" fontId="24" fillId="8" borderId="25" xfId="0" applyFont="1" applyFill="1" applyBorder="1" applyAlignment="1">
      <alignment horizontal="center" vertical="center" wrapText="1"/>
    </xf>
    <xf numFmtId="0" fontId="25" fillId="8" borderId="25" xfId="0" applyFont="1" applyFill="1" applyBorder="1" applyAlignment="1">
      <alignment horizontal="center" vertical="center"/>
    </xf>
    <xf numFmtId="0" fontId="24" fillId="8" borderId="25" xfId="0" applyFont="1" applyFill="1" applyBorder="1" applyAlignment="1">
      <alignment horizontal="center" vertical="center" textRotation="90" wrapText="1"/>
    </xf>
    <xf numFmtId="0" fontId="24" fillId="8" borderId="25" xfId="0" applyFont="1" applyFill="1" applyBorder="1" applyAlignment="1">
      <alignment horizontal="center" vertical="center"/>
    </xf>
    <xf numFmtId="0" fontId="25" fillId="8" borderId="25" xfId="0" applyFont="1" applyFill="1" applyBorder="1" applyAlignment="1">
      <alignment horizontal="center" vertical="center" wrapText="1"/>
    </xf>
    <xf numFmtId="0" fontId="24" fillId="8" borderId="63" xfId="0" applyFont="1" applyFill="1" applyBorder="1" applyAlignment="1">
      <alignment horizontal="center" vertical="center" wrapText="1"/>
    </xf>
    <xf numFmtId="0" fontId="24" fillId="8" borderId="64" xfId="0" applyFont="1" applyFill="1" applyBorder="1" applyAlignment="1">
      <alignment horizontal="center" vertical="center" wrapText="1"/>
    </xf>
    <xf numFmtId="0" fontId="24" fillId="8" borderId="65" xfId="0" applyFont="1" applyFill="1" applyBorder="1" applyAlignment="1">
      <alignment horizontal="center" vertical="center" wrapText="1"/>
    </xf>
    <xf numFmtId="0" fontId="25" fillId="8" borderId="25" xfId="0" applyFont="1" applyFill="1" applyBorder="1" applyAlignment="1" applyProtection="1">
      <alignment horizontal="center" vertical="center" wrapText="1"/>
      <protection locked="0"/>
    </xf>
    <xf numFmtId="0" fontId="25" fillId="8" borderId="25" xfId="0" applyFont="1" applyFill="1" applyBorder="1" applyAlignment="1" applyProtection="1">
      <alignment horizontal="center" vertical="center"/>
      <protection locked="0"/>
    </xf>
    <xf numFmtId="0" fontId="21" fillId="8" borderId="25" xfId="0" applyFont="1" applyFill="1" applyBorder="1" applyAlignment="1" applyProtection="1">
      <alignment horizontal="center" vertical="center"/>
      <protection locked="0"/>
    </xf>
    <xf numFmtId="0" fontId="21" fillId="0" borderId="39" xfId="0" quotePrefix="1" applyFont="1" applyBorder="1" applyAlignment="1">
      <alignment vertical="center" wrapText="1"/>
    </xf>
    <xf numFmtId="0" fontId="24" fillId="8" borderId="25" xfId="0" applyFont="1" applyFill="1" applyBorder="1" applyAlignment="1" applyProtection="1">
      <alignment horizontal="center" vertical="center" textRotation="90" wrapText="1"/>
      <protection locked="0"/>
    </xf>
    <xf numFmtId="0" fontId="25" fillId="8" borderId="63" xfId="0" applyFont="1" applyFill="1" applyBorder="1" applyAlignment="1" applyProtection="1">
      <alignment horizontal="center" vertical="center" wrapText="1"/>
      <protection locked="0"/>
    </xf>
    <xf numFmtId="0" fontId="25" fillId="8" borderId="64" xfId="0" applyFont="1" applyFill="1" applyBorder="1" applyAlignment="1" applyProtection="1">
      <alignment horizontal="center" vertical="center" wrapText="1"/>
      <protection locked="0"/>
    </xf>
    <xf numFmtId="0" fontId="25" fillId="8" borderId="65" xfId="0" applyFont="1" applyFill="1" applyBorder="1" applyAlignment="1" applyProtection="1">
      <alignment horizontal="center" vertical="center" wrapText="1"/>
      <protection locked="0"/>
    </xf>
    <xf numFmtId="165" fontId="24" fillId="0" borderId="0" xfId="0" applyNumberFormat="1" applyFont="1" applyAlignment="1">
      <alignment horizontal="center" vertical="center" textRotation="90" wrapText="1"/>
    </xf>
    <xf numFmtId="165" fontId="25" fillId="0" borderId="0" xfId="0" applyNumberFormat="1" applyFont="1" applyAlignment="1" applyProtection="1">
      <alignment horizontal="center" vertical="center" wrapText="1"/>
      <protection hidden="1"/>
    </xf>
    <xf numFmtId="165" fontId="24" fillId="0" borderId="0" xfId="0" applyNumberFormat="1" applyFont="1" applyAlignment="1" applyProtection="1">
      <alignment horizontal="center" vertical="center" textRotation="90" wrapText="1"/>
      <protection hidden="1"/>
    </xf>
    <xf numFmtId="0" fontId="21" fillId="2" borderId="114" xfId="0" applyFont="1" applyFill="1" applyBorder="1" applyAlignment="1" applyProtection="1">
      <alignment horizontal="left" vertical="center" wrapText="1"/>
      <protection locked="0"/>
    </xf>
    <xf numFmtId="0" fontId="21" fillId="2" borderId="115" xfId="0" applyFont="1" applyFill="1" applyBorder="1" applyAlignment="1" applyProtection="1">
      <alignment horizontal="left" vertical="center" wrapText="1"/>
      <protection locked="0"/>
    </xf>
    <xf numFmtId="0" fontId="21" fillId="2" borderId="116" xfId="0" applyFont="1" applyFill="1" applyBorder="1" applyAlignment="1" applyProtection="1">
      <alignment horizontal="left" vertical="center" wrapText="1"/>
      <protection locked="0"/>
    </xf>
    <xf numFmtId="49" fontId="51" fillId="19" borderId="51" xfId="0" applyNumberFormat="1" applyFont="1" applyFill="1" applyBorder="1" applyAlignment="1">
      <alignment horizontal="left" vertical="center" wrapText="1"/>
    </xf>
    <xf numFmtId="49" fontId="51" fillId="19" borderId="49" xfId="0" applyNumberFormat="1" applyFont="1" applyFill="1" applyBorder="1" applyAlignment="1">
      <alignment horizontal="left" vertical="center" wrapText="1"/>
    </xf>
    <xf numFmtId="0" fontId="35" fillId="3" borderId="42" xfId="0" applyFont="1" applyFill="1" applyBorder="1" applyAlignment="1">
      <alignment horizontal="center" vertical="center"/>
    </xf>
    <xf numFmtId="0" fontId="35" fillId="3" borderId="43" xfId="0" applyFont="1" applyFill="1" applyBorder="1" applyAlignment="1">
      <alignment horizontal="center" vertical="center"/>
    </xf>
    <xf numFmtId="0" fontId="35" fillId="3" borderId="44" xfId="0" applyFont="1" applyFill="1" applyBorder="1" applyAlignment="1">
      <alignment horizontal="center" vertical="center"/>
    </xf>
    <xf numFmtId="49" fontId="51" fillId="6" borderId="50" xfId="0" applyNumberFormat="1" applyFont="1" applyFill="1" applyBorder="1" applyAlignment="1">
      <alignment horizontal="left" vertical="center" wrapText="1"/>
    </xf>
    <xf numFmtId="49" fontId="51" fillId="6" borderId="48" xfId="0" applyNumberFormat="1" applyFont="1" applyFill="1" applyBorder="1" applyAlignment="1">
      <alignment horizontal="left" vertical="center" wrapText="1"/>
    </xf>
    <xf numFmtId="49" fontId="22" fillId="2" borderId="47" xfId="0" applyNumberFormat="1" applyFont="1" applyFill="1" applyBorder="1" applyAlignment="1" applyProtection="1">
      <alignment horizontal="left" vertical="center" wrapText="1"/>
      <protection locked="0"/>
    </xf>
    <xf numFmtId="49" fontId="22" fillId="2" borderId="125" xfId="0" applyNumberFormat="1" applyFont="1" applyFill="1" applyBorder="1" applyAlignment="1" applyProtection="1">
      <alignment horizontal="left" vertical="center" wrapText="1"/>
      <protection locked="0"/>
    </xf>
    <xf numFmtId="49" fontId="22" fillId="2" borderId="126" xfId="0" applyNumberFormat="1" applyFont="1" applyFill="1" applyBorder="1" applyAlignment="1" applyProtection="1">
      <alignment horizontal="left" vertical="center" wrapText="1"/>
      <protection locked="0"/>
    </xf>
    <xf numFmtId="49" fontId="15" fillId="2" borderId="47" xfId="0" applyNumberFormat="1" applyFont="1" applyFill="1" applyBorder="1" applyAlignment="1" applyProtection="1">
      <alignment horizontal="left" vertical="center" wrapText="1"/>
      <protection locked="0"/>
    </xf>
    <xf numFmtId="49" fontId="15" fillId="2" borderId="125" xfId="0" applyNumberFormat="1" applyFont="1" applyFill="1" applyBorder="1" applyAlignment="1" applyProtection="1">
      <alignment horizontal="left" vertical="center" wrapText="1"/>
      <protection locked="0"/>
    </xf>
    <xf numFmtId="49" fontId="15" fillId="2" borderId="126" xfId="0" applyNumberFormat="1" applyFont="1" applyFill="1" applyBorder="1" applyAlignment="1" applyProtection="1">
      <alignment horizontal="left" vertical="center" wrapText="1"/>
      <protection locked="0"/>
    </xf>
    <xf numFmtId="0" fontId="52" fillId="2" borderId="1" xfId="0" applyFont="1" applyFill="1" applyBorder="1" applyAlignment="1" applyProtection="1">
      <alignment horizontal="center"/>
      <protection locked="0"/>
    </xf>
    <xf numFmtId="0" fontId="21" fillId="2" borderId="1" xfId="0" applyFont="1" applyFill="1" applyBorder="1" applyAlignment="1" applyProtection="1">
      <alignment horizontal="center"/>
      <protection locked="0"/>
    </xf>
    <xf numFmtId="164" fontId="51" fillId="2" borderId="4" xfId="0" applyNumberFormat="1" applyFont="1" applyFill="1" applyBorder="1" applyAlignment="1" applyProtection="1">
      <alignment horizontal="center"/>
      <protection locked="0"/>
    </xf>
    <xf numFmtId="164" fontId="21" fillId="2" borderId="5" xfId="0" applyNumberFormat="1" applyFont="1" applyFill="1" applyBorder="1" applyAlignment="1" applyProtection="1">
      <alignment horizontal="center"/>
      <protection locked="0"/>
    </xf>
    <xf numFmtId="164" fontId="21" fillId="2" borderId="70" xfId="0" applyNumberFormat="1" applyFont="1" applyFill="1" applyBorder="1" applyAlignment="1" applyProtection="1">
      <alignment horizontal="center"/>
      <protection locked="0"/>
    </xf>
    <xf numFmtId="0" fontId="39" fillId="3" borderId="2" xfId="0" applyFont="1" applyFill="1" applyBorder="1" applyAlignment="1">
      <alignment horizontal="center" vertical="center" wrapText="1"/>
    </xf>
    <xf numFmtId="0" fontId="39" fillId="3" borderId="3" xfId="0" applyFont="1" applyFill="1" applyBorder="1" applyAlignment="1">
      <alignment horizontal="center" vertical="center" wrapText="1"/>
    </xf>
    <xf numFmtId="49" fontId="51" fillId="14" borderId="50" xfId="0" applyNumberFormat="1" applyFont="1" applyFill="1" applyBorder="1" applyAlignment="1">
      <alignment horizontal="left" vertical="center" wrapText="1"/>
    </xf>
    <xf numFmtId="49" fontId="51" fillId="14" borderId="48" xfId="0" applyNumberFormat="1" applyFont="1" applyFill="1" applyBorder="1" applyAlignment="1">
      <alignment horizontal="left" vertical="center" wrapText="1"/>
    </xf>
    <xf numFmtId="0" fontId="35" fillId="3" borderId="87" xfId="0" applyFont="1" applyFill="1" applyBorder="1" applyAlignment="1">
      <alignment horizontal="center" vertical="center" wrapText="1"/>
    </xf>
    <xf numFmtId="0" fontId="35" fillId="3" borderId="88" xfId="0" applyFont="1" applyFill="1" applyBorder="1" applyAlignment="1">
      <alignment horizontal="center" vertical="center" wrapText="1"/>
    </xf>
    <xf numFmtId="0" fontId="35" fillId="3" borderId="89" xfId="0" applyFont="1" applyFill="1" applyBorder="1" applyAlignment="1">
      <alignment horizontal="center" vertical="center" wrapText="1"/>
    </xf>
  </cellXfs>
  <cellStyles count="6">
    <cellStyle name="Hipervínculo" xfId="2" builtinId="8"/>
    <cellStyle name="Normal" xfId="0" builtinId="0"/>
    <cellStyle name="Normal - Style1 2" xfId="4" xr:uid="{00000000-0005-0000-0000-000002000000}"/>
    <cellStyle name="Normal 2" xfId="3" xr:uid="{00000000-0005-0000-0000-000003000000}"/>
    <cellStyle name="Normal 2 2" xfId="5" xr:uid="{00000000-0005-0000-0000-000004000000}"/>
    <cellStyle name="table_head1" xfId="1" xr:uid="{00000000-0005-0000-0000-000006000000}"/>
  </cellStyles>
  <dxfs count="27">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s>
  <tableStyles count="0" defaultTableStyle="TableStyleMedium9" defaultPivotStyle="PivotStyleLight16"/>
  <colors>
    <mruColors>
      <color rgb="FFFFCC00"/>
      <color rgb="FFFF9900"/>
      <color rgb="FF003578"/>
      <color rgb="FF262F13"/>
      <color rgb="FF83A343"/>
      <color rgb="FF34411B"/>
      <color rgb="FFF7C435"/>
      <color rgb="FF2E3917"/>
      <color rgb="FFF9D3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4</xdr:col>
      <xdr:colOff>1765300</xdr:colOff>
      <xdr:row>0</xdr:row>
      <xdr:rowOff>0</xdr:rowOff>
    </xdr:from>
    <xdr:to>
      <xdr:col>4</xdr:col>
      <xdr:colOff>2978331</xdr:colOff>
      <xdr:row>12</xdr:row>
      <xdr:rowOff>89975</xdr:rowOff>
    </xdr:to>
    <xdr:pic>
      <xdr:nvPicPr>
        <xdr:cNvPr id="2" name="Imagen 1">
          <a:extLst>
            <a:ext uri="{FF2B5EF4-FFF2-40B4-BE49-F238E27FC236}">
              <a16:creationId xmlns:a16="http://schemas.microsoft.com/office/drawing/2014/main" id="{7A0D2D70-2A10-4293-93DB-F53FCCA7A35C}"/>
            </a:ext>
          </a:extLst>
        </xdr:cNvPr>
        <xdr:cNvPicPr>
          <a:picLocks noChangeAspect="1"/>
        </xdr:cNvPicPr>
      </xdr:nvPicPr>
      <xdr:blipFill>
        <a:blip xmlns:r="http://schemas.openxmlformats.org/officeDocument/2006/relationships" r:embed="rId1" cstate="print"/>
        <a:stretch>
          <a:fillRect/>
        </a:stretch>
      </xdr:blipFill>
      <xdr:spPr>
        <a:xfrm>
          <a:off x="7499350" y="0"/>
          <a:ext cx="3968931" cy="2214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1685925</xdr:colOff>
      <xdr:row>0</xdr:row>
      <xdr:rowOff>0</xdr:rowOff>
    </xdr:from>
    <xdr:to>
      <xdr:col>4</xdr:col>
      <xdr:colOff>5658685</xdr:colOff>
      <xdr:row>7</xdr:row>
      <xdr:rowOff>128941</xdr:rowOff>
    </xdr:to>
    <xdr:pic>
      <xdr:nvPicPr>
        <xdr:cNvPr id="9" name="Imagen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1" cstate="print"/>
        <a:stretch>
          <a:fillRect/>
        </a:stretch>
      </xdr:blipFill>
      <xdr:spPr>
        <a:xfrm>
          <a:off x="7534275" y="0"/>
          <a:ext cx="3958421" cy="21863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2809875</xdr:colOff>
      <xdr:row>0</xdr:row>
      <xdr:rowOff>47625</xdr:rowOff>
    </xdr:from>
    <xdr:to>
      <xdr:col>4</xdr:col>
      <xdr:colOff>3926747</xdr:colOff>
      <xdr:row>13</xdr:row>
      <xdr:rowOff>157516</xdr:rowOff>
    </xdr:to>
    <xdr:pic>
      <xdr:nvPicPr>
        <xdr:cNvPr id="7" name="Imagen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cstate="print"/>
        <a:stretch>
          <a:fillRect/>
        </a:stretch>
      </xdr:blipFill>
      <xdr:spPr>
        <a:xfrm>
          <a:off x="5819775" y="47625"/>
          <a:ext cx="3958421" cy="21863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640773</xdr:colOff>
      <xdr:row>0</xdr:row>
      <xdr:rowOff>43296</xdr:rowOff>
    </xdr:from>
    <xdr:to>
      <xdr:col>4</xdr:col>
      <xdr:colOff>4599098</xdr:colOff>
      <xdr:row>9</xdr:row>
      <xdr:rowOff>331373</xdr:rowOff>
    </xdr:to>
    <xdr:pic>
      <xdr:nvPicPr>
        <xdr:cNvPr id="7" name="Imagen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cstate="print"/>
        <a:stretch>
          <a:fillRect/>
        </a:stretch>
      </xdr:blipFill>
      <xdr:spPr>
        <a:xfrm>
          <a:off x="5870864" y="43296"/>
          <a:ext cx="3957459" cy="2357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152400</xdr:colOff>
      <xdr:row>0</xdr:row>
      <xdr:rowOff>0</xdr:rowOff>
    </xdr:from>
    <xdr:to>
      <xdr:col>4</xdr:col>
      <xdr:colOff>4113633</xdr:colOff>
      <xdr:row>12</xdr:row>
      <xdr:rowOff>63806</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stretch>
          <a:fillRect/>
        </a:stretch>
      </xdr:blipFill>
      <xdr:spPr>
        <a:xfrm>
          <a:off x="6000750" y="0"/>
          <a:ext cx="3957459" cy="214978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2177142</xdr:colOff>
      <xdr:row>6</xdr:row>
      <xdr:rowOff>93243</xdr:rowOff>
    </xdr:from>
    <xdr:to>
      <xdr:col>8</xdr:col>
      <xdr:colOff>4006082</xdr:colOff>
      <xdr:row>14</xdr:row>
      <xdr:rowOff>34633</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stretch>
          <a:fillRect/>
        </a:stretch>
      </xdr:blipFill>
      <xdr:spPr>
        <a:xfrm>
          <a:off x="2612571" y="1726100"/>
          <a:ext cx="4395107" cy="24042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6"/>
  <sheetViews>
    <sheetView showGridLines="0" zoomScale="90" zoomScaleNormal="90" workbookViewId="0">
      <selection activeCell="E19" sqref="E19:F19"/>
    </sheetView>
  </sheetViews>
  <sheetFormatPr baseColWidth="10" defaultColWidth="0" defaultRowHeight="0" customHeight="1" zeroHeight="1" x14ac:dyDescent="0.3"/>
  <cols>
    <col min="1" max="1" width="3.90625" style="5" customWidth="1"/>
    <col min="2" max="2" width="15.36328125" style="5" customWidth="1"/>
    <col min="3" max="3" width="17.36328125" style="5" customWidth="1"/>
    <col min="4" max="4" width="28.54296875" style="5" customWidth="1"/>
    <col min="5" max="5" width="12.90625" style="5" customWidth="1"/>
    <col min="6" max="6" width="60.08984375" style="5" customWidth="1"/>
    <col min="7" max="7" width="21.453125" style="5" customWidth="1"/>
    <col min="8" max="8" width="6.54296875" style="5" customWidth="1"/>
    <col min="9" max="9" width="2.54296875" style="5" customWidth="1"/>
    <col min="10" max="16384" width="11.453125" style="5" hidden="1"/>
  </cols>
  <sheetData>
    <row r="1" spans="2:8" ht="13.5" thickBot="1" x14ac:dyDescent="0.35"/>
    <row r="2" spans="2:8" ht="73.5" customHeight="1" x14ac:dyDescent="0.3">
      <c r="B2" s="335" t="s">
        <v>0</v>
      </c>
      <c r="C2" s="336"/>
      <c r="D2" s="336"/>
      <c r="E2" s="336"/>
      <c r="F2" s="336"/>
      <c r="G2" s="336"/>
      <c r="H2" s="337"/>
    </row>
    <row r="3" spans="2:8" ht="13" x14ac:dyDescent="0.3">
      <c r="B3" s="64"/>
      <c r="H3" s="65"/>
    </row>
    <row r="4" spans="2:8" ht="13" x14ac:dyDescent="0.3">
      <c r="B4" s="64"/>
      <c r="H4" s="65"/>
    </row>
    <row r="5" spans="2:8" ht="13" x14ac:dyDescent="0.3">
      <c r="B5" s="66"/>
      <c r="C5" s="6"/>
      <c r="D5" s="6"/>
      <c r="E5" s="6"/>
      <c r="F5" s="6"/>
      <c r="G5" s="6"/>
      <c r="H5" s="67"/>
    </row>
    <row r="6" spans="2:8" ht="65.25" customHeight="1" x14ac:dyDescent="0.3">
      <c r="B6" s="338" t="s">
        <v>1</v>
      </c>
      <c r="C6" s="339"/>
      <c r="D6" s="339"/>
      <c r="E6" s="339"/>
      <c r="F6" s="339"/>
      <c r="G6" s="339"/>
      <c r="H6" s="340"/>
    </row>
    <row r="7" spans="2:8" ht="74.25" customHeight="1" x14ac:dyDescent="0.3">
      <c r="B7" s="338"/>
      <c r="C7" s="339"/>
      <c r="D7" s="339"/>
      <c r="E7" s="339"/>
      <c r="F7" s="339"/>
      <c r="G7" s="339"/>
      <c r="H7" s="340"/>
    </row>
    <row r="8" spans="2:8" ht="21.75" customHeight="1" x14ac:dyDescent="0.3">
      <c r="B8" s="341" t="s">
        <v>2</v>
      </c>
      <c r="C8" s="342"/>
      <c r="D8" s="342"/>
      <c r="E8" s="342"/>
      <c r="F8" s="342"/>
      <c r="G8" s="342"/>
      <c r="H8" s="343"/>
    </row>
    <row r="9" spans="2:8" ht="42" customHeight="1" x14ac:dyDescent="0.3">
      <c r="B9" s="308" t="s">
        <v>3</v>
      </c>
      <c r="C9" s="309"/>
      <c r="D9" s="309"/>
      <c r="E9" s="309"/>
      <c r="F9" s="309"/>
      <c r="G9" s="309"/>
      <c r="H9" s="310"/>
    </row>
    <row r="10" spans="2:8" ht="43.5" customHeight="1" x14ac:dyDescent="0.3">
      <c r="B10" s="308"/>
      <c r="C10" s="309"/>
      <c r="D10" s="309"/>
      <c r="E10" s="309"/>
      <c r="F10" s="309"/>
      <c r="G10" s="309"/>
      <c r="H10" s="310"/>
    </row>
    <row r="11" spans="2:8" ht="12.75" customHeight="1" thickBot="1" x14ac:dyDescent="0.35">
      <c r="B11" s="64"/>
      <c r="D11" s="7"/>
      <c r="E11" s="8"/>
      <c r="F11" s="8"/>
      <c r="G11" s="9"/>
      <c r="H11" s="65"/>
    </row>
    <row r="12" spans="2:8" ht="21" customHeight="1" thickTop="1" x14ac:dyDescent="0.3">
      <c r="B12" s="64"/>
      <c r="C12" s="323" t="s">
        <v>4</v>
      </c>
      <c r="D12" s="324"/>
      <c r="E12" s="311" t="s">
        <v>5</v>
      </c>
      <c r="F12" s="312"/>
      <c r="H12" s="65"/>
    </row>
    <row r="13" spans="2:8" ht="37.5" customHeight="1" x14ac:dyDescent="0.3">
      <c r="B13" s="64"/>
      <c r="C13" s="321" t="s">
        <v>6</v>
      </c>
      <c r="D13" s="322"/>
      <c r="E13" s="313" t="s">
        <v>7</v>
      </c>
      <c r="F13" s="314"/>
      <c r="H13" s="65"/>
    </row>
    <row r="14" spans="2:8" ht="39.75" customHeight="1" x14ac:dyDescent="0.3">
      <c r="B14" s="64"/>
      <c r="C14" s="319" t="s">
        <v>8</v>
      </c>
      <c r="D14" s="320"/>
      <c r="E14" s="317" t="s">
        <v>9</v>
      </c>
      <c r="F14" s="318"/>
      <c r="H14" s="65"/>
    </row>
    <row r="15" spans="2:8" ht="180.75" customHeight="1" x14ac:dyDescent="0.3">
      <c r="B15" s="64"/>
      <c r="C15" s="319" t="s">
        <v>10</v>
      </c>
      <c r="D15" s="320"/>
      <c r="E15" s="317" t="s">
        <v>11</v>
      </c>
      <c r="F15" s="318"/>
      <c r="H15" s="65"/>
    </row>
    <row r="16" spans="2:8" ht="15.75" customHeight="1" x14ac:dyDescent="0.3">
      <c r="B16" s="64"/>
      <c r="C16" s="346" t="s">
        <v>12</v>
      </c>
      <c r="D16" s="16" t="s">
        <v>13</v>
      </c>
      <c r="E16" s="317" t="s">
        <v>14</v>
      </c>
      <c r="F16" s="318"/>
      <c r="H16" s="65"/>
    </row>
    <row r="17" spans="2:8" ht="54" customHeight="1" x14ac:dyDescent="0.3">
      <c r="B17" s="64"/>
      <c r="C17" s="347"/>
      <c r="D17" s="45" t="s">
        <v>15</v>
      </c>
      <c r="E17" s="325" t="s">
        <v>16</v>
      </c>
      <c r="F17" s="326"/>
      <c r="H17" s="65"/>
    </row>
    <row r="18" spans="2:8" ht="98.25" customHeight="1" x14ac:dyDescent="0.3">
      <c r="B18" s="64"/>
      <c r="C18" s="347"/>
      <c r="D18" s="45" t="s">
        <v>17</v>
      </c>
      <c r="E18" s="325" t="s">
        <v>18</v>
      </c>
      <c r="F18" s="326"/>
      <c r="H18" s="65"/>
    </row>
    <row r="19" spans="2:8" ht="83.25" customHeight="1" thickBot="1" x14ac:dyDescent="0.35">
      <c r="B19" s="64"/>
      <c r="C19" s="348" t="s">
        <v>19</v>
      </c>
      <c r="D19" s="349"/>
      <c r="E19" s="315" t="s">
        <v>20</v>
      </c>
      <c r="F19" s="316"/>
      <c r="H19" s="65"/>
    </row>
    <row r="20" spans="2:8" ht="19.5" customHeight="1" thickTop="1" x14ac:dyDescent="0.3">
      <c r="B20" s="64"/>
      <c r="C20" s="10"/>
      <c r="D20" s="10"/>
      <c r="E20" s="11"/>
      <c r="F20" s="11"/>
      <c r="H20" s="65"/>
    </row>
    <row r="21" spans="2:8" ht="37.5" customHeight="1" x14ac:dyDescent="0.3">
      <c r="B21" s="331" t="s">
        <v>21</v>
      </c>
      <c r="C21" s="332"/>
      <c r="D21" s="332"/>
      <c r="E21" s="332"/>
      <c r="F21" s="332"/>
      <c r="G21" s="332"/>
      <c r="H21" s="333"/>
    </row>
    <row r="22" spans="2:8" ht="27.75" customHeight="1" x14ac:dyDescent="0.3">
      <c r="B22" s="64"/>
      <c r="H22" s="65"/>
    </row>
    <row r="23" spans="2:8" ht="27.75" customHeight="1" x14ac:dyDescent="0.3">
      <c r="B23" s="64"/>
      <c r="C23" s="107" t="s">
        <v>22</v>
      </c>
      <c r="D23" s="350" t="s">
        <v>5</v>
      </c>
      <c r="E23" s="350"/>
      <c r="F23" s="350" t="s">
        <v>23</v>
      </c>
      <c r="G23" s="350"/>
      <c r="H23" s="65"/>
    </row>
    <row r="24" spans="2:8" ht="59.25" customHeight="1" x14ac:dyDescent="0.3">
      <c r="B24" s="64"/>
      <c r="C24" s="82" t="s">
        <v>24</v>
      </c>
      <c r="D24" s="327" t="s">
        <v>25</v>
      </c>
      <c r="E24" s="327"/>
      <c r="F24" s="327" t="s">
        <v>26</v>
      </c>
      <c r="G24" s="327"/>
      <c r="H24" s="65"/>
    </row>
    <row r="25" spans="2:8" ht="53.25" customHeight="1" x14ac:dyDescent="0.3">
      <c r="B25" s="64"/>
      <c r="C25" s="83" t="s">
        <v>27</v>
      </c>
      <c r="D25" s="327" t="s">
        <v>28</v>
      </c>
      <c r="E25" s="327"/>
      <c r="F25" s="327" t="s">
        <v>29</v>
      </c>
      <c r="G25" s="327"/>
      <c r="H25" s="65"/>
    </row>
    <row r="26" spans="2:8" ht="62.25" customHeight="1" x14ac:dyDescent="0.3">
      <c r="B26" s="64"/>
      <c r="C26" s="84" t="s">
        <v>30</v>
      </c>
      <c r="D26" s="327" t="s">
        <v>31</v>
      </c>
      <c r="E26" s="327"/>
      <c r="F26" s="327" t="s">
        <v>32</v>
      </c>
      <c r="G26" s="327"/>
      <c r="H26" s="65"/>
    </row>
    <row r="27" spans="2:8" ht="70.5" customHeight="1" x14ac:dyDescent="0.3">
      <c r="B27" s="64"/>
      <c r="C27" s="85" t="s">
        <v>33</v>
      </c>
      <c r="D27" s="327" t="s">
        <v>34</v>
      </c>
      <c r="E27" s="327"/>
      <c r="F27" s="327" t="s">
        <v>35</v>
      </c>
      <c r="G27" s="327"/>
      <c r="H27" s="65"/>
    </row>
    <row r="28" spans="2:8" ht="11.25" customHeight="1" x14ac:dyDescent="0.3">
      <c r="B28" s="68"/>
      <c r="C28" s="63"/>
      <c r="D28" s="63"/>
      <c r="E28" s="63"/>
      <c r="F28" s="63"/>
      <c r="G28" s="63"/>
      <c r="H28" s="69"/>
    </row>
    <row r="29" spans="2:8" ht="14.25" customHeight="1" x14ac:dyDescent="0.3">
      <c r="B29" s="105"/>
      <c r="C29" s="344"/>
      <c r="D29" s="344"/>
      <c r="E29" s="345"/>
      <c r="F29" s="345"/>
      <c r="G29" s="345"/>
      <c r="H29" s="106"/>
    </row>
    <row r="30" spans="2:8" ht="27.75" customHeight="1" x14ac:dyDescent="0.3">
      <c r="B30" s="331" t="s">
        <v>36</v>
      </c>
      <c r="C30" s="332"/>
      <c r="D30" s="332"/>
      <c r="E30" s="332"/>
      <c r="F30" s="332"/>
      <c r="G30" s="332"/>
      <c r="H30" s="333"/>
    </row>
    <row r="31" spans="2:8" ht="13" x14ac:dyDescent="0.3">
      <c r="B31" s="64"/>
      <c r="C31" s="12"/>
      <c r="D31" s="12"/>
      <c r="E31" s="334"/>
      <c r="F31" s="334"/>
      <c r="H31" s="65"/>
    </row>
    <row r="32" spans="2:8" ht="14" x14ac:dyDescent="0.3">
      <c r="B32" s="328" t="s">
        <v>37</v>
      </c>
      <c r="C32" s="329"/>
      <c r="D32" s="329"/>
      <c r="E32" s="329"/>
      <c r="F32" s="329"/>
      <c r="G32" s="329"/>
      <c r="H32" s="330"/>
    </row>
    <row r="33" spans="2:8" ht="13.5" thickBot="1" x14ac:dyDescent="0.35">
      <c r="B33" s="70"/>
      <c r="C33" s="71"/>
      <c r="D33" s="71"/>
      <c r="E33" s="71"/>
      <c r="F33" s="71"/>
      <c r="G33" s="71"/>
      <c r="H33" s="72"/>
    </row>
    <row r="34" spans="2:8" ht="13" x14ac:dyDescent="0.3"/>
    <row r="35" spans="2:8" ht="29.25" customHeight="1" x14ac:dyDescent="0.3"/>
    <row r="36" spans="2:8" ht="26.25" customHeight="1" x14ac:dyDescent="0.3"/>
    <row r="37" spans="2:8" ht="43.5" customHeight="1" x14ac:dyDescent="0.3"/>
    <row r="38" spans="2:8" ht="53.25" customHeight="1" x14ac:dyDescent="0.3"/>
    <row r="39" spans="2:8" ht="13" x14ac:dyDescent="0.3"/>
    <row r="40" spans="2:8" ht="13" x14ac:dyDescent="0.3"/>
    <row r="41" spans="2:8" ht="13" x14ac:dyDescent="0.3"/>
    <row r="42" spans="2:8" ht="13" x14ac:dyDescent="0.3"/>
    <row r="43" spans="2:8" ht="13" x14ac:dyDescent="0.3"/>
    <row r="44" spans="2:8" ht="13" x14ac:dyDescent="0.3"/>
    <row r="45" spans="2:8" ht="12.75" customHeight="1" x14ac:dyDescent="0.3"/>
    <row r="46" spans="2:8" ht="12.75" customHeight="1" x14ac:dyDescent="0.3"/>
    <row r="47" spans="2:8" ht="12.75" customHeight="1" x14ac:dyDescent="0.3"/>
    <row r="48" spans="2: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sheetData>
  <sheetProtection selectLockedCells="1" selectUnlockedCells="1"/>
  <mergeCells count="34">
    <mergeCell ref="B2:H2"/>
    <mergeCell ref="B6:H7"/>
    <mergeCell ref="B8:H8"/>
    <mergeCell ref="C29:D29"/>
    <mergeCell ref="E29:G29"/>
    <mergeCell ref="C15:D15"/>
    <mergeCell ref="C16:C18"/>
    <mergeCell ref="C19:D19"/>
    <mergeCell ref="E16:F16"/>
    <mergeCell ref="D24:E24"/>
    <mergeCell ref="D23:E23"/>
    <mergeCell ref="F26:G26"/>
    <mergeCell ref="F27:G27"/>
    <mergeCell ref="F23:G23"/>
    <mergeCell ref="D27:E27"/>
    <mergeCell ref="F24:G24"/>
    <mergeCell ref="F25:G25"/>
    <mergeCell ref="D25:E25"/>
    <mergeCell ref="B32:H32"/>
    <mergeCell ref="E18:F18"/>
    <mergeCell ref="B21:H21"/>
    <mergeCell ref="E31:F31"/>
    <mergeCell ref="D26:E26"/>
    <mergeCell ref="B30:H30"/>
    <mergeCell ref="B9:H10"/>
    <mergeCell ref="E12:F12"/>
    <mergeCell ref="E13:F13"/>
    <mergeCell ref="E19:F19"/>
    <mergeCell ref="E15:F15"/>
    <mergeCell ref="C14:D14"/>
    <mergeCell ref="C13:D13"/>
    <mergeCell ref="C12:D12"/>
    <mergeCell ref="E14:F14"/>
    <mergeCell ref="E17:F1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39"/>
  <sheetViews>
    <sheetView showGridLines="0" workbookViewId="0">
      <pane xSplit="1" ySplit="4" topLeftCell="B36" activePane="bottomRight" state="frozen"/>
      <selection pane="topRight" activeCell="B1" sqref="B1"/>
      <selection pane="bottomLeft" activeCell="A11" sqref="A11"/>
      <selection pane="bottomRight" activeCell="C25" sqref="C25"/>
    </sheetView>
  </sheetViews>
  <sheetFormatPr baseColWidth="10" defaultColWidth="11.453125" defaultRowHeight="14" x14ac:dyDescent="0.3"/>
  <cols>
    <col min="1" max="1" width="3.54296875" style="20" customWidth="1"/>
    <col min="2" max="2" width="36.453125" style="20" customWidth="1"/>
    <col min="3" max="3" width="67.08984375" style="24" customWidth="1"/>
    <col min="4" max="16384" width="11.453125" style="20"/>
  </cols>
  <sheetData>
    <row r="2" spans="2:12" x14ac:dyDescent="0.3">
      <c r="B2" s="351" t="s">
        <v>38</v>
      </c>
      <c r="C2" s="351"/>
      <c r="D2" s="19"/>
      <c r="E2" s="19"/>
      <c r="F2" s="19"/>
      <c r="G2" s="19"/>
      <c r="H2" s="19"/>
      <c r="I2" s="19"/>
      <c r="J2" s="19"/>
      <c r="K2" s="19"/>
      <c r="L2" s="19"/>
    </row>
    <row r="4" spans="2:12" x14ac:dyDescent="0.3">
      <c r="B4" s="25" t="s">
        <v>39</v>
      </c>
      <c r="C4" s="26" t="s">
        <v>5</v>
      </c>
    </row>
    <row r="5" spans="2:12" ht="56" x14ac:dyDescent="0.3">
      <c r="B5" s="78" t="s">
        <v>40</v>
      </c>
      <c r="C5" s="21" t="s">
        <v>41</v>
      </c>
    </row>
    <row r="6" spans="2:12" ht="46.5" customHeight="1" x14ac:dyDescent="0.3">
      <c r="B6" s="79" t="s">
        <v>42</v>
      </c>
      <c r="C6" s="22" t="s">
        <v>43</v>
      </c>
    </row>
    <row r="7" spans="2:12" ht="56" x14ac:dyDescent="0.3">
      <c r="B7" s="80" t="s">
        <v>44</v>
      </c>
      <c r="C7" s="23" t="s">
        <v>45</v>
      </c>
    </row>
    <row r="8" spans="2:12" ht="42" x14ac:dyDescent="0.3">
      <c r="B8" s="81" t="s">
        <v>46</v>
      </c>
      <c r="C8" s="23" t="s">
        <v>47</v>
      </c>
    </row>
    <row r="9" spans="2:12" ht="42" x14ac:dyDescent="0.3">
      <c r="B9" s="81" t="s">
        <v>48</v>
      </c>
      <c r="C9" s="23" t="s">
        <v>49</v>
      </c>
    </row>
    <row r="10" spans="2:12" x14ac:dyDescent="0.3">
      <c r="B10" s="80" t="s">
        <v>50</v>
      </c>
      <c r="C10" s="23" t="s">
        <v>51</v>
      </c>
    </row>
    <row r="11" spans="2:12" ht="98" x14ac:dyDescent="0.3">
      <c r="B11" s="80" t="s">
        <v>52</v>
      </c>
      <c r="C11" s="23" t="s">
        <v>53</v>
      </c>
    </row>
    <row r="12" spans="2:12" ht="56" x14ac:dyDescent="0.3">
      <c r="B12" s="80" t="s">
        <v>54</v>
      </c>
      <c r="C12" s="23" t="s">
        <v>55</v>
      </c>
    </row>
    <row r="13" spans="2:12" ht="42" x14ac:dyDescent="0.3">
      <c r="B13" s="80" t="s">
        <v>56</v>
      </c>
      <c r="C13" s="23" t="s">
        <v>57</v>
      </c>
    </row>
    <row r="14" spans="2:12" ht="42" x14ac:dyDescent="0.3">
      <c r="B14" s="81" t="s">
        <v>58</v>
      </c>
      <c r="C14" s="77" t="s">
        <v>59</v>
      </c>
    </row>
    <row r="15" spans="2:12" ht="28" x14ac:dyDescent="0.3">
      <c r="B15" s="81" t="s">
        <v>60</v>
      </c>
      <c r="C15" s="77" t="s">
        <v>61</v>
      </c>
    </row>
    <row r="16" spans="2:12" ht="42" x14ac:dyDescent="0.3">
      <c r="B16" s="81" t="s">
        <v>62</v>
      </c>
      <c r="C16" s="77" t="s">
        <v>63</v>
      </c>
    </row>
    <row r="17" spans="2:3" x14ac:dyDescent="0.3">
      <c r="B17" s="81" t="s">
        <v>64</v>
      </c>
      <c r="C17" s="77" t="s">
        <v>65</v>
      </c>
    </row>
    <row r="18" spans="2:3" x14ac:dyDescent="0.3">
      <c r="B18" s="81" t="s">
        <v>66</v>
      </c>
      <c r="C18" s="77" t="s">
        <v>67</v>
      </c>
    </row>
    <row r="19" spans="2:3" ht="28" x14ac:dyDescent="0.3">
      <c r="B19" s="81" t="s">
        <v>68</v>
      </c>
      <c r="C19" s="77" t="s">
        <v>69</v>
      </c>
    </row>
    <row r="20" spans="2:3" ht="28" x14ac:dyDescent="0.3">
      <c r="B20" s="80" t="s">
        <v>70</v>
      </c>
      <c r="C20" s="23" t="s">
        <v>71</v>
      </c>
    </row>
    <row r="21" spans="2:3" ht="56" x14ac:dyDescent="0.3">
      <c r="B21" s="80" t="s">
        <v>72</v>
      </c>
      <c r="C21" s="23" t="s">
        <v>73</v>
      </c>
    </row>
    <row r="22" spans="2:3" ht="56" x14ac:dyDescent="0.3">
      <c r="B22" s="80" t="s">
        <v>74</v>
      </c>
      <c r="C22" s="23" t="s">
        <v>75</v>
      </c>
    </row>
    <row r="23" spans="2:3" ht="42" x14ac:dyDescent="0.3">
      <c r="B23" s="80" t="s">
        <v>76</v>
      </c>
      <c r="C23" s="23" t="s">
        <v>77</v>
      </c>
    </row>
    <row r="24" spans="2:3" ht="70" x14ac:dyDescent="0.3">
      <c r="B24" s="80" t="s">
        <v>78</v>
      </c>
      <c r="C24" s="23" t="s">
        <v>79</v>
      </c>
    </row>
    <row r="25" spans="2:3" ht="28" x14ac:dyDescent="0.3">
      <c r="B25" s="80" t="s">
        <v>80</v>
      </c>
      <c r="C25" s="23" t="s">
        <v>81</v>
      </c>
    </row>
    <row r="26" spans="2:3" ht="28" x14ac:dyDescent="0.3">
      <c r="B26" s="81" t="s">
        <v>82</v>
      </c>
      <c r="C26" s="77" t="s">
        <v>83</v>
      </c>
    </row>
    <row r="27" spans="2:3" ht="28" x14ac:dyDescent="0.3">
      <c r="B27" s="81" t="s">
        <v>84</v>
      </c>
      <c r="C27" s="77" t="s">
        <v>85</v>
      </c>
    </row>
    <row r="28" spans="2:3" ht="42" x14ac:dyDescent="0.3">
      <c r="B28" s="81" t="s">
        <v>27</v>
      </c>
      <c r="C28" s="77" t="s">
        <v>86</v>
      </c>
    </row>
    <row r="29" spans="2:3" ht="28" x14ac:dyDescent="0.3">
      <c r="B29" s="80" t="s">
        <v>87</v>
      </c>
      <c r="C29" s="23" t="s">
        <v>88</v>
      </c>
    </row>
    <row r="30" spans="2:3" ht="28" x14ac:dyDescent="0.3">
      <c r="B30" s="80" t="s">
        <v>89</v>
      </c>
      <c r="C30" s="23" t="s">
        <v>90</v>
      </c>
    </row>
    <row r="31" spans="2:3" ht="28" x14ac:dyDescent="0.3">
      <c r="B31" s="80" t="s">
        <v>91</v>
      </c>
      <c r="C31" s="23" t="s">
        <v>92</v>
      </c>
    </row>
    <row r="32" spans="2:3" ht="42" x14ac:dyDescent="0.3">
      <c r="B32" s="80" t="s">
        <v>93</v>
      </c>
      <c r="C32" s="23" t="s">
        <v>94</v>
      </c>
    </row>
    <row r="33" spans="2:3" ht="28" x14ac:dyDescent="0.3">
      <c r="B33" s="80" t="s">
        <v>95</v>
      </c>
      <c r="C33" s="23" t="s">
        <v>96</v>
      </c>
    </row>
    <row r="34" spans="2:3" ht="28" x14ac:dyDescent="0.3">
      <c r="B34" s="80" t="s">
        <v>97</v>
      </c>
      <c r="C34" s="23" t="s">
        <v>98</v>
      </c>
    </row>
    <row r="35" spans="2:3" ht="28" x14ac:dyDescent="0.3">
      <c r="B35" s="80" t="s">
        <v>99</v>
      </c>
      <c r="C35" s="23" t="s">
        <v>100</v>
      </c>
    </row>
    <row r="36" spans="2:3" ht="42" x14ac:dyDescent="0.3">
      <c r="B36" s="80" t="s">
        <v>101</v>
      </c>
      <c r="C36" s="23" t="s">
        <v>102</v>
      </c>
    </row>
    <row r="37" spans="2:3" ht="42" x14ac:dyDescent="0.3">
      <c r="B37" s="80" t="s">
        <v>103</v>
      </c>
      <c r="C37" s="23" t="s">
        <v>104</v>
      </c>
    </row>
    <row r="38" spans="2:3" ht="42" x14ac:dyDescent="0.3">
      <c r="B38" s="81" t="s">
        <v>105</v>
      </c>
      <c r="C38" s="77" t="s">
        <v>106</v>
      </c>
    </row>
    <row r="39" spans="2:3" ht="82.5" customHeight="1" x14ac:dyDescent="0.3">
      <c r="B39" s="81" t="s">
        <v>107</v>
      </c>
      <c r="C39" s="77" t="s">
        <v>108</v>
      </c>
    </row>
  </sheetData>
  <sortState xmlns:xlrd2="http://schemas.microsoft.com/office/spreadsheetml/2017/richdata2" ref="B5:C37">
    <sortCondition ref="B5:B37"/>
  </sortState>
  <mergeCells count="1">
    <mergeCell ref="B2:C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00"/>
  </sheetPr>
  <dimension ref="A4:CR351"/>
  <sheetViews>
    <sheetView topLeftCell="A76" zoomScale="63" zoomScaleNormal="63" workbookViewId="0">
      <selection activeCell="M24" sqref="M24:M26"/>
    </sheetView>
  </sheetViews>
  <sheetFormatPr baseColWidth="10" defaultColWidth="3.08984375" defaultRowHeight="14" zeroHeight="1" x14ac:dyDescent="0.3"/>
  <cols>
    <col min="1" max="1" width="3.08984375" style="13"/>
    <col min="2" max="2" width="4.08984375" style="13" customWidth="1"/>
    <col min="3" max="3" width="42.54296875" style="13" customWidth="1"/>
    <col min="4" max="4" width="35.54296875" style="13" customWidth="1"/>
    <col min="5" max="5" width="105" style="13" customWidth="1"/>
    <col min="6" max="6" width="8.08984375" style="13" customWidth="1"/>
    <col min="7" max="7" width="3.54296875" style="13" bestFit="1" customWidth="1"/>
    <col min="8" max="8" width="76.36328125" style="119" customWidth="1"/>
    <col min="9" max="9" width="104.453125" style="13" customWidth="1"/>
    <col min="10" max="10" width="7.453125" style="13" customWidth="1"/>
    <col min="11" max="11" width="19" style="13" customWidth="1"/>
    <col min="12" max="12" width="122.1796875" style="13" customWidth="1"/>
    <col min="13" max="13" width="133.54296875" style="13" customWidth="1"/>
    <col min="14" max="16" width="3.08984375" style="13" hidden="1" customWidth="1"/>
    <col min="17" max="16384" width="3.08984375" style="13"/>
  </cols>
  <sheetData>
    <row r="4" spans="5:10" ht="9.9" customHeight="1" x14ac:dyDescent="0.3"/>
    <row r="5" spans="5:10" ht="9.9" customHeight="1" x14ac:dyDescent="0.3"/>
    <row r="6" spans="5:10" ht="9.9" customHeight="1" x14ac:dyDescent="0.3"/>
    <row r="7" spans="5:10" ht="9.9" customHeight="1" x14ac:dyDescent="0.3"/>
    <row r="8" spans="5:10" ht="9.9" customHeight="1" x14ac:dyDescent="0.3"/>
    <row r="9" spans="5:10" ht="9.9" customHeight="1" x14ac:dyDescent="0.3"/>
    <row r="10" spans="5:10" ht="9.9" customHeight="1" x14ac:dyDescent="0.3"/>
    <row r="11" spans="5:10" ht="9.9" customHeight="1" x14ac:dyDescent="0.3"/>
    <row r="12" spans="5:10" ht="9.9" customHeight="1" x14ac:dyDescent="0.3"/>
    <row r="13" spans="5:10" ht="9.9" customHeight="1" x14ac:dyDescent="0.3">
      <c r="E13" s="545"/>
      <c r="F13" s="546"/>
      <c r="G13" s="546"/>
      <c r="H13" s="546"/>
      <c r="I13" s="546"/>
      <c r="J13" s="546"/>
    </row>
    <row r="14" spans="5:10" ht="31.5" customHeight="1" x14ac:dyDescent="0.3">
      <c r="E14" s="545"/>
      <c r="F14" s="546"/>
      <c r="G14" s="546"/>
      <c r="H14" s="546"/>
      <c r="I14" s="546"/>
      <c r="J14" s="546"/>
    </row>
    <row r="15" spans="5:10" ht="24.75" customHeight="1" x14ac:dyDescent="0.3">
      <c r="E15" s="53"/>
      <c r="F15" s="547"/>
      <c r="G15" s="547"/>
      <c r="H15" s="547"/>
      <c r="I15" s="547"/>
      <c r="J15" s="547"/>
    </row>
    <row r="16" spans="5:10" ht="20.25" customHeight="1" x14ac:dyDescent="0.3"/>
    <row r="17" spans="1:96" ht="9.9" customHeight="1" x14ac:dyDescent="0.3"/>
    <row r="18" spans="1:96" ht="20.149999999999999" customHeight="1" x14ac:dyDescent="0.3">
      <c r="C18" s="548" t="s">
        <v>109</v>
      </c>
      <c r="D18" s="548"/>
      <c r="E18" s="548"/>
      <c r="F18" s="548"/>
      <c r="G18" s="548"/>
      <c r="H18" s="548"/>
      <c r="I18" s="548"/>
      <c r="J18" s="548"/>
      <c r="K18" s="548"/>
      <c r="L18" s="116"/>
      <c r="M18" s="116"/>
    </row>
    <row r="19" spans="1:96" ht="60" customHeight="1" x14ac:dyDescent="0.3">
      <c r="C19" s="549" t="s">
        <v>110</v>
      </c>
      <c r="D19" s="549"/>
      <c r="E19" s="549"/>
      <c r="F19" s="549"/>
      <c r="G19" s="549"/>
      <c r="H19" s="549"/>
      <c r="I19" s="549"/>
      <c r="J19" s="549"/>
      <c r="K19" s="549"/>
      <c r="L19" s="148"/>
      <c r="M19" s="148"/>
    </row>
    <row r="20" spans="1:96" ht="9.9" customHeight="1" thickBot="1" x14ac:dyDescent="0.35">
      <c r="B20" s="14"/>
      <c r="C20" s="14"/>
      <c r="D20" s="14"/>
      <c r="F20" s="15"/>
    </row>
    <row r="21" spans="1:96" ht="36.75" customHeight="1" x14ac:dyDescent="0.3">
      <c r="B21" s="493" t="s">
        <v>111</v>
      </c>
      <c r="C21" s="496" t="s">
        <v>506</v>
      </c>
      <c r="D21" s="498" t="s">
        <v>8</v>
      </c>
      <c r="E21" s="500" t="s">
        <v>505</v>
      </c>
      <c r="F21" s="491" t="s">
        <v>394</v>
      </c>
      <c r="G21" s="488" t="s">
        <v>113</v>
      </c>
      <c r="H21" s="489"/>
      <c r="I21" s="490"/>
      <c r="J21" s="491" t="s">
        <v>395</v>
      </c>
      <c r="K21" s="491" t="s">
        <v>114</v>
      </c>
      <c r="L21" s="498" t="s">
        <v>728</v>
      </c>
      <c r="M21" s="498" t="s">
        <v>727</v>
      </c>
    </row>
    <row r="22" spans="1:96" ht="29.25" customHeight="1" x14ac:dyDescent="0.3">
      <c r="B22" s="494"/>
      <c r="C22" s="496"/>
      <c r="D22" s="499"/>
      <c r="E22" s="499"/>
      <c r="F22" s="491"/>
      <c r="G22" s="504" t="s">
        <v>13</v>
      </c>
      <c r="H22" s="506" t="s">
        <v>15</v>
      </c>
      <c r="I22" s="498" t="s">
        <v>729</v>
      </c>
      <c r="J22" s="491"/>
      <c r="K22" s="491"/>
      <c r="L22" s="499"/>
      <c r="M22" s="499"/>
    </row>
    <row r="23" spans="1:96" ht="20.5" customHeight="1" x14ac:dyDescent="0.3">
      <c r="B23" s="495"/>
      <c r="C23" s="497"/>
      <c r="D23" s="499"/>
      <c r="E23" s="499"/>
      <c r="F23" s="492"/>
      <c r="G23" s="505"/>
      <c r="H23" s="507"/>
      <c r="I23" s="499"/>
      <c r="J23" s="492"/>
      <c r="K23" s="492"/>
      <c r="L23" s="544"/>
      <c r="M23" s="544"/>
    </row>
    <row r="24" spans="1:96" s="172" customFormat="1" ht="91.5" customHeight="1" x14ac:dyDescent="0.25">
      <c r="A24" s="511" t="s">
        <v>115</v>
      </c>
      <c r="B24" s="512" t="str">
        <f>+LEFT(C24,3)</f>
        <v xml:space="preserve"> Ap</v>
      </c>
      <c r="C24" s="513" t="s">
        <v>116</v>
      </c>
      <c r="D24" s="514" t="s">
        <v>117</v>
      </c>
      <c r="E24" s="501" t="s">
        <v>724</v>
      </c>
      <c r="F24" s="502">
        <v>3</v>
      </c>
      <c r="G24" s="149">
        <v>1</v>
      </c>
      <c r="H24" s="508" t="s">
        <v>571</v>
      </c>
      <c r="I24" s="501" t="s">
        <v>639</v>
      </c>
      <c r="J24" s="502">
        <v>3</v>
      </c>
      <c r="K24" s="503" t="s">
        <v>399</v>
      </c>
      <c r="L24" s="352" t="s">
        <v>638</v>
      </c>
      <c r="M24" s="371" t="s">
        <v>731</v>
      </c>
      <c r="N24" s="539" t="e" cm="1">
        <f t="array" ref="N24">+N24:CG24M24N24:CF24N24:CH24M24N24:CF24</f>
        <v>#NAME?</v>
      </c>
      <c r="O24" s="538"/>
      <c r="P24" s="538"/>
      <c r="Q24" s="537"/>
      <c r="R24" s="538"/>
      <c r="S24" s="538"/>
      <c r="T24" s="538"/>
      <c r="U24" s="538"/>
      <c r="V24" s="538"/>
      <c r="W24" s="538"/>
      <c r="X24" s="538"/>
      <c r="Y24" s="538"/>
      <c r="Z24" s="538"/>
      <c r="AA24" s="538"/>
      <c r="AB24" s="538"/>
      <c r="AC24" s="538"/>
      <c r="AD24" s="538"/>
      <c r="AE24" s="538"/>
      <c r="AF24" s="538"/>
      <c r="AG24" s="538"/>
      <c r="AH24" s="538"/>
      <c r="AI24" s="538"/>
      <c r="AJ24" s="538"/>
      <c r="AK24" s="538"/>
      <c r="AL24" s="538"/>
      <c r="AM24" s="538"/>
      <c r="AN24" s="538"/>
      <c r="AO24" s="538"/>
      <c r="AP24" s="538"/>
      <c r="AQ24" s="538"/>
      <c r="AR24" s="538"/>
      <c r="AS24" s="538"/>
      <c r="AT24" s="538"/>
      <c r="AU24" s="538"/>
      <c r="AV24" s="538"/>
      <c r="AW24" s="538"/>
      <c r="AX24" s="538"/>
      <c r="AY24" s="538"/>
      <c r="AZ24" s="538"/>
      <c r="BA24" s="538"/>
      <c r="BB24" s="538"/>
      <c r="BC24" s="538"/>
      <c r="BD24" s="538"/>
      <c r="BE24" s="538"/>
      <c r="BF24" s="538"/>
      <c r="BG24" s="538"/>
      <c r="BH24" s="538"/>
      <c r="BI24" s="538"/>
      <c r="BJ24" s="538"/>
      <c r="BK24" s="538"/>
      <c r="BL24" s="538"/>
      <c r="BM24" s="538"/>
      <c r="BN24" s="538"/>
      <c r="BO24" s="538"/>
      <c r="BP24" s="538"/>
      <c r="BQ24" s="538"/>
      <c r="BR24" s="538"/>
      <c r="BS24" s="538"/>
      <c r="BT24" s="538"/>
      <c r="BU24" s="538"/>
      <c r="BV24" s="538"/>
      <c r="BW24" s="538"/>
      <c r="BX24" s="538"/>
      <c r="BY24" s="538"/>
      <c r="BZ24" s="538"/>
      <c r="CA24" s="538"/>
      <c r="CB24" s="538"/>
    </row>
    <row r="25" spans="1:96" s="173" customFormat="1" ht="357.5" customHeight="1" x14ac:dyDescent="0.25">
      <c r="A25" s="511"/>
      <c r="B25" s="512"/>
      <c r="C25" s="513"/>
      <c r="D25" s="514"/>
      <c r="E25" s="501"/>
      <c r="F25" s="502"/>
      <c r="G25" s="150">
        <v>2</v>
      </c>
      <c r="H25" s="509"/>
      <c r="I25" s="501"/>
      <c r="J25" s="502"/>
      <c r="K25" s="503"/>
      <c r="L25" s="353"/>
      <c r="M25" s="372"/>
      <c r="N25" s="534"/>
      <c r="O25" s="535"/>
      <c r="P25" s="535"/>
      <c r="Q25" s="535"/>
      <c r="R25" s="535"/>
      <c r="S25" s="535"/>
      <c r="T25" s="535"/>
      <c r="U25" s="535"/>
      <c r="V25" s="535"/>
      <c r="W25" s="535"/>
      <c r="X25" s="535"/>
      <c r="Y25" s="535"/>
      <c r="Z25" s="535"/>
      <c r="AA25" s="535"/>
      <c r="AB25" s="535"/>
      <c r="AC25" s="535"/>
      <c r="AD25" s="535"/>
      <c r="AE25" s="535"/>
      <c r="AF25" s="535"/>
      <c r="AG25" s="535"/>
      <c r="AH25" s="535"/>
      <c r="AI25" s="535"/>
      <c r="AJ25" s="535"/>
      <c r="AK25" s="535"/>
      <c r="AL25" s="535"/>
      <c r="AM25" s="535"/>
      <c r="AN25" s="535"/>
      <c r="AO25" s="535"/>
      <c r="AP25" s="535"/>
      <c r="AQ25" s="535"/>
      <c r="AR25" s="535"/>
      <c r="AS25" s="535"/>
      <c r="AT25" s="535"/>
      <c r="AU25" s="535"/>
      <c r="AV25" s="535"/>
      <c r="AW25" s="535"/>
      <c r="AX25" s="535"/>
      <c r="AY25" s="535"/>
      <c r="AZ25" s="535"/>
      <c r="BA25" s="535"/>
      <c r="BB25" s="535"/>
      <c r="BC25" s="535"/>
      <c r="BD25" s="535"/>
      <c r="BE25" s="535"/>
      <c r="BF25" s="535"/>
      <c r="BG25" s="535"/>
      <c r="BH25" s="535"/>
      <c r="BI25" s="535"/>
      <c r="BJ25" s="535"/>
      <c r="BK25" s="535"/>
      <c r="BL25" s="535"/>
      <c r="BM25" s="535"/>
      <c r="BN25" s="535"/>
      <c r="BO25" s="535"/>
      <c r="BP25" s="535"/>
      <c r="BQ25" s="535"/>
      <c r="BR25" s="535"/>
      <c r="BS25" s="535"/>
      <c r="BT25" s="535"/>
      <c r="BU25" s="535"/>
      <c r="BV25" s="535"/>
      <c r="BW25" s="535"/>
      <c r="BX25" s="535"/>
      <c r="BY25" s="535"/>
      <c r="BZ25" s="535"/>
      <c r="CA25" s="535"/>
      <c r="CB25" s="535"/>
      <c r="CC25" s="535"/>
      <c r="CD25" s="535"/>
      <c r="CE25" s="535"/>
      <c r="CF25" s="535"/>
      <c r="CG25" s="535"/>
      <c r="CH25" s="535"/>
      <c r="CI25" s="535"/>
      <c r="CJ25" s="535"/>
      <c r="CK25" s="535"/>
      <c r="CL25" s="535"/>
      <c r="CM25" s="535"/>
      <c r="CN25" s="535"/>
      <c r="CO25" s="535"/>
      <c r="CP25" s="535"/>
      <c r="CQ25" s="535"/>
      <c r="CR25" s="536"/>
    </row>
    <row r="26" spans="1:96" s="126" customFormat="1" ht="91.5" hidden="1" customHeight="1" x14ac:dyDescent="0.25">
      <c r="A26" s="511"/>
      <c r="B26" s="512"/>
      <c r="C26" s="513"/>
      <c r="D26" s="514"/>
      <c r="E26" s="501"/>
      <c r="F26" s="502"/>
      <c r="G26" s="299">
        <v>3</v>
      </c>
      <c r="H26" s="510"/>
      <c r="I26" s="501"/>
      <c r="J26" s="502"/>
      <c r="K26" s="503"/>
      <c r="L26" s="354"/>
      <c r="M26" s="373"/>
      <c r="N26" s="300"/>
      <c r="O26" s="300"/>
      <c r="P26" s="301"/>
      <c r="Q26" s="301"/>
      <c r="R26" s="301"/>
      <c r="S26" s="301"/>
      <c r="T26" s="301"/>
      <c r="U26" s="301"/>
      <c r="V26" s="301"/>
      <c r="W26" s="301"/>
      <c r="X26" s="301"/>
      <c r="Y26" s="301"/>
      <c r="Z26" s="301"/>
      <c r="AA26" s="301"/>
      <c r="AB26" s="301"/>
      <c r="AC26" s="301"/>
      <c r="AD26" s="301"/>
      <c r="AE26" s="301"/>
      <c r="AF26" s="301"/>
      <c r="AG26" s="301"/>
      <c r="AH26" s="301"/>
      <c r="AI26" s="301"/>
      <c r="AJ26" s="301"/>
      <c r="AK26" s="301"/>
      <c r="AL26" s="301"/>
      <c r="AM26" s="301"/>
      <c r="AN26" s="301"/>
      <c r="AO26" s="301"/>
      <c r="AP26" s="301"/>
      <c r="AQ26" s="301"/>
      <c r="AR26" s="301"/>
      <c r="AS26" s="301"/>
      <c r="AT26" s="301"/>
      <c r="AU26" s="301"/>
      <c r="AV26" s="301"/>
      <c r="AW26" s="301"/>
      <c r="AX26" s="301"/>
      <c r="AY26" s="301"/>
      <c r="AZ26" s="301"/>
      <c r="BA26" s="301"/>
      <c r="BB26" s="301"/>
      <c r="BC26" s="301"/>
      <c r="BD26" s="301"/>
      <c r="BE26" s="301"/>
      <c r="BF26" s="301"/>
      <c r="BG26" s="301"/>
      <c r="BH26" s="301"/>
      <c r="BI26" s="301"/>
      <c r="BJ26" s="301"/>
      <c r="BK26" s="301"/>
      <c r="BL26" s="301"/>
      <c r="BM26" s="301"/>
      <c r="BN26" s="301"/>
      <c r="BO26" s="301"/>
      <c r="BP26" s="301"/>
      <c r="BQ26" s="301"/>
      <c r="BR26" s="301"/>
      <c r="BS26" s="301"/>
      <c r="BT26" s="301"/>
      <c r="BU26" s="301"/>
      <c r="BV26" s="301"/>
      <c r="BW26" s="301"/>
      <c r="BX26" s="301"/>
      <c r="BY26" s="301"/>
      <c r="BZ26" s="301"/>
      <c r="CA26" s="301"/>
      <c r="CB26" s="301"/>
      <c r="CC26" s="301"/>
      <c r="CD26" s="301"/>
      <c r="CE26" s="301"/>
      <c r="CF26" s="301"/>
      <c r="CG26" s="301"/>
      <c r="CH26" s="301"/>
      <c r="CI26" s="301"/>
      <c r="CJ26" s="301"/>
      <c r="CK26" s="301"/>
      <c r="CL26" s="301"/>
      <c r="CM26" s="301"/>
      <c r="CN26" s="301"/>
      <c r="CO26" s="301"/>
      <c r="CP26" s="301"/>
      <c r="CQ26" s="301"/>
      <c r="CR26" s="301"/>
    </row>
    <row r="27" spans="1:96" s="20" customFormat="1" ht="65.25" hidden="1" customHeight="1" x14ac:dyDescent="0.4">
      <c r="A27" s="511"/>
      <c r="B27" s="512"/>
      <c r="C27" s="513"/>
      <c r="D27" s="514"/>
      <c r="E27" s="501"/>
      <c r="F27" s="502"/>
      <c r="G27" s="298">
        <v>4</v>
      </c>
      <c r="H27" s="302"/>
      <c r="I27" s="501"/>
      <c r="J27" s="502"/>
      <c r="K27" s="503"/>
      <c r="L27" s="303"/>
      <c r="M27" s="303"/>
      <c r="N27" s="304"/>
      <c r="O27" s="304"/>
      <c r="P27" s="305"/>
      <c r="Q27" s="305"/>
      <c r="R27" s="305"/>
      <c r="S27" s="305"/>
      <c r="T27" s="305"/>
      <c r="U27" s="305"/>
      <c r="V27" s="305"/>
      <c r="W27" s="305"/>
      <c r="X27" s="305"/>
      <c r="Y27" s="305"/>
      <c r="Z27" s="305"/>
      <c r="AA27" s="305"/>
      <c r="AB27" s="305"/>
      <c r="AC27" s="305"/>
      <c r="AD27" s="305"/>
      <c r="AE27" s="305"/>
      <c r="AF27" s="305"/>
      <c r="AG27" s="305"/>
      <c r="AH27" s="305"/>
      <c r="AI27" s="305"/>
      <c r="AJ27" s="305"/>
      <c r="AK27" s="305"/>
      <c r="AL27" s="305"/>
      <c r="AM27" s="305"/>
      <c r="AN27" s="305"/>
      <c r="AO27" s="305"/>
      <c r="AP27" s="305"/>
      <c r="AQ27" s="305"/>
      <c r="AR27" s="305"/>
      <c r="AS27" s="305"/>
      <c r="AT27" s="305"/>
      <c r="AU27" s="305"/>
      <c r="AV27" s="305"/>
      <c r="AW27" s="305"/>
      <c r="AX27" s="305"/>
      <c r="AY27" s="305"/>
      <c r="AZ27" s="305"/>
      <c r="BA27" s="305"/>
      <c r="BB27" s="305"/>
      <c r="BC27" s="305"/>
      <c r="BD27" s="305"/>
      <c r="BE27" s="305"/>
      <c r="BF27" s="305"/>
      <c r="BG27" s="305"/>
      <c r="BH27" s="305"/>
      <c r="BI27" s="305"/>
      <c r="BJ27" s="305"/>
      <c r="BK27" s="305"/>
      <c r="BL27" s="305"/>
      <c r="BM27" s="305"/>
      <c r="BN27" s="305"/>
      <c r="BO27" s="305"/>
      <c r="BP27" s="305"/>
      <c r="BQ27" s="305"/>
      <c r="BR27" s="305"/>
      <c r="BS27" s="305"/>
      <c r="BT27" s="305"/>
      <c r="BU27" s="305"/>
      <c r="BV27" s="305"/>
      <c r="BW27" s="305"/>
      <c r="BX27" s="305"/>
      <c r="BY27" s="305"/>
      <c r="BZ27" s="305"/>
      <c r="CA27" s="305"/>
      <c r="CB27" s="305"/>
      <c r="CC27" s="305"/>
      <c r="CD27" s="305"/>
      <c r="CE27" s="305"/>
      <c r="CF27" s="305"/>
      <c r="CG27" s="305"/>
      <c r="CH27" s="305"/>
      <c r="CI27" s="305"/>
      <c r="CJ27" s="305"/>
      <c r="CK27" s="305"/>
      <c r="CL27" s="305"/>
      <c r="CM27" s="305"/>
      <c r="CN27" s="305"/>
      <c r="CO27" s="305"/>
      <c r="CP27" s="305"/>
      <c r="CQ27" s="305"/>
      <c r="CR27" s="305"/>
    </row>
    <row r="28" spans="1:96" s="20" customFormat="1" ht="16.5" hidden="1" customHeight="1" x14ac:dyDescent="0.4">
      <c r="A28" s="511"/>
      <c r="B28" s="512"/>
      <c r="C28" s="513"/>
      <c r="D28" s="514"/>
      <c r="E28" s="501"/>
      <c r="F28" s="502"/>
      <c r="G28" s="298">
        <v>5</v>
      </c>
      <c r="H28" s="302"/>
      <c r="I28" s="501"/>
      <c r="J28" s="502"/>
      <c r="K28" s="503"/>
      <c r="L28" s="303"/>
      <c r="M28" s="303"/>
      <c r="N28" s="304"/>
      <c r="O28" s="304"/>
      <c r="P28" s="305"/>
      <c r="Q28" s="305"/>
      <c r="R28" s="305"/>
      <c r="S28" s="305"/>
      <c r="T28" s="305"/>
      <c r="U28" s="305"/>
      <c r="V28" s="305"/>
      <c r="W28" s="305"/>
      <c r="X28" s="305"/>
      <c r="Y28" s="305"/>
      <c r="Z28" s="305"/>
      <c r="AA28" s="305"/>
      <c r="AB28" s="305"/>
      <c r="AC28" s="305"/>
      <c r="AD28" s="305"/>
      <c r="AE28" s="305"/>
      <c r="AF28" s="305"/>
      <c r="AG28" s="305"/>
      <c r="AH28" s="305"/>
      <c r="AI28" s="305"/>
      <c r="AJ28" s="305"/>
      <c r="AK28" s="305"/>
      <c r="AL28" s="305"/>
      <c r="AM28" s="305"/>
      <c r="AN28" s="305"/>
      <c r="AO28" s="305"/>
      <c r="AP28" s="305"/>
      <c r="AQ28" s="305"/>
      <c r="AR28" s="305"/>
      <c r="AS28" s="305"/>
      <c r="AT28" s="305"/>
      <c r="AU28" s="305"/>
      <c r="AV28" s="305"/>
      <c r="AW28" s="305"/>
      <c r="AX28" s="305"/>
      <c r="AY28" s="305"/>
      <c r="AZ28" s="305"/>
      <c r="BA28" s="305"/>
      <c r="BB28" s="305"/>
      <c r="BC28" s="305"/>
      <c r="BD28" s="305"/>
      <c r="BE28" s="305"/>
      <c r="BF28" s="305"/>
      <c r="BG28" s="305"/>
      <c r="BH28" s="305"/>
      <c r="BI28" s="305"/>
      <c r="BJ28" s="305"/>
      <c r="BK28" s="305"/>
      <c r="BL28" s="305"/>
      <c r="BM28" s="305"/>
      <c r="BN28" s="305"/>
      <c r="BO28" s="305"/>
      <c r="BP28" s="305"/>
      <c r="BQ28" s="305"/>
      <c r="BR28" s="305"/>
      <c r="BS28" s="305"/>
      <c r="BT28" s="305"/>
      <c r="BU28" s="305"/>
      <c r="BV28" s="305"/>
      <c r="BW28" s="305"/>
      <c r="BX28" s="305"/>
      <c r="BY28" s="305"/>
      <c r="BZ28" s="305"/>
      <c r="CA28" s="305"/>
      <c r="CB28" s="305"/>
      <c r="CC28" s="305"/>
      <c r="CD28" s="305"/>
      <c r="CE28" s="305"/>
      <c r="CF28" s="305"/>
      <c r="CG28" s="305"/>
      <c r="CH28" s="305"/>
      <c r="CI28" s="305"/>
      <c r="CJ28" s="305"/>
      <c r="CK28" s="305"/>
      <c r="CL28" s="305"/>
      <c r="CM28" s="305"/>
      <c r="CN28" s="305"/>
      <c r="CO28" s="305"/>
      <c r="CP28" s="305"/>
      <c r="CQ28" s="305"/>
      <c r="CR28" s="305"/>
    </row>
    <row r="29" spans="1:96" s="20" customFormat="1" ht="16.5" hidden="1" customHeight="1" x14ac:dyDescent="0.4">
      <c r="A29" s="511"/>
      <c r="B29" s="512"/>
      <c r="C29" s="513"/>
      <c r="D29" s="514"/>
      <c r="E29" s="501"/>
      <c r="F29" s="502"/>
      <c r="G29" s="298">
        <v>6</v>
      </c>
      <c r="H29" s="302"/>
      <c r="I29" s="501"/>
      <c r="J29" s="502"/>
      <c r="K29" s="503"/>
      <c r="L29" s="303"/>
      <c r="M29" s="303"/>
      <c r="N29" s="304"/>
      <c r="O29" s="304"/>
      <c r="P29" s="305"/>
      <c r="Q29" s="305"/>
      <c r="R29" s="305"/>
      <c r="S29" s="305"/>
      <c r="T29" s="305"/>
      <c r="U29" s="305"/>
      <c r="V29" s="305"/>
      <c r="W29" s="305"/>
      <c r="X29" s="305"/>
      <c r="Y29" s="305"/>
      <c r="Z29" s="305"/>
      <c r="AA29" s="305"/>
      <c r="AB29" s="305"/>
      <c r="AC29" s="305"/>
      <c r="AD29" s="305"/>
      <c r="AE29" s="305"/>
      <c r="AF29" s="305"/>
      <c r="AG29" s="305"/>
      <c r="AH29" s="305"/>
      <c r="AI29" s="305"/>
      <c r="AJ29" s="305"/>
      <c r="AK29" s="305"/>
      <c r="AL29" s="305"/>
      <c r="AM29" s="305"/>
      <c r="AN29" s="305"/>
      <c r="AO29" s="305"/>
      <c r="AP29" s="305"/>
      <c r="AQ29" s="305"/>
      <c r="AR29" s="305"/>
      <c r="AS29" s="305"/>
      <c r="AT29" s="305"/>
      <c r="AU29" s="305"/>
      <c r="AV29" s="305"/>
      <c r="AW29" s="305"/>
      <c r="AX29" s="305"/>
      <c r="AY29" s="305"/>
      <c r="AZ29" s="305"/>
      <c r="BA29" s="305"/>
      <c r="BB29" s="305"/>
      <c r="BC29" s="305"/>
      <c r="BD29" s="305"/>
      <c r="BE29" s="305"/>
      <c r="BF29" s="305"/>
      <c r="BG29" s="305"/>
      <c r="BH29" s="305"/>
      <c r="BI29" s="305"/>
      <c r="BJ29" s="305"/>
      <c r="BK29" s="305"/>
      <c r="BL29" s="305"/>
      <c r="BM29" s="305"/>
      <c r="BN29" s="305"/>
      <c r="BO29" s="305"/>
      <c r="BP29" s="305"/>
      <c r="BQ29" s="305"/>
      <c r="BR29" s="305"/>
      <c r="BS29" s="305"/>
      <c r="BT29" s="305"/>
      <c r="BU29" s="305"/>
      <c r="BV29" s="305"/>
      <c r="BW29" s="305"/>
      <c r="BX29" s="305"/>
      <c r="BY29" s="305"/>
      <c r="BZ29" s="305"/>
      <c r="CA29" s="305"/>
      <c r="CB29" s="305"/>
      <c r="CC29" s="305"/>
      <c r="CD29" s="305"/>
      <c r="CE29" s="305"/>
      <c r="CF29" s="305"/>
      <c r="CG29" s="305"/>
      <c r="CH29" s="305"/>
      <c r="CI29" s="305"/>
      <c r="CJ29" s="305"/>
      <c r="CK29" s="305"/>
      <c r="CL29" s="305"/>
      <c r="CM29" s="305"/>
      <c r="CN29" s="305"/>
      <c r="CO29" s="305"/>
      <c r="CP29" s="305"/>
      <c r="CQ29" s="305"/>
      <c r="CR29" s="305"/>
    </row>
    <row r="30" spans="1:96" s="20" customFormat="1" ht="16.5" hidden="1" customHeight="1" x14ac:dyDescent="0.4">
      <c r="A30" s="511"/>
      <c r="B30" s="512"/>
      <c r="C30" s="513"/>
      <c r="D30" s="514"/>
      <c r="E30" s="501"/>
      <c r="F30" s="502"/>
      <c r="G30" s="298">
        <v>7</v>
      </c>
      <c r="H30" s="302"/>
      <c r="I30" s="501"/>
      <c r="J30" s="502"/>
      <c r="K30" s="503"/>
      <c r="L30" s="303"/>
      <c r="M30" s="303"/>
      <c r="N30" s="304"/>
      <c r="O30" s="304"/>
      <c r="P30" s="305"/>
      <c r="Q30" s="305"/>
      <c r="R30" s="305"/>
      <c r="S30" s="305"/>
      <c r="T30" s="305"/>
      <c r="U30" s="305"/>
      <c r="V30" s="305"/>
      <c r="W30" s="305"/>
      <c r="X30" s="305"/>
      <c r="Y30" s="305"/>
      <c r="Z30" s="305"/>
      <c r="AA30" s="305"/>
      <c r="AB30" s="305"/>
      <c r="AC30" s="305"/>
      <c r="AD30" s="305"/>
      <c r="AE30" s="305"/>
      <c r="AF30" s="305"/>
      <c r="AG30" s="305"/>
      <c r="AH30" s="305"/>
      <c r="AI30" s="305"/>
      <c r="AJ30" s="305"/>
      <c r="AK30" s="305"/>
      <c r="AL30" s="305"/>
      <c r="AM30" s="305"/>
      <c r="AN30" s="305"/>
      <c r="AO30" s="305"/>
      <c r="AP30" s="305"/>
      <c r="AQ30" s="305"/>
      <c r="AR30" s="305"/>
      <c r="AS30" s="305"/>
      <c r="AT30" s="305"/>
      <c r="AU30" s="305"/>
      <c r="AV30" s="305"/>
      <c r="AW30" s="305"/>
      <c r="AX30" s="305"/>
      <c r="AY30" s="305"/>
      <c r="AZ30" s="305"/>
      <c r="BA30" s="305"/>
      <c r="BB30" s="305"/>
      <c r="BC30" s="305"/>
      <c r="BD30" s="305"/>
      <c r="BE30" s="305"/>
      <c r="BF30" s="305"/>
      <c r="BG30" s="305"/>
      <c r="BH30" s="305"/>
      <c r="BI30" s="305"/>
      <c r="BJ30" s="305"/>
      <c r="BK30" s="305"/>
      <c r="BL30" s="305"/>
      <c r="BM30" s="305"/>
      <c r="BN30" s="305"/>
      <c r="BO30" s="305"/>
      <c r="BP30" s="305"/>
      <c r="BQ30" s="305"/>
      <c r="BR30" s="305"/>
      <c r="BS30" s="305"/>
      <c r="BT30" s="305"/>
      <c r="BU30" s="305"/>
      <c r="BV30" s="305"/>
      <c r="BW30" s="305"/>
      <c r="BX30" s="305"/>
      <c r="BY30" s="305"/>
      <c r="BZ30" s="305"/>
      <c r="CA30" s="305"/>
      <c r="CB30" s="305"/>
      <c r="CC30" s="305"/>
      <c r="CD30" s="305"/>
      <c r="CE30" s="305"/>
      <c r="CF30" s="305"/>
      <c r="CG30" s="305"/>
      <c r="CH30" s="305"/>
      <c r="CI30" s="305"/>
      <c r="CJ30" s="305"/>
      <c r="CK30" s="305"/>
      <c r="CL30" s="305"/>
      <c r="CM30" s="305"/>
      <c r="CN30" s="305"/>
      <c r="CO30" s="305"/>
      <c r="CP30" s="305"/>
      <c r="CQ30" s="305"/>
      <c r="CR30" s="305"/>
    </row>
    <row r="31" spans="1:96" s="20" customFormat="1" ht="120" hidden="1" customHeight="1" x14ac:dyDescent="0.4">
      <c r="A31" s="511"/>
      <c r="B31" s="512"/>
      <c r="C31" s="513"/>
      <c r="D31" s="514"/>
      <c r="E31" s="501"/>
      <c r="F31" s="502"/>
      <c r="G31" s="297">
        <v>8</v>
      </c>
      <c r="H31" s="306"/>
      <c r="I31" s="501"/>
      <c r="J31" s="502"/>
      <c r="K31" s="503"/>
      <c r="L31" s="307"/>
      <c r="M31" s="307"/>
      <c r="N31" s="304"/>
      <c r="O31" s="304"/>
      <c r="P31" s="305"/>
      <c r="Q31" s="305"/>
      <c r="R31" s="305"/>
      <c r="S31" s="305"/>
      <c r="T31" s="305"/>
      <c r="U31" s="305"/>
      <c r="V31" s="305"/>
      <c r="W31" s="305"/>
      <c r="X31" s="305"/>
      <c r="Y31" s="305"/>
      <c r="Z31" s="305"/>
      <c r="AA31" s="305"/>
      <c r="AB31" s="305"/>
      <c r="AC31" s="305"/>
      <c r="AD31" s="305"/>
      <c r="AE31" s="305"/>
      <c r="AF31" s="305"/>
      <c r="AG31" s="305"/>
      <c r="AH31" s="305"/>
      <c r="AI31" s="305"/>
      <c r="AJ31" s="305"/>
      <c r="AK31" s="305"/>
      <c r="AL31" s="305"/>
      <c r="AM31" s="305"/>
      <c r="AN31" s="305"/>
      <c r="AO31" s="305"/>
      <c r="AP31" s="305"/>
      <c r="AQ31" s="305"/>
      <c r="AR31" s="305"/>
      <c r="AS31" s="305"/>
      <c r="AT31" s="305"/>
      <c r="AU31" s="305"/>
      <c r="AV31" s="305"/>
      <c r="AW31" s="305"/>
      <c r="AX31" s="305"/>
      <c r="AY31" s="305"/>
      <c r="AZ31" s="305"/>
      <c r="BA31" s="305"/>
      <c r="BB31" s="305"/>
      <c r="BC31" s="305"/>
      <c r="BD31" s="305"/>
      <c r="BE31" s="305"/>
      <c r="BF31" s="305"/>
      <c r="BG31" s="305"/>
      <c r="BH31" s="305"/>
      <c r="BI31" s="305"/>
      <c r="BJ31" s="305"/>
      <c r="BK31" s="305"/>
      <c r="BL31" s="305"/>
      <c r="BM31" s="305"/>
      <c r="BN31" s="305"/>
      <c r="BO31" s="305"/>
      <c r="BP31" s="305"/>
      <c r="BQ31" s="305"/>
      <c r="BR31" s="305"/>
      <c r="BS31" s="305"/>
      <c r="BT31" s="305"/>
      <c r="BU31" s="305"/>
      <c r="BV31" s="305"/>
      <c r="BW31" s="305"/>
      <c r="BX31" s="305"/>
      <c r="BY31" s="305"/>
      <c r="BZ31" s="305"/>
      <c r="CA31" s="305"/>
      <c r="CB31" s="305"/>
      <c r="CC31" s="305"/>
      <c r="CD31" s="305"/>
      <c r="CE31" s="305"/>
      <c r="CF31" s="305"/>
      <c r="CG31" s="305"/>
      <c r="CH31" s="305"/>
      <c r="CI31" s="305"/>
      <c r="CJ31" s="305"/>
      <c r="CK31" s="305"/>
      <c r="CL31" s="305"/>
      <c r="CM31" s="305"/>
      <c r="CN31" s="305"/>
      <c r="CO31" s="305"/>
      <c r="CP31" s="305"/>
      <c r="CQ31" s="305"/>
      <c r="CR31" s="305"/>
    </row>
    <row r="32" spans="1:96" s="163" customFormat="1" ht="184" customHeight="1" thickBot="1" x14ac:dyDescent="0.3">
      <c r="B32" s="515" t="str">
        <f>+LEFT(C32,3)</f>
        <v>1.1</v>
      </c>
      <c r="C32" s="518" t="s">
        <v>118</v>
      </c>
      <c r="D32" s="519" t="s">
        <v>117</v>
      </c>
      <c r="E32" s="522" t="s">
        <v>725</v>
      </c>
      <c r="F32" s="523">
        <v>3</v>
      </c>
      <c r="G32" s="164">
        <v>1</v>
      </c>
      <c r="H32" s="476" t="s">
        <v>640</v>
      </c>
      <c r="I32" s="526" t="s">
        <v>641</v>
      </c>
      <c r="J32" s="527">
        <v>3</v>
      </c>
      <c r="K32" s="530" t="s">
        <v>399</v>
      </c>
      <c r="L32" s="355" t="s">
        <v>642</v>
      </c>
      <c r="M32" s="355" t="s">
        <v>730</v>
      </c>
      <c r="N32" s="165"/>
      <c r="O32" s="165"/>
      <c r="Q32" s="540"/>
      <c r="R32" s="535"/>
      <c r="S32" s="535"/>
      <c r="T32" s="535"/>
      <c r="U32" s="535"/>
      <c r="V32" s="535"/>
      <c r="W32" s="535"/>
      <c r="X32" s="535"/>
      <c r="Y32" s="535"/>
      <c r="Z32" s="535"/>
      <c r="AA32" s="535"/>
      <c r="AB32" s="535"/>
      <c r="AC32" s="535"/>
      <c r="AD32" s="535"/>
      <c r="AE32" s="535"/>
      <c r="AF32" s="535"/>
      <c r="AG32" s="535"/>
      <c r="AH32" s="535"/>
      <c r="AI32" s="535"/>
      <c r="AJ32" s="535"/>
      <c r="AK32" s="535"/>
      <c r="AL32" s="535"/>
      <c r="AM32" s="535"/>
      <c r="AN32" s="535"/>
      <c r="AO32" s="535"/>
      <c r="AP32" s="535"/>
      <c r="AQ32" s="535"/>
      <c r="AR32" s="535"/>
      <c r="AS32" s="535"/>
      <c r="AT32" s="535"/>
      <c r="AU32" s="535"/>
      <c r="AV32" s="535"/>
      <c r="AW32" s="535"/>
      <c r="AX32" s="535"/>
      <c r="AY32" s="535"/>
      <c r="AZ32" s="535"/>
      <c r="BA32" s="535"/>
      <c r="BB32" s="535"/>
      <c r="BC32" s="535"/>
      <c r="BD32" s="535"/>
      <c r="BE32" s="535"/>
      <c r="BF32" s="535"/>
      <c r="BG32" s="535"/>
      <c r="BH32" s="535"/>
      <c r="BI32" s="535"/>
      <c r="BJ32" s="535"/>
      <c r="BK32" s="535"/>
      <c r="BL32" s="535"/>
      <c r="BM32" s="535"/>
      <c r="BN32" s="535"/>
      <c r="BO32" s="535"/>
      <c r="BP32" s="535"/>
      <c r="BQ32" s="535"/>
      <c r="BR32" s="535"/>
      <c r="BS32" s="535"/>
      <c r="BT32" s="535"/>
      <c r="BU32" s="535"/>
      <c r="BV32" s="535"/>
      <c r="BW32" s="535"/>
      <c r="BX32" s="535"/>
      <c r="BY32" s="535"/>
      <c r="BZ32" s="535"/>
      <c r="CA32" s="535"/>
      <c r="CB32" s="535"/>
      <c r="CC32" s="535"/>
      <c r="CD32" s="535"/>
      <c r="CE32" s="535"/>
      <c r="CF32" s="535"/>
      <c r="CG32" s="535"/>
      <c r="CH32" s="535"/>
      <c r="CI32" s="535"/>
      <c r="CJ32" s="535"/>
      <c r="CK32" s="535"/>
      <c r="CL32" s="535"/>
      <c r="CM32" s="535"/>
      <c r="CN32" s="536"/>
    </row>
    <row r="33" spans="2:90" s="130" customFormat="1" ht="48.5" hidden="1" customHeight="1" x14ac:dyDescent="0.3">
      <c r="B33" s="516"/>
      <c r="C33" s="455"/>
      <c r="D33" s="520"/>
      <c r="E33" s="522"/>
      <c r="F33" s="524"/>
      <c r="H33" s="477"/>
      <c r="I33" s="526"/>
      <c r="J33" s="528"/>
      <c r="K33" s="376"/>
      <c r="L33" s="356"/>
      <c r="M33" s="356"/>
      <c r="Q33" s="541"/>
      <c r="R33" s="542"/>
      <c r="S33" s="542"/>
      <c r="T33" s="542"/>
      <c r="U33" s="542"/>
      <c r="V33" s="542"/>
      <c r="W33" s="542"/>
      <c r="X33" s="542"/>
      <c r="Y33" s="542"/>
      <c r="Z33" s="542"/>
      <c r="AA33" s="542"/>
      <c r="AB33" s="542"/>
      <c r="AC33" s="542"/>
      <c r="AD33" s="542"/>
      <c r="AE33" s="542"/>
      <c r="AF33" s="542"/>
      <c r="AG33" s="542"/>
      <c r="AH33" s="542"/>
      <c r="AI33" s="542"/>
      <c r="AJ33" s="542"/>
      <c r="AK33" s="542"/>
      <c r="AL33" s="542"/>
      <c r="AM33" s="542"/>
      <c r="AN33" s="542"/>
      <c r="AO33" s="542"/>
      <c r="AP33" s="542"/>
      <c r="AQ33" s="542"/>
      <c r="AR33" s="542"/>
      <c r="AS33" s="542"/>
      <c r="AT33" s="542"/>
      <c r="AU33" s="542"/>
      <c r="AV33" s="542"/>
      <c r="AW33" s="542"/>
      <c r="AX33" s="542"/>
      <c r="AY33" s="542"/>
      <c r="AZ33" s="542"/>
      <c r="BA33" s="542"/>
      <c r="BB33" s="542"/>
      <c r="BC33" s="542"/>
      <c r="BD33" s="542"/>
      <c r="BE33" s="542"/>
      <c r="BF33" s="542"/>
      <c r="BG33" s="542"/>
      <c r="BH33" s="542"/>
      <c r="BI33" s="542"/>
      <c r="BJ33" s="542"/>
      <c r="BK33" s="542"/>
      <c r="BL33" s="542"/>
      <c r="BM33" s="542"/>
      <c r="BN33" s="542"/>
      <c r="BO33" s="542"/>
      <c r="BP33" s="542"/>
      <c r="BQ33" s="542"/>
      <c r="BR33" s="542"/>
      <c r="BS33" s="542"/>
      <c r="BT33" s="542"/>
      <c r="BU33" s="542"/>
      <c r="BV33" s="542"/>
      <c r="BW33" s="542"/>
      <c r="BX33" s="542"/>
      <c r="BY33" s="542"/>
      <c r="BZ33" s="542"/>
      <c r="CA33" s="542"/>
      <c r="CB33" s="542"/>
      <c r="CC33" s="542"/>
      <c r="CD33" s="542"/>
      <c r="CE33" s="542"/>
      <c r="CF33" s="542"/>
      <c r="CG33" s="542"/>
      <c r="CH33" s="542"/>
      <c r="CI33" s="542"/>
      <c r="CJ33" s="542"/>
      <c r="CK33" s="542"/>
      <c r="CL33" s="543"/>
    </row>
    <row r="34" spans="2:90" s="166" customFormat="1" ht="36.75" hidden="1" customHeight="1" x14ac:dyDescent="0.3">
      <c r="B34" s="516"/>
      <c r="C34" s="455"/>
      <c r="D34" s="520"/>
      <c r="E34" s="522"/>
      <c r="F34" s="524"/>
      <c r="G34" s="167">
        <v>3</v>
      </c>
      <c r="H34" s="169"/>
      <c r="I34" s="526"/>
      <c r="J34" s="528"/>
      <c r="K34" s="376"/>
      <c r="L34" s="357"/>
      <c r="M34" s="357"/>
    </row>
    <row r="35" spans="2:90" hidden="1" x14ac:dyDescent="0.3">
      <c r="B35" s="516"/>
      <c r="C35" s="455"/>
      <c r="D35" s="520"/>
      <c r="E35" s="522"/>
      <c r="F35" s="524"/>
      <c r="G35" s="261">
        <v>4</v>
      </c>
      <c r="H35" s="286"/>
      <c r="I35" s="526"/>
      <c r="J35" s="528"/>
      <c r="K35" s="376"/>
      <c r="L35" s="256"/>
      <c r="M35" s="290"/>
    </row>
    <row r="36" spans="2:90" ht="18" hidden="1" customHeight="1" x14ac:dyDescent="0.3">
      <c r="B36" s="516"/>
      <c r="C36" s="455"/>
      <c r="D36" s="520"/>
      <c r="E36" s="522"/>
      <c r="F36" s="524"/>
      <c r="G36" s="237">
        <v>5</v>
      </c>
      <c r="H36" s="160"/>
      <c r="I36" s="526"/>
      <c r="J36" s="528"/>
      <c r="K36" s="376"/>
      <c r="L36" s="253"/>
      <c r="M36" s="289"/>
    </row>
    <row r="37" spans="2:90" ht="12.75" hidden="1" customHeight="1" x14ac:dyDescent="0.3">
      <c r="B37" s="516"/>
      <c r="C37" s="455"/>
      <c r="D37" s="520"/>
      <c r="E37" s="522"/>
      <c r="F37" s="524"/>
      <c r="G37" s="237">
        <v>6</v>
      </c>
      <c r="H37" s="161" t="s">
        <v>397</v>
      </c>
      <c r="I37" s="526"/>
      <c r="J37" s="528"/>
      <c r="K37" s="376"/>
      <c r="L37" s="253"/>
      <c r="M37" s="289"/>
    </row>
    <row r="38" spans="2:90" ht="17.25" hidden="1" customHeight="1" thickBot="1" x14ac:dyDescent="0.35">
      <c r="B38" s="516"/>
      <c r="C38" s="455"/>
      <c r="D38" s="520"/>
      <c r="E38" s="522"/>
      <c r="F38" s="524"/>
      <c r="G38" s="237">
        <v>7</v>
      </c>
      <c r="H38" s="161" t="s">
        <v>397</v>
      </c>
      <c r="I38" s="526"/>
      <c r="J38" s="528"/>
      <c r="K38" s="376"/>
      <c r="L38" s="253"/>
      <c r="M38" s="289"/>
    </row>
    <row r="39" spans="2:90" ht="8" hidden="1" customHeight="1" thickBot="1" x14ac:dyDescent="0.35">
      <c r="B39" s="517"/>
      <c r="C39" s="456"/>
      <c r="D39" s="521"/>
      <c r="E39" s="522"/>
      <c r="F39" s="525"/>
      <c r="G39" s="151">
        <v>8</v>
      </c>
      <c r="H39" s="162"/>
      <c r="I39" s="526"/>
      <c r="J39" s="529"/>
      <c r="K39" s="377"/>
      <c r="L39" s="253"/>
      <c r="M39" s="289"/>
    </row>
    <row r="40" spans="2:90" ht="206" customHeight="1" x14ac:dyDescent="0.3">
      <c r="B40" s="418" t="str">
        <f>+LEFT(C40,3)</f>
        <v>1.2</v>
      </c>
      <c r="C40" s="393" t="s">
        <v>119</v>
      </c>
      <c r="D40" s="424" t="s">
        <v>117</v>
      </c>
      <c r="E40" s="400" t="s">
        <v>572</v>
      </c>
      <c r="F40" s="405">
        <v>3</v>
      </c>
      <c r="G40" s="261">
        <v>1</v>
      </c>
      <c r="H40" s="233" t="s">
        <v>570</v>
      </c>
      <c r="I40" s="531" t="s">
        <v>644</v>
      </c>
      <c r="J40" s="460">
        <v>3</v>
      </c>
      <c r="K40" s="381" t="s">
        <v>399</v>
      </c>
      <c r="L40" s="355" t="s">
        <v>645</v>
      </c>
      <c r="M40" s="355" t="s">
        <v>646</v>
      </c>
    </row>
    <row r="41" spans="2:90" ht="2.5" customHeight="1" x14ac:dyDescent="0.3">
      <c r="B41" s="419"/>
      <c r="C41" s="394"/>
      <c r="D41" s="425"/>
      <c r="E41" s="400"/>
      <c r="F41" s="406"/>
      <c r="G41" s="237">
        <v>2</v>
      </c>
      <c r="H41" s="478" t="s">
        <v>643</v>
      </c>
      <c r="I41" s="532"/>
      <c r="J41" s="461"/>
      <c r="K41" s="382"/>
      <c r="L41" s="356"/>
      <c r="M41" s="356"/>
    </row>
    <row r="42" spans="2:90" ht="4.5" hidden="1" customHeight="1" thickBot="1" x14ac:dyDescent="0.35">
      <c r="B42" s="419"/>
      <c r="C42" s="394"/>
      <c r="D42" s="425"/>
      <c r="E42" s="400"/>
      <c r="F42" s="406"/>
      <c r="G42" s="237">
        <v>3</v>
      </c>
      <c r="H42" s="413"/>
      <c r="I42" s="532"/>
      <c r="J42" s="461"/>
      <c r="K42" s="382"/>
      <c r="L42" s="357"/>
      <c r="M42" s="357"/>
    </row>
    <row r="43" spans="2:90" ht="11.25" hidden="1" customHeight="1" thickBot="1" x14ac:dyDescent="0.35">
      <c r="B43" s="419"/>
      <c r="C43" s="394"/>
      <c r="D43" s="425"/>
      <c r="E43" s="400"/>
      <c r="F43" s="406"/>
      <c r="G43" s="237">
        <v>4</v>
      </c>
      <c r="H43" s="259"/>
      <c r="I43" s="532"/>
      <c r="J43" s="461"/>
      <c r="K43" s="382"/>
      <c r="L43" s="253"/>
      <c r="M43" s="289"/>
    </row>
    <row r="44" spans="2:90" ht="18" hidden="1" customHeight="1" x14ac:dyDescent="0.3">
      <c r="B44" s="419"/>
      <c r="C44" s="394"/>
      <c r="D44" s="425"/>
      <c r="E44" s="400"/>
      <c r="F44" s="406"/>
      <c r="G44" s="237">
        <v>5</v>
      </c>
      <c r="H44" s="234"/>
      <c r="I44" s="532"/>
      <c r="J44" s="461"/>
      <c r="K44" s="382"/>
      <c r="L44" s="253"/>
      <c r="M44" s="289"/>
    </row>
    <row r="45" spans="2:90" ht="17.25" hidden="1" customHeight="1" x14ac:dyDescent="0.3">
      <c r="B45" s="419"/>
      <c r="C45" s="394"/>
      <c r="D45" s="425"/>
      <c r="E45" s="400"/>
      <c r="F45" s="406"/>
      <c r="G45" s="237">
        <v>6</v>
      </c>
      <c r="H45" s="234"/>
      <c r="I45" s="532"/>
      <c r="J45" s="461"/>
      <c r="K45" s="382"/>
      <c r="L45" s="253"/>
      <c r="M45" s="289"/>
    </row>
    <row r="46" spans="2:90" ht="24.75" hidden="1" customHeight="1" x14ac:dyDescent="0.3">
      <c r="B46" s="419"/>
      <c r="C46" s="394"/>
      <c r="D46" s="425"/>
      <c r="E46" s="400"/>
      <c r="F46" s="406"/>
      <c r="G46" s="237">
        <v>7</v>
      </c>
      <c r="H46" s="234"/>
      <c r="I46" s="532"/>
      <c r="J46" s="461"/>
      <c r="K46" s="382"/>
      <c r="L46" s="253"/>
      <c r="M46" s="289"/>
    </row>
    <row r="47" spans="2:90" ht="0.5" customHeight="1" thickBot="1" x14ac:dyDescent="0.35">
      <c r="B47" s="420"/>
      <c r="C47" s="395"/>
      <c r="D47" s="426"/>
      <c r="E47" s="401"/>
      <c r="F47" s="407"/>
      <c r="G47" s="238">
        <v>8</v>
      </c>
      <c r="H47" s="235"/>
      <c r="I47" s="533"/>
      <c r="J47" s="462"/>
      <c r="K47" s="383"/>
      <c r="L47" s="253"/>
      <c r="M47" s="289"/>
    </row>
    <row r="48" spans="2:90" ht="128.5" customHeight="1" x14ac:dyDescent="0.3">
      <c r="B48" s="418" t="str">
        <f>+LEFT(C48,3)</f>
        <v>1.3</v>
      </c>
      <c r="C48" s="393" t="s">
        <v>120</v>
      </c>
      <c r="D48" s="396" t="s">
        <v>464</v>
      </c>
      <c r="E48" s="410" t="s">
        <v>518</v>
      </c>
      <c r="F48" s="405">
        <v>3</v>
      </c>
      <c r="G48" s="236">
        <v>1</v>
      </c>
      <c r="H48" s="233" t="s">
        <v>519</v>
      </c>
      <c r="I48" s="399" t="s">
        <v>648</v>
      </c>
      <c r="J48" s="460">
        <v>3</v>
      </c>
      <c r="K48" s="375" t="s">
        <v>400</v>
      </c>
      <c r="L48" s="368" t="s">
        <v>720</v>
      </c>
      <c r="M48" s="355" t="s">
        <v>647</v>
      </c>
    </row>
    <row r="49" spans="2:13" s="120" customFormat="1" ht="26.5" hidden="1" customHeight="1" x14ac:dyDescent="0.3">
      <c r="B49" s="419"/>
      <c r="C49" s="394"/>
      <c r="D49" s="397"/>
      <c r="E49" s="427"/>
      <c r="F49" s="406"/>
      <c r="G49" s="237">
        <v>2</v>
      </c>
      <c r="H49" s="249" t="s">
        <v>467</v>
      </c>
      <c r="I49" s="400"/>
      <c r="J49" s="461"/>
      <c r="K49" s="376"/>
      <c r="L49" s="369"/>
      <c r="M49" s="356"/>
    </row>
    <row r="50" spans="2:13" ht="3.75" hidden="1" customHeight="1" x14ac:dyDescent="0.3">
      <c r="B50" s="419"/>
      <c r="C50" s="394"/>
      <c r="D50" s="397"/>
      <c r="E50" s="427"/>
      <c r="F50" s="406"/>
      <c r="G50" s="237">
        <v>3</v>
      </c>
      <c r="H50" s="452" t="s">
        <v>468</v>
      </c>
      <c r="I50" s="400"/>
      <c r="J50" s="461"/>
      <c r="K50" s="376"/>
      <c r="L50" s="369"/>
      <c r="M50" s="356"/>
    </row>
    <row r="51" spans="2:13" ht="87" hidden="1" customHeight="1" thickBot="1" x14ac:dyDescent="0.35">
      <c r="B51" s="419"/>
      <c r="C51" s="394"/>
      <c r="D51" s="397"/>
      <c r="E51" s="427"/>
      <c r="F51" s="406"/>
      <c r="G51" s="237">
        <v>4</v>
      </c>
      <c r="H51" s="453"/>
      <c r="I51" s="400"/>
      <c r="J51" s="461"/>
      <c r="K51" s="376"/>
      <c r="L51" s="370"/>
      <c r="M51" s="357"/>
    </row>
    <row r="52" spans="2:13" ht="0.75" hidden="1" customHeight="1" thickBot="1" x14ac:dyDescent="0.35">
      <c r="B52" s="419"/>
      <c r="C52" s="394"/>
      <c r="D52" s="397"/>
      <c r="E52" s="427"/>
      <c r="F52" s="406"/>
      <c r="G52" s="237">
        <v>5</v>
      </c>
      <c r="H52" s="234"/>
      <c r="I52" s="400"/>
      <c r="J52" s="461"/>
      <c r="K52" s="376"/>
      <c r="L52" s="253"/>
      <c r="M52" s="289"/>
    </row>
    <row r="53" spans="2:13" ht="0.75" customHeight="1" thickBot="1" x14ac:dyDescent="0.35">
      <c r="B53" s="419"/>
      <c r="C53" s="394"/>
      <c r="D53" s="397"/>
      <c r="E53" s="427"/>
      <c r="F53" s="406"/>
      <c r="G53" s="237">
        <v>6</v>
      </c>
      <c r="H53" s="234"/>
      <c r="I53" s="400"/>
      <c r="J53" s="461"/>
      <c r="K53" s="376"/>
      <c r="L53" s="253"/>
      <c r="M53" s="289"/>
    </row>
    <row r="54" spans="2:13" ht="17.25" hidden="1" customHeight="1" thickBot="1" x14ac:dyDescent="0.35">
      <c r="B54" s="419"/>
      <c r="C54" s="394"/>
      <c r="D54" s="397"/>
      <c r="E54" s="427"/>
      <c r="F54" s="406"/>
      <c r="G54" s="237">
        <v>7</v>
      </c>
      <c r="H54" s="234"/>
      <c r="I54" s="400"/>
      <c r="J54" s="461"/>
      <c r="K54" s="376"/>
      <c r="L54" s="253"/>
      <c r="M54" s="289"/>
    </row>
    <row r="55" spans="2:13" ht="17.25" hidden="1" customHeight="1" thickBot="1" x14ac:dyDescent="0.35">
      <c r="B55" s="420"/>
      <c r="C55" s="395"/>
      <c r="D55" s="398"/>
      <c r="E55" s="428"/>
      <c r="F55" s="407"/>
      <c r="G55" s="238">
        <v>8</v>
      </c>
      <c r="H55" s="235"/>
      <c r="I55" s="401"/>
      <c r="J55" s="462"/>
      <c r="K55" s="377"/>
      <c r="L55" s="253"/>
      <c r="M55" s="289"/>
    </row>
    <row r="56" spans="2:13" ht="81" customHeight="1" thickBot="1" x14ac:dyDescent="0.35">
      <c r="B56" s="418" t="str">
        <f>+LEFT(C56,3)</f>
        <v>1.4</v>
      </c>
      <c r="C56" s="393" t="s">
        <v>121</v>
      </c>
      <c r="D56" s="482" t="s">
        <v>122</v>
      </c>
      <c r="E56" s="485" t="s">
        <v>649</v>
      </c>
      <c r="F56" s="405">
        <v>3</v>
      </c>
      <c r="G56" s="287">
        <v>1</v>
      </c>
      <c r="H56" s="399" t="s">
        <v>573</v>
      </c>
      <c r="I56" s="399" t="s">
        <v>650</v>
      </c>
      <c r="J56" s="402">
        <v>3</v>
      </c>
      <c r="K56" s="375" t="s">
        <v>399</v>
      </c>
      <c r="L56" s="358" t="s">
        <v>651</v>
      </c>
      <c r="M56" s="355" t="s">
        <v>732</v>
      </c>
    </row>
    <row r="57" spans="2:13" ht="157.5" hidden="1" customHeight="1" thickBot="1" x14ac:dyDescent="0.35">
      <c r="B57" s="419"/>
      <c r="C57" s="394"/>
      <c r="D57" s="483"/>
      <c r="E57" s="486"/>
      <c r="F57" s="406"/>
      <c r="G57" s="144">
        <v>2</v>
      </c>
      <c r="H57" s="416"/>
      <c r="I57" s="416"/>
      <c r="J57" s="403"/>
      <c r="K57" s="376"/>
      <c r="L57" s="359"/>
      <c r="M57" s="356"/>
    </row>
    <row r="58" spans="2:13" ht="157.5" hidden="1" customHeight="1" x14ac:dyDescent="0.3">
      <c r="B58" s="419"/>
      <c r="C58" s="394"/>
      <c r="D58" s="483"/>
      <c r="E58" s="486"/>
      <c r="F58" s="406"/>
      <c r="G58" s="144">
        <v>3</v>
      </c>
      <c r="H58" s="416"/>
      <c r="I58" s="416"/>
      <c r="J58" s="403"/>
      <c r="K58" s="376"/>
      <c r="L58" s="359"/>
      <c r="M58" s="356"/>
    </row>
    <row r="59" spans="2:13" ht="157.5" hidden="1" customHeight="1" x14ac:dyDescent="0.3">
      <c r="B59" s="419"/>
      <c r="C59" s="394"/>
      <c r="D59" s="483"/>
      <c r="E59" s="486"/>
      <c r="F59" s="406"/>
      <c r="G59" s="144">
        <v>4</v>
      </c>
      <c r="H59" s="416"/>
      <c r="I59" s="416"/>
      <c r="J59" s="403"/>
      <c r="K59" s="376"/>
      <c r="L59" s="359"/>
      <c r="M59" s="356"/>
    </row>
    <row r="60" spans="2:13" ht="157.5" hidden="1" customHeight="1" x14ac:dyDescent="0.3">
      <c r="B60" s="419"/>
      <c r="C60" s="394"/>
      <c r="D60" s="483"/>
      <c r="E60" s="486"/>
      <c r="F60" s="406"/>
      <c r="G60" s="144">
        <v>5</v>
      </c>
      <c r="H60" s="416"/>
      <c r="I60" s="416"/>
      <c r="J60" s="403"/>
      <c r="K60" s="376"/>
      <c r="L60" s="359"/>
      <c r="M60" s="356"/>
    </row>
    <row r="61" spans="2:13" ht="157.5" hidden="1" customHeight="1" x14ac:dyDescent="0.3">
      <c r="B61" s="419"/>
      <c r="C61" s="394"/>
      <c r="D61" s="483"/>
      <c r="E61" s="486"/>
      <c r="F61" s="406"/>
      <c r="G61" s="144">
        <v>6</v>
      </c>
      <c r="H61" s="416"/>
      <c r="I61" s="416"/>
      <c r="J61" s="403"/>
      <c r="K61" s="376"/>
      <c r="L61" s="359"/>
      <c r="M61" s="356"/>
    </row>
    <row r="62" spans="2:13" ht="5.25" hidden="1" customHeight="1" x14ac:dyDescent="0.3">
      <c r="B62" s="419"/>
      <c r="C62" s="394"/>
      <c r="D62" s="483"/>
      <c r="E62" s="486"/>
      <c r="F62" s="406"/>
      <c r="G62" s="144">
        <v>7</v>
      </c>
      <c r="H62" s="416"/>
      <c r="I62" s="416"/>
      <c r="J62" s="403"/>
      <c r="K62" s="376"/>
      <c r="L62" s="359"/>
      <c r="M62" s="356"/>
    </row>
    <row r="63" spans="2:13" ht="154.5" hidden="1" customHeight="1" x14ac:dyDescent="0.3">
      <c r="B63" s="420"/>
      <c r="C63" s="395"/>
      <c r="D63" s="484"/>
      <c r="E63" s="487"/>
      <c r="F63" s="407"/>
      <c r="G63" s="127">
        <v>8</v>
      </c>
      <c r="H63" s="448"/>
      <c r="I63" s="448"/>
      <c r="J63" s="248"/>
      <c r="K63" s="377"/>
      <c r="L63" s="360"/>
      <c r="M63" s="357"/>
    </row>
    <row r="64" spans="2:13" ht="64.5" customHeight="1" x14ac:dyDescent="0.3">
      <c r="B64" s="418" t="str">
        <f>+LEFT(C64,3)</f>
        <v>1.5</v>
      </c>
      <c r="C64" s="393" t="s">
        <v>123</v>
      </c>
      <c r="D64" s="479" t="s">
        <v>453</v>
      </c>
      <c r="E64" s="449" t="s">
        <v>719</v>
      </c>
      <c r="F64" s="405">
        <v>3</v>
      </c>
      <c r="G64" s="236">
        <v>1</v>
      </c>
      <c r="H64" s="233" t="s">
        <v>591</v>
      </c>
      <c r="I64" s="399" t="s">
        <v>652</v>
      </c>
      <c r="J64" s="460">
        <v>3</v>
      </c>
      <c r="K64" s="381" t="s">
        <v>400</v>
      </c>
      <c r="L64" s="358" t="s">
        <v>653</v>
      </c>
      <c r="M64" s="355" t="s">
        <v>733</v>
      </c>
    </row>
    <row r="65" spans="2:13" ht="200" customHeight="1" x14ac:dyDescent="0.3">
      <c r="B65" s="419"/>
      <c r="C65" s="394"/>
      <c r="D65" s="480"/>
      <c r="E65" s="411"/>
      <c r="F65" s="406"/>
      <c r="G65" s="237">
        <v>2</v>
      </c>
      <c r="H65" s="249" t="s">
        <v>521</v>
      </c>
      <c r="I65" s="400"/>
      <c r="J65" s="461"/>
      <c r="K65" s="382"/>
      <c r="L65" s="360"/>
      <c r="M65" s="357"/>
    </row>
    <row r="66" spans="2:13" ht="16.5" hidden="1" customHeight="1" thickBot="1" x14ac:dyDescent="0.35">
      <c r="B66" s="419"/>
      <c r="C66" s="394"/>
      <c r="D66" s="480"/>
      <c r="E66" s="411"/>
      <c r="F66" s="406"/>
      <c r="G66" s="237">
        <v>3</v>
      </c>
      <c r="H66" s="234"/>
      <c r="I66" s="400"/>
      <c r="J66" s="461"/>
      <c r="K66" s="382"/>
      <c r="L66" s="253"/>
      <c r="M66" s="253"/>
    </row>
    <row r="67" spans="2:13" ht="16.5" hidden="1" customHeight="1" x14ac:dyDescent="0.3">
      <c r="B67" s="419"/>
      <c r="C67" s="394"/>
      <c r="D67" s="480"/>
      <c r="E67" s="411"/>
      <c r="F67" s="406"/>
      <c r="G67" s="237">
        <v>4</v>
      </c>
      <c r="H67" s="234"/>
      <c r="I67" s="400"/>
      <c r="J67" s="461"/>
      <c r="K67" s="382"/>
      <c r="L67" s="253"/>
      <c r="M67" s="253"/>
    </row>
    <row r="68" spans="2:13" ht="3" hidden="1" customHeight="1" x14ac:dyDescent="0.3">
      <c r="B68" s="419"/>
      <c r="C68" s="394"/>
      <c r="D68" s="480"/>
      <c r="E68" s="411"/>
      <c r="F68" s="406"/>
      <c r="G68" s="237">
        <v>5</v>
      </c>
      <c r="H68" s="234"/>
      <c r="I68" s="400"/>
      <c r="J68" s="461"/>
      <c r="K68" s="382"/>
      <c r="L68" s="253"/>
      <c r="M68" s="253"/>
    </row>
    <row r="69" spans="2:13" ht="20.25" hidden="1" customHeight="1" x14ac:dyDescent="0.3">
      <c r="B69" s="419"/>
      <c r="C69" s="394"/>
      <c r="D69" s="480"/>
      <c r="E69" s="411"/>
      <c r="F69" s="406"/>
      <c r="G69" s="237">
        <v>6</v>
      </c>
      <c r="H69" s="234"/>
      <c r="I69" s="400"/>
      <c r="J69" s="461"/>
      <c r="K69" s="382"/>
      <c r="L69" s="253"/>
      <c r="M69" s="253"/>
    </row>
    <row r="70" spans="2:13" ht="17.25" hidden="1" customHeight="1" x14ac:dyDescent="0.3">
      <c r="B70" s="419"/>
      <c r="C70" s="394"/>
      <c r="D70" s="480"/>
      <c r="E70" s="411"/>
      <c r="F70" s="406"/>
      <c r="G70" s="237">
        <v>7</v>
      </c>
      <c r="H70" s="234"/>
      <c r="I70" s="400"/>
      <c r="J70" s="461"/>
      <c r="K70" s="382"/>
      <c r="L70" s="253"/>
      <c r="M70" s="253"/>
    </row>
    <row r="71" spans="2:13" ht="56.25" hidden="1" customHeight="1" x14ac:dyDescent="0.3">
      <c r="B71" s="420"/>
      <c r="C71" s="395"/>
      <c r="D71" s="481"/>
      <c r="E71" s="412"/>
      <c r="F71" s="407"/>
      <c r="G71" s="238">
        <v>8</v>
      </c>
      <c r="H71" s="235"/>
      <c r="I71" s="401"/>
      <c r="J71" s="462"/>
      <c r="K71" s="383"/>
      <c r="L71" s="253"/>
      <c r="M71" s="253"/>
    </row>
    <row r="72" spans="2:13" ht="24" hidden="1" customHeight="1" x14ac:dyDescent="0.3">
      <c r="B72" s="474"/>
      <c r="C72" s="465" t="s">
        <v>407</v>
      </c>
      <c r="D72" s="439" t="s">
        <v>8</v>
      </c>
      <c r="E72" s="467" t="s">
        <v>592</v>
      </c>
      <c r="F72" s="414" t="s">
        <v>394</v>
      </c>
      <c r="G72" s="445"/>
      <c r="H72" s="446"/>
      <c r="I72" s="447"/>
      <c r="J72" s="414" t="s">
        <v>395</v>
      </c>
      <c r="K72" s="379" t="s">
        <v>124</v>
      </c>
      <c r="L72" s="239"/>
      <c r="M72" s="239"/>
    </row>
    <row r="73" spans="2:13" ht="91.5" customHeight="1" x14ac:dyDescent="0.3">
      <c r="B73" s="474"/>
      <c r="C73" s="465"/>
      <c r="D73" s="440"/>
      <c r="E73" s="468"/>
      <c r="F73" s="414"/>
      <c r="G73" s="429" t="s">
        <v>13</v>
      </c>
      <c r="H73" s="470" t="s">
        <v>15</v>
      </c>
      <c r="I73" s="472" t="s">
        <v>125</v>
      </c>
      <c r="J73" s="414"/>
      <c r="K73" s="379"/>
      <c r="L73" s="205" t="s">
        <v>735</v>
      </c>
      <c r="M73" s="205" t="s">
        <v>734</v>
      </c>
    </row>
    <row r="74" spans="2:13" ht="1" customHeight="1" thickBot="1" x14ac:dyDescent="0.35">
      <c r="B74" s="475"/>
      <c r="C74" s="466"/>
      <c r="D74" s="441"/>
      <c r="E74" s="469"/>
      <c r="F74" s="415"/>
      <c r="G74" s="430"/>
      <c r="H74" s="471"/>
      <c r="I74" s="473"/>
      <c r="J74" s="415"/>
      <c r="K74" s="380"/>
      <c r="L74" s="239"/>
      <c r="M74" s="239"/>
    </row>
    <row r="75" spans="2:13" ht="71.5" customHeight="1" x14ac:dyDescent="0.3">
      <c r="B75" s="390" t="str">
        <f>+LEFT(C75,3)</f>
        <v>2.1</v>
      </c>
      <c r="C75" s="393" t="s">
        <v>126</v>
      </c>
      <c r="D75" s="396" t="s">
        <v>127</v>
      </c>
      <c r="E75" s="410" t="s">
        <v>469</v>
      </c>
      <c r="F75" s="405">
        <v>3</v>
      </c>
      <c r="G75" s="236">
        <v>1</v>
      </c>
      <c r="H75" s="254" t="s">
        <v>412</v>
      </c>
      <c r="I75" s="399" t="s">
        <v>654</v>
      </c>
      <c r="J75" s="460">
        <v>3</v>
      </c>
      <c r="K75" s="381" t="s">
        <v>399</v>
      </c>
      <c r="L75" s="358" t="s">
        <v>574</v>
      </c>
      <c r="M75" s="355" t="s">
        <v>736</v>
      </c>
    </row>
    <row r="76" spans="2:13" ht="54.5" customHeight="1" x14ac:dyDescent="0.3">
      <c r="B76" s="391"/>
      <c r="C76" s="394"/>
      <c r="D76" s="397"/>
      <c r="E76" s="411"/>
      <c r="F76" s="406"/>
      <c r="G76" s="237">
        <v>2</v>
      </c>
      <c r="H76" s="257" t="s">
        <v>413</v>
      </c>
      <c r="I76" s="400"/>
      <c r="J76" s="461"/>
      <c r="K76" s="382"/>
      <c r="L76" s="360"/>
      <c r="M76" s="357"/>
    </row>
    <row r="77" spans="2:13" ht="2.25" customHeight="1" thickBot="1" x14ac:dyDescent="0.35">
      <c r="B77" s="391"/>
      <c r="C77" s="394"/>
      <c r="D77" s="397"/>
      <c r="E77" s="411"/>
      <c r="F77" s="406"/>
      <c r="G77" s="237">
        <v>3</v>
      </c>
      <c r="H77" s="234"/>
      <c r="I77" s="400"/>
      <c r="J77" s="461"/>
      <c r="K77" s="382"/>
      <c r="L77" s="253"/>
      <c r="M77" s="253"/>
    </row>
    <row r="78" spans="2:13" ht="21" hidden="1" customHeight="1" thickBot="1" x14ac:dyDescent="0.35">
      <c r="B78" s="391"/>
      <c r="C78" s="394"/>
      <c r="D78" s="397"/>
      <c r="E78" s="411"/>
      <c r="F78" s="406"/>
      <c r="G78" s="237">
        <v>4</v>
      </c>
      <c r="H78" s="234"/>
      <c r="I78" s="400"/>
      <c r="J78" s="461"/>
      <c r="K78" s="382"/>
      <c r="L78" s="253"/>
      <c r="M78" s="253"/>
    </row>
    <row r="79" spans="2:13" ht="21" hidden="1" customHeight="1" x14ac:dyDescent="0.3">
      <c r="B79" s="391"/>
      <c r="C79" s="394"/>
      <c r="D79" s="397"/>
      <c r="E79" s="411"/>
      <c r="F79" s="406"/>
      <c r="G79" s="237">
        <v>5</v>
      </c>
      <c r="H79" s="234"/>
      <c r="I79" s="400"/>
      <c r="J79" s="461"/>
      <c r="K79" s="382"/>
      <c r="L79" s="253"/>
      <c r="M79" s="253"/>
    </row>
    <row r="80" spans="2:13" ht="21" hidden="1" customHeight="1" x14ac:dyDescent="0.3">
      <c r="B80" s="391"/>
      <c r="C80" s="394"/>
      <c r="D80" s="397"/>
      <c r="E80" s="411"/>
      <c r="F80" s="406"/>
      <c r="G80" s="237">
        <v>6</v>
      </c>
      <c r="H80" s="234"/>
      <c r="I80" s="400"/>
      <c r="J80" s="461"/>
      <c r="K80" s="382"/>
      <c r="L80" s="253"/>
      <c r="M80" s="253"/>
    </row>
    <row r="81" spans="2:13" ht="21" hidden="1" customHeight="1" x14ac:dyDescent="0.3">
      <c r="B81" s="391"/>
      <c r="C81" s="394"/>
      <c r="D81" s="397"/>
      <c r="E81" s="411"/>
      <c r="F81" s="406"/>
      <c r="G81" s="237">
        <v>7</v>
      </c>
      <c r="H81" s="234"/>
      <c r="I81" s="400"/>
      <c r="J81" s="461"/>
      <c r="K81" s="382"/>
      <c r="L81" s="253"/>
      <c r="M81" s="253"/>
    </row>
    <row r="82" spans="2:13" ht="21" hidden="1" customHeight="1" x14ac:dyDescent="0.3">
      <c r="B82" s="392"/>
      <c r="C82" s="395"/>
      <c r="D82" s="398"/>
      <c r="E82" s="412"/>
      <c r="F82" s="407"/>
      <c r="G82" s="238">
        <v>8</v>
      </c>
      <c r="H82" s="235"/>
      <c r="I82" s="401"/>
      <c r="J82" s="462"/>
      <c r="K82" s="383"/>
      <c r="L82" s="253"/>
      <c r="M82" s="253"/>
    </row>
    <row r="83" spans="2:13" ht="100.5" customHeight="1" x14ac:dyDescent="0.3">
      <c r="B83" s="390" t="str">
        <f>+LEFT(C83,3)</f>
        <v>2.2</v>
      </c>
      <c r="C83" s="393" t="s">
        <v>128</v>
      </c>
      <c r="D83" s="396" t="s">
        <v>129</v>
      </c>
      <c r="E83" s="410" t="s">
        <v>524</v>
      </c>
      <c r="F83" s="405">
        <v>3</v>
      </c>
      <c r="G83" s="236">
        <v>1</v>
      </c>
      <c r="H83" s="226" t="s">
        <v>454</v>
      </c>
      <c r="I83" s="399" t="s">
        <v>590</v>
      </c>
      <c r="J83" s="460">
        <v>3</v>
      </c>
      <c r="K83" s="381" t="s">
        <v>400</v>
      </c>
      <c r="L83" s="228" t="s">
        <v>656</v>
      </c>
      <c r="M83" s="227" t="s">
        <v>655</v>
      </c>
    </row>
    <row r="84" spans="2:13" ht="16.5" hidden="1" customHeight="1" x14ac:dyDescent="0.3">
      <c r="B84" s="391"/>
      <c r="C84" s="394"/>
      <c r="D84" s="397"/>
      <c r="E84" s="411"/>
      <c r="F84" s="406"/>
      <c r="G84" s="237">
        <v>2</v>
      </c>
      <c r="H84" s="249"/>
      <c r="I84" s="400"/>
      <c r="J84" s="461"/>
      <c r="K84" s="382"/>
      <c r="L84" s="253"/>
      <c r="M84" s="253"/>
    </row>
    <row r="85" spans="2:13" ht="1.5" hidden="1" customHeight="1" thickBot="1" x14ac:dyDescent="0.35">
      <c r="B85" s="391"/>
      <c r="C85" s="394"/>
      <c r="D85" s="397"/>
      <c r="E85" s="411"/>
      <c r="F85" s="406"/>
      <c r="G85" s="237">
        <v>3</v>
      </c>
      <c r="H85" s="234"/>
      <c r="I85" s="400"/>
      <c r="J85" s="461"/>
      <c r="K85" s="382"/>
      <c r="L85" s="253"/>
      <c r="M85" s="253"/>
    </row>
    <row r="86" spans="2:13" ht="3.75" customHeight="1" thickBot="1" x14ac:dyDescent="0.35">
      <c r="B86" s="391"/>
      <c r="C86" s="394"/>
      <c r="D86" s="397"/>
      <c r="E86" s="411"/>
      <c r="F86" s="406"/>
      <c r="G86" s="237">
        <v>4</v>
      </c>
      <c r="H86" s="234"/>
      <c r="I86" s="400"/>
      <c r="J86" s="461"/>
      <c r="K86" s="382"/>
      <c r="L86" s="253"/>
      <c r="M86" s="253"/>
    </row>
    <row r="87" spans="2:13" ht="6" hidden="1" customHeight="1" thickBot="1" x14ac:dyDescent="0.35">
      <c r="B87" s="391"/>
      <c r="C87" s="394"/>
      <c r="D87" s="397"/>
      <c r="E87" s="411"/>
      <c r="F87" s="406"/>
      <c r="G87" s="237">
        <v>5</v>
      </c>
      <c r="H87" s="234"/>
      <c r="I87" s="400"/>
      <c r="J87" s="461"/>
      <c r="K87" s="382"/>
      <c r="L87" s="253"/>
      <c r="M87" s="253"/>
    </row>
    <row r="88" spans="2:13" ht="17.25" hidden="1" customHeight="1" x14ac:dyDescent="0.3">
      <c r="B88" s="391"/>
      <c r="C88" s="394"/>
      <c r="D88" s="397"/>
      <c r="E88" s="411"/>
      <c r="F88" s="406"/>
      <c r="G88" s="237">
        <v>6</v>
      </c>
      <c r="H88" s="234"/>
      <c r="I88" s="400"/>
      <c r="J88" s="461"/>
      <c r="K88" s="382"/>
      <c r="L88" s="253"/>
      <c r="M88" s="253"/>
    </row>
    <row r="89" spans="2:13" ht="17.25" hidden="1" customHeight="1" x14ac:dyDescent="0.3">
      <c r="B89" s="391"/>
      <c r="C89" s="394"/>
      <c r="D89" s="397"/>
      <c r="E89" s="411"/>
      <c r="F89" s="406"/>
      <c r="G89" s="237">
        <v>7</v>
      </c>
      <c r="H89" s="234"/>
      <c r="I89" s="400"/>
      <c r="J89" s="461"/>
      <c r="K89" s="382"/>
      <c r="L89" s="253"/>
      <c r="M89" s="253"/>
    </row>
    <row r="90" spans="2:13" ht="17.25" hidden="1" customHeight="1" x14ac:dyDescent="0.3">
      <c r="B90" s="392"/>
      <c r="C90" s="395"/>
      <c r="D90" s="398"/>
      <c r="E90" s="412"/>
      <c r="F90" s="407"/>
      <c r="G90" s="238">
        <v>8</v>
      </c>
      <c r="H90" s="235"/>
      <c r="I90" s="401"/>
      <c r="J90" s="462"/>
      <c r="K90" s="383"/>
      <c r="L90" s="253"/>
      <c r="M90" s="253"/>
    </row>
    <row r="91" spans="2:13" ht="64.5" customHeight="1" x14ac:dyDescent="0.3">
      <c r="B91" s="390" t="str">
        <f>+LEFT(C91,3)</f>
        <v>2.3</v>
      </c>
      <c r="C91" s="393" t="s">
        <v>130</v>
      </c>
      <c r="D91" s="396" t="s">
        <v>131</v>
      </c>
      <c r="E91" s="410" t="s">
        <v>511</v>
      </c>
      <c r="F91" s="405">
        <v>3</v>
      </c>
      <c r="G91" s="236">
        <v>1</v>
      </c>
      <c r="H91" s="233" t="s">
        <v>415</v>
      </c>
      <c r="I91" s="399" t="s">
        <v>465</v>
      </c>
      <c r="J91" s="460">
        <v>3</v>
      </c>
      <c r="K91" s="381" t="s">
        <v>400</v>
      </c>
      <c r="L91" s="355" t="s">
        <v>658</v>
      </c>
      <c r="M91" s="355" t="s">
        <v>657</v>
      </c>
    </row>
    <row r="92" spans="2:13" ht="59" customHeight="1" x14ac:dyDescent="0.3">
      <c r="B92" s="391"/>
      <c r="C92" s="394"/>
      <c r="D92" s="397"/>
      <c r="E92" s="411"/>
      <c r="F92" s="406"/>
      <c r="G92" s="237">
        <v>2</v>
      </c>
      <c r="H92" s="249" t="s">
        <v>512</v>
      </c>
      <c r="I92" s="400"/>
      <c r="J92" s="461"/>
      <c r="K92" s="382"/>
      <c r="L92" s="356"/>
      <c r="M92" s="356"/>
    </row>
    <row r="93" spans="2:13" ht="0.5" customHeight="1" x14ac:dyDescent="0.3">
      <c r="B93" s="391"/>
      <c r="C93" s="394"/>
      <c r="D93" s="397"/>
      <c r="E93" s="411"/>
      <c r="F93" s="406"/>
      <c r="G93" s="237">
        <v>3</v>
      </c>
      <c r="H93" s="249" t="s">
        <v>414</v>
      </c>
      <c r="I93" s="400"/>
      <c r="J93" s="461"/>
      <c r="K93" s="382"/>
      <c r="L93" s="356"/>
      <c r="M93" s="356"/>
    </row>
    <row r="94" spans="2:13" ht="65.25" hidden="1" customHeight="1" x14ac:dyDescent="0.3">
      <c r="B94" s="391"/>
      <c r="C94" s="394"/>
      <c r="D94" s="397"/>
      <c r="E94" s="411"/>
      <c r="F94" s="406"/>
      <c r="G94" s="237">
        <v>4</v>
      </c>
      <c r="H94" s="249" t="s">
        <v>416</v>
      </c>
      <c r="I94" s="400"/>
      <c r="J94" s="461"/>
      <c r="K94" s="382"/>
      <c r="L94" s="357"/>
      <c r="M94" s="357"/>
    </row>
    <row r="95" spans="2:13" ht="27" hidden="1" customHeight="1" thickBot="1" x14ac:dyDescent="0.35">
      <c r="B95" s="391"/>
      <c r="C95" s="394"/>
      <c r="D95" s="397"/>
      <c r="E95" s="411"/>
      <c r="F95" s="406"/>
      <c r="G95" s="237">
        <v>5</v>
      </c>
      <c r="H95" s="234"/>
      <c r="I95" s="400"/>
      <c r="J95" s="461"/>
      <c r="K95" s="382"/>
      <c r="L95" s="253"/>
      <c r="M95" s="253"/>
    </row>
    <row r="96" spans="2:13" ht="1.5" hidden="1" customHeight="1" x14ac:dyDescent="0.3">
      <c r="B96" s="391"/>
      <c r="C96" s="394"/>
      <c r="D96" s="397"/>
      <c r="E96" s="411"/>
      <c r="F96" s="406"/>
      <c r="G96" s="237">
        <v>6</v>
      </c>
      <c r="H96" s="234"/>
      <c r="I96" s="400"/>
      <c r="J96" s="461"/>
      <c r="K96" s="382"/>
      <c r="L96" s="253"/>
      <c r="M96" s="253"/>
    </row>
    <row r="97" spans="2:13" ht="21" hidden="1" customHeight="1" thickBot="1" x14ac:dyDescent="0.35">
      <c r="B97" s="391"/>
      <c r="C97" s="394"/>
      <c r="D97" s="397"/>
      <c r="E97" s="411"/>
      <c r="F97" s="406"/>
      <c r="G97" s="237">
        <v>7</v>
      </c>
      <c r="H97" s="234"/>
      <c r="I97" s="400"/>
      <c r="J97" s="461"/>
      <c r="K97" s="382"/>
      <c r="L97" s="253"/>
      <c r="M97" s="253"/>
    </row>
    <row r="98" spans="2:13" ht="21" hidden="1" customHeight="1" x14ac:dyDescent="0.3">
      <c r="B98" s="392"/>
      <c r="C98" s="395"/>
      <c r="D98" s="398"/>
      <c r="E98" s="412"/>
      <c r="F98" s="407"/>
      <c r="G98" s="238">
        <v>8</v>
      </c>
      <c r="H98" s="235"/>
      <c r="I98" s="401"/>
      <c r="J98" s="462"/>
      <c r="K98" s="383"/>
      <c r="L98" s="253"/>
      <c r="M98" s="253"/>
    </row>
    <row r="99" spans="2:13" ht="23" hidden="1" customHeight="1" x14ac:dyDescent="0.3">
      <c r="B99" s="463"/>
      <c r="C99" s="465" t="s">
        <v>408</v>
      </c>
      <c r="D99" s="439" t="s">
        <v>8</v>
      </c>
      <c r="E99" s="467" t="s">
        <v>592</v>
      </c>
      <c r="F99" s="414" t="s">
        <v>394</v>
      </c>
      <c r="G99" s="445" t="s">
        <v>113</v>
      </c>
      <c r="H99" s="446"/>
      <c r="I99" s="447"/>
      <c r="J99" s="414" t="s">
        <v>395</v>
      </c>
      <c r="K99" s="379" t="s">
        <v>124</v>
      </c>
      <c r="L99" s="387" t="s">
        <v>737</v>
      </c>
      <c r="M99" s="239"/>
    </row>
    <row r="100" spans="2:13" ht="60.5" customHeight="1" thickBot="1" x14ac:dyDescent="0.35">
      <c r="B100" s="463"/>
      <c r="C100" s="465"/>
      <c r="D100" s="440"/>
      <c r="E100" s="468"/>
      <c r="F100" s="414"/>
      <c r="G100" s="429" t="s">
        <v>13</v>
      </c>
      <c r="H100" s="470" t="s">
        <v>15</v>
      </c>
      <c r="I100" s="472" t="s">
        <v>125</v>
      </c>
      <c r="J100" s="414"/>
      <c r="K100" s="379"/>
      <c r="L100" s="388"/>
      <c r="M100" s="205" t="s">
        <v>723</v>
      </c>
    </row>
    <row r="101" spans="2:13" ht="40.5" hidden="1" customHeight="1" thickBot="1" x14ac:dyDescent="0.35">
      <c r="B101" s="464"/>
      <c r="C101" s="466"/>
      <c r="D101" s="441"/>
      <c r="E101" s="469"/>
      <c r="F101" s="415"/>
      <c r="G101" s="430"/>
      <c r="H101" s="471"/>
      <c r="I101" s="473"/>
      <c r="J101" s="415"/>
      <c r="K101" s="380"/>
      <c r="L101" s="389"/>
      <c r="M101" s="239"/>
    </row>
    <row r="102" spans="2:13" ht="119.5" customHeight="1" thickBot="1" x14ac:dyDescent="0.35">
      <c r="B102" s="418" t="str">
        <f>+LEFT(C102,3)</f>
        <v>3.1</v>
      </c>
      <c r="C102" s="393" t="s">
        <v>132</v>
      </c>
      <c r="D102" s="396" t="s">
        <v>133</v>
      </c>
      <c r="E102" s="410" t="s">
        <v>659</v>
      </c>
      <c r="F102" s="405">
        <v>3</v>
      </c>
      <c r="G102" s="236">
        <v>1</v>
      </c>
      <c r="H102" s="233" t="s">
        <v>522</v>
      </c>
      <c r="I102" s="399" t="s">
        <v>589</v>
      </c>
      <c r="J102" s="460">
        <v>3</v>
      </c>
      <c r="K102" s="381" t="s">
        <v>399</v>
      </c>
      <c r="L102" s="355" t="s">
        <v>660</v>
      </c>
      <c r="M102" s="355" t="s">
        <v>738</v>
      </c>
    </row>
    <row r="103" spans="2:13" ht="40.5" hidden="1" customHeight="1" thickBot="1" x14ac:dyDescent="0.35">
      <c r="B103" s="419"/>
      <c r="C103" s="394"/>
      <c r="D103" s="397"/>
      <c r="E103" s="411"/>
      <c r="F103" s="406"/>
      <c r="G103" s="237">
        <v>2</v>
      </c>
      <c r="H103" s="249" t="s">
        <v>523</v>
      </c>
      <c r="I103" s="400"/>
      <c r="J103" s="461"/>
      <c r="K103" s="382"/>
      <c r="L103" s="357"/>
      <c r="M103" s="357"/>
    </row>
    <row r="104" spans="2:13" ht="11.25" hidden="1" customHeight="1" thickBot="1" x14ac:dyDescent="0.35">
      <c r="B104" s="419"/>
      <c r="C104" s="394"/>
      <c r="D104" s="397"/>
      <c r="E104" s="411"/>
      <c r="F104" s="406"/>
      <c r="G104" s="237">
        <v>3</v>
      </c>
      <c r="H104" s="249" t="s">
        <v>417</v>
      </c>
      <c r="I104" s="400"/>
      <c r="J104" s="461"/>
      <c r="K104" s="382"/>
      <c r="L104" s="253"/>
      <c r="M104" s="253"/>
    </row>
    <row r="105" spans="2:13" ht="0.75" hidden="1" customHeight="1" x14ac:dyDescent="0.3">
      <c r="B105" s="419"/>
      <c r="C105" s="394"/>
      <c r="D105" s="397"/>
      <c r="E105" s="411"/>
      <c r="F105" s="406"/>
      <c r="G105" s="237">
        <v>4</v>
      </c>
      <c r="H105" s="234"/>
      <c r="I105" s="400"/>
      <c r="J105" s="461"/>
      <c r="K105" s="382"/>
      <c r="L105" s="253"/>
      <c r="M105" s="253"/>
    </row>
    <row r="106" spans="2:13" ht="17.25" hidden="1" customHeight="1" x14ac:dyDescent="0.3">
      <c r="B106" s="419"/>
      <c r="C106" s="394"/>
      <c r="D106" s="397"/>
      <c r="E106" s="411"/>
      <c r="F106" s="406"/>
      <c r="G106" s="237">
        <v>5</v>
      </c>
      <c r="H106" s="234"/>
      <c r="I106" s="400"/>
      <c r="J106" s="461"/>
      <c r="K106" s="382"/>
      <c r="L106" s="253"/>
      <c r="M106" s="253"/>
    </row>
    <row r="107" spans="2:13" ht="15.75" hidden="1" customHeight="1" x14ac:dyDescent="0.3">
      <c r="B107" s="419"/>
      <c r="C107" s="394"/>
      <c r="D107" s="397"/>
      <c r="E107" s="411"/>
      <c r="F107" s="406"/>
      <c r="G107" s="237">
        <v>6</v>
      </c>
      <c r="H107" s="234"/>
      <c r="I107" s="400"/>
      <c r="J107" s="461"/>
      <c r="K107" s="382"/>
      <c r="L107" s="253"/>
      <c r="M107" s="253"/>
    </row>
    <row r="108" spans="2:13" ht="17.25" hidden="1" customHeight="1" x14ac:dyDescent="0.3">
      <c r="B108" s="419"/>
      <c r="C108" s="394"/>
      <c r="D108" s="397"/>
      <c r="E108" s="411"/>
      <c r="F108" s="406"/>
      <c r="G108" s="237">
        <v>7</v>
      </c>
      <c r="H108" s="234"/>
      <c r="I108" s="400"/>
      <c r="J108" s="461"/>
      <c r="K108" s="382"/>
      <c r="L108" s="253"/>
      <c r="M108" s="253"/>
    </row>
    <row r="109" spans="2:13" ht="45" hidden="1" customHeight="1" x14ac:dyDescent="0.3">
      <c r="B109" s="420"/>
      <c r="C109" s="395"/>
      <c r="D109" s="398"/>
      <c r="E109" s="412"/>
      <c r="F109" s="407"/>
      <c r="G109" s="238">
        <v>8</v>
      </c>
      <c r="H109" s="235"/>
      <c r="I109" s="401"/>
      <c r="J109" s="462"/>
      <c r="K109" s="383"/>
      <c r="L109" s="253"/>
      <c r="M109" s="253"/>
    </row>
    <row r="110" spans="2:13" ht="92.5" customHeight="1" thickBot="1" x14ac:dyDescent="0.35">
      <c r="B110" s="390" t="str">
        <f>+LEFT(C110,3)</f>
        <v>3.2</v>
      </c>
      <c r="C110" s="454" t="s">
        <v>134</v>
      </c>
      <c r="D110" s="396" t="s">
        <v>135</v>
      </c>
      <c r="E110" s="399" t="s">
        <v>661</v>
      </c>
      <c r="F110" s="405">
        <v>3</v>
      </c>
      <c r="G110" s="236">
        <v>1</v>
      </c>
      <c r="H110" s="233" t="s">
        <v>513</v>
      </c>
      <c r="I110" s="399" t="s">
        <v>662</v>
      </c>
      <c r="J110" s="460">
        <v>3</v>
      </c>
      <c r="K110" s="381" t="s">
        <v>399</v>
      </c>
      <c r="L110" s="355" t="s">
        <v>663</v>
      </c>
      <c r="M110" s="355" t="s">
        <v>739</v>
      </c>
    </row>
    <row r="111" spans="2:13" ht="30" hidden="1" customHeight="1" thickBot="1" x14ac:dyDescent="0.35">
      <c r="B111" s="391"/>
      <c r="C111" s="455"/>
      <c r="D111" s="397"/>
      <c r="E111" s="400"/>
      <c r="F111" s="406"/>
      <c r="G111" s="237">
        <v>2</v>
      </c>
      <c r="H111" s="249" t="s">
        <v>470</v>
      </c>
      <c r="I111" s="400"/>
      <c r="J111" s="461"/>
      <c r="K111" s="382"/>
      <c r="L111" s="357"/>
      <c r="M111" s="357"/>
    </row>
    <row r="112" spans="2:13" ht="0.75" hidden="1" customHeight="1" thickBot="1" x14ac:dyDescent="0.35">
      <c r="B112" s="391"/>
      <c r="C112" s="455"/>
      <c r="D112" s="397"/>
      <c r="E112" s="400"/>
      <c r="F112" s="406"/>
      <c r="G112" s="237">
        <v>3</v>
      </c>
      <c r="H112" s="249"/>
      <c r="I112" s="400"/>
      <c r="J112" s="461"/>
      <c r="K112" s="382"/>
      <c r="L112" s="253"/>
      <c r="M112" s="253"/>
    </row>
    <row r="113" spans="2:13" ht="17.25" hidden="1" customHeight="1" x14ac:dyDescent="0.3">
      <c r="B113" s="391"/>
      <c r="C113" s="455"/>
      <c r="D113" s="397"/>
      <c r="E113" s="400"/>
      <c r="F113" s="406"/>
      <c r="G113" s="237">
        <v>4</v>
      </c>
      <c r="H113" s="234"/>
      <c r="I113" s="400"/>
      <c r="J113" s="461"/>
      <c r="K113" s="382"/>
      <c r="L113" s="253"/>
      <c r="M113" s="253"/>
    </row>
    <row r="114" spans="2:13" ht="12.75" hidden="1" customHeight="1" x14ac:dyDescent="0.3">
      <c r="B114" s="391"/>
      <c r="C114" s="455"/>
      <c r="D114" s="397"/>
      <c r="E114" s="400"/>
      <c r="F114" s="406"/>
      <c r="G114" s="237">
        <v>5</v>
      </c>
      <c r="H114" s="234"/>
      <c r="I114" s="400"/>
      <c r="J114" s="461"/>
      <c r="K114" s="382"/>
      <c r="L114" s="253"/>
      <c r="M114" s="253"/>
    </row>
    <row r="115" spans="2:13" ht="17.25" hidden="1" customHeight="1" x14ac:dyDescent="0.3">
      <c r="B115" s="391"/>
      <c r="C115" s="455"/>
      <c r="D115" s="397"/>
      <c r="E115" s="400"/>
      <c r="F115" s="406"/>
      <c r="G115" s="237">
        <v>6</v>
      </c>
      <c r="H115" s="234"/>
      <c r="I115" s="400"/>
      <c r="J115" s="461"/>
      <c r="K115" s="382"/>
      <c r="L115" s="253"/>
      <c r="M115" s="253"/>
    </row>
    <row r="116" spans="2:13" ht="17.25" hidden="1" customHeight="1" x14ac:dyDescent="0.3">
      <c r="B116" s="391"/>
      <c r="C116" s="455"/>
      <c r="D116" s="397"/>
      <c r="E116" s="400"/>
      <c r="F116" s="406"/>
      <c r="G116" s="237">
        <v>7</v>
      </c>
      <c r="H116" s="234"/>
      <c r="I116" s="400"/>
      <c r="J116" s="461"/>
      <c r="K116" s="382"/>
      <c r="L116" s="253"/>
      <c r="M116" s="253"/>
    </row>
    <row r="117" spans="2:13" ht="17.25" hidden="1" customHeight="1" x14ac:dyDescent="0.3">
      <c r="B117" s="392"/>
      <c r="C117" s="456"/>
      <c r="D117" s="398"/>
      <c r="E117" s="401"/>
      <c r="F117" s="407"/>
      <c r="G117" s="238">
        <v>8</v>
      </c>
      <c r="H117" s="235"/>
      <c r="I117" s="401"/>
      <c r="J117" s="462"/>
      <c r="K117" s="383"/>
      <c r="L117" s="253"/>
      <c r="M117" s="253"/>
    </row>
    <row r="118" spans="2:13" ht="85" customHeight="1" thickBot="1" x14ac:dyDescent="0.35">
      <c r="B118" s="418" t="str">
        <f>+LEFT(C118,3)</f>
        <v>3.3</v>
      </c>
      <c r="C118" s="454" t="s">
        <v>136</v>
      </c>
      <c r="D118" s="396" t="s">
        <v>402</v>
      </c>
      <c r="E118" s="399" t="s">
        <v>664</v>
      </c>
      <c r="F118" s="402">
        <v>3</v>
      </c>
      <c r="G118" s="236">
        <v>1</v>
      </c>
      <c r="H118" s="233" t="s">
        <v>418</v>
      </c>
      <c r="I118" s="399" t="s">
        <v>665</v>
      </c>
      <c r="J118" s="457">
        <v>3</v>
      </c>
      <c r="K118" s="381" t="s">
        <v>399</v>
      </c>
      <c r="L118" s="355" t="s">
        <v>593</v>
      </c>
      <c r="M118" s="355" t="s">
        <v>740</v>
      </c>
    </row>
    <row r="119" spans="2:13" ht="149" hidden="1" customHeight="1" thickBot="1" x14ac:dyDescent="0.35">
      <c r="B119" s="419"/>
      <c r="C119" s="455"/>
      <c r="D119" s="397"/>
      <c r="E119" s="416"/>
      <c r="F119" s="403"/>
      <c r="G119" s="237">
        <v>2</v>
      </c>
      <c r="H119" s="249" t="s">
        <v>471</v>
      </c>
      <c r="I119" s="400"/>
      <c r="J119" s="458"/>
      <c r="K119" s="382"/>
      <c r="L119" s="356"/>
      <c r="M119" s="356"/>
    </row>
    <row r="120" spans="2:13" ht="50.25" hidden="1" customHeight="1" thickBot="1" x14ac:dyDescent="0.35">
      <c r="B120" s="419"/>
      <c r="C120" s="455"/>
      <c r="D120" s="397"/>
      <c r="E120" s="416"/>
      <c r="F120" s="403"/>
      <c r="G120" s="237">
        <v>3</v>
      </c>
      <c r="H120" s="249" t="s">
        <v>472</v>
      </c>
      <c r="I120" s="400"/>
      <c r="J120" s="458"/>
      <c r="K120" s="382"/>
      <c r="L120" s="357"/>
      <c r="M120" s="357"/>
    </row>
    <row r="121" spans="2:13" ht="1.5" hidden="1" customHeight="1" x14ac:dyDescent="0.3">
      <c r="B121" s="419"/>
      <c r="C121" s="455"/>
      <c r="D121" s="397"/>
      <c r="E121" s="416"/>
      <c r="F121" s="403"/>
      <c r="G121" s="237">
        <v>4</v>
      </c>
      <c r="H121" s="234"/>
      <c r="I121" s="401"/>
      <c r="J121" s="458"/>
      <c r="K121" s="382"/>
      <c r="L121" s="253"/>
      <c r="M121" s="253"/>
    </row>
    <row r="122" spans="2:13" ht="2.5" customHeight="1" x14ac:dyDescent="0.3">
      <c r="B122" s="419"/>
      <c r="C122" s="455"/>
      <c r="D122" s="397"/>
      <c r="E122" s="416"/>
      <c r="F122" s="403"/>
      <c r="G122" s="237">
        <v>5</v>
      </c>
      <c r="H122" s="234"/>
      <c r="I122" s="122"/>
      <c r="J122" s="458"/>
      <c r="K122" s="382"/>
      <c r="L122" s="253"/>
      <c r="M122" s="253"/>
    </row>
    <row r="123" spans="2:13" ht="0.75" customHeight="1" thickBot="1" x14ac:dyDescent="0.35">
      <c r="B123" s="419"/>
      <c r="C123" s="455"/>
      <c r="D123" s="397"/>
      <c r="E123" s="416"/>
      <c r="F123" s="403"/>
      <c r="G123" s="237">
        <v>6</v>
      </c>
      <c r="H123" s="234"/>
      <c r="I123" s="251"/>
      <c r="J123" s="458"/>
      <c r="K123" s="382"/>
      <c r="L123" s="253"/>
      <c r="M123" s="253"/>
    </row>
    <row r="124" spans="2:13" ht="21" hidden="1" customHeight="1" thickBot="1" x14ac:dyDescent="0.35">
      <c r="B124" s="419"/>
      <c r="C124" s="455"/>
      <c r="D124" s="397"/>
      <c r="E124" s="416"/>
      <c r="F124" s="403"/>
      <c r="G124" s="237">
        <v>7</v>
      </c>
      <c r="H124" s="234"/>
      <c r="I124" s="251"/>
      <c r="J124" s="458"/>
      <c r="K124" s="382"/>
      <c r="L124" s="253"/>
      <c r="M124" s="253"/>
    </row>
    <row r="125" spans="2:13" ht="40.5" hidden="1" customHeight="1" x14ac:dyDescent="0.3">
      <c r="B125" s="420"/>
      <c r="C125" s="456"/>
      <c r="D125" s="398"/>
      <c r="E125" s="448"/>
      <c r="F125" s="404"/>
      <c r="G125" s="238">
        <v>8</v>
      </c>
      <c r="H125" s="235"/>
      <c r="I125" s="252"/>
      <c r="J125" s="459"/>
      <c r="K125" s="383"/>
      <c r="L125" s="253"/>
      <c r="M125" s="253"/>
    </row>
    <row r="126" spans="2:13" ht="1" customHeight="1" x14ac:dyDescent="0.3">
      <c r="B126" s="435"/>
      <c r="C126" s="437" t="s">
        <v>409</v>
      </c>
      <c r="D126" s="439" t="s">
        <v>8</v>
      </c>
      <c r="E126" s="442" t="s">
        <v>490</v>
      </c>
      <c r="F126" s="414" t="s">
        <v>394</v>
      </c>
      <c r="G126" s="445" t="s">
        <v>113</v>
      </c>
      <c r="H126" s="446"/>
      <c r="I126" s="447"/>
      <c r="J126" s="414" t="s">
        <v>395</v>
      </c>
      <c r="K126" s="378" t="s">
        <v>124</v>
      </c>
      <c r="L126" s="239"/>
      <c r="M126" s="239"/>
    </row>
    <row r="127" spans="2:13" ht="64.5" customHeight="1" thickBot="1" x14ac:dyDescent="0.35">
      <c r="B127" s="436"/>
      <c r="C127" s="438"/>
      <c r="D127" s="440"/>
      <c r="E127" s="443"/>
      <c r="F127" s="414"/>
      <c r="G127" s="429" t="s">
        <v>13</v>
      </c>
      <c r="H127" s="431" t="s">
        <v>15</v>
      </c>
      <c r="I127" s="433" t="s">
        <v>125</v>
      </c>
      <c r="J127" s="414"/>
      <c r="K127" s="379"/>
      <c r="L127" s="205" t="s">
        <v>742</v>
      </c>
      <c r="M127" s="205" t="s">
        <v>741</v>
      </c>
    </row>
    <row r="128" spans="2:13" ht="48" hidden="1" customHeight="1" thickBot="1" x14ac:dyDescent="0.35">
      <c r="B128" s="436"/>
      <c r="C128" s="438"/>
      <c r="D128" s="441"/>
      <c r="E128" s="444"/>
      <c r="F128" s="415"/>
      <c r="G128" s="430"/>
      <c r="H128" s="432"/>
      <c r="I128" s="434"/>
      <c r="J128" s="415"/>
      <c r="K128" s="380"/>
      <c r="L128" s="239"/>
      <c r="M128" s="239"/>
    </row>
    <row r="129" spans="2:13" ht="78" customHeight="1" x14ac:dyDescent="0.3">
      <c r="B129" s="418" t="str">
        <f>+LEFT(C129,3)</f>
        <v>4.1</v>
      </c>
      <c r="C129" s="393" t="s">
        <v>137</v>
      </c>
      <c r="D129" s="424" t="s">
        <v>138</v>
      </c>
      <c r="E129" s="399" t="s">
        <v>514</v>
      </c>
      <c r="F129" s="405">
        <v>3</v>
      </c>
      <c r="G129" s="236">
        <v>1</v>
      </c>
      <c r="H129" s="399" t="s">
        <v>667</v>
      </c>
      <c r="I129" s="399" t="s">
        <v>575</v>
      </c>
      <c r="J129" s="402">
        <v>3</v>
      </c>
      <c r="K129" s="374" t="s">
        <v>399</v>
      </c>
      <c r="L129" s="355" t="s">
        <v>666</v>
      </c>
      <c r="M129" s="358" t="s">
        <v>754</v>
      </c>
    </row>
    <row r="130" spans="2:13" ht="21" customHeight="1" x14ac:dyDescent="0.3">
      <c r="B130" s="419"/>
      <c r="C130" s="394"/>
      <c r="D130" s="425"/>
      <c r="E130" s="416"/>
      <c r="F130" s="406"/>
      <c r="G130" s="237"/>
      <c r="H130" s="416"/>
      <c r="I130" s="416"/>
      <c r="J130" s="403"/>
      <c r="K130" s="374"/>
      <c r="L130" s="356"/>
      <c r="M130" s="359"/>
    </row>
    <row r="131" spans="2:13" ht="199" customHeight="1" thickBot="1" x14ac:dyDescent="0.35">
      <c r="B131" s="419"/>
      <c r="C131" s="394"/>
      <c r="D131" s="425"/>
      <c r="E131" s="416"/>
      <c r="F131" s="406"/>
      <c r="G131" s="237">
        <v>2</v>
      </c>
      <c r="H131" s="416"/>
      <c r="I131" s="416"/>
      <c r="J131" s="403"/>
      <c r="K131" s="374"/>
      <c r="L131" s="356"/>
      <c r="M131" s="359"/>
    </row>
    <row r="132" spans="2:13" ht="21" hidden="1" customHeight="1" thickBot="1" x14ac:dyDescent="0.35">
      <c r="B132" s="419"/>
      <c r="C132" s="394"/>
      <c r="D132" s="425"/>
      <c r="E132" s="416"/>
      <c r="F132" s="406"/>
      <c r="G132" s="237"/>
      <c r="H132" s="416"/>
      <c r="I132" s="416"/>
      <c r="J132" s="403"/>
      <c r="K132" s="374"/>
      <c r="L132" s="356"/>
      <c r="M132" s="359"/>
    </row>
    <row r="133" spans="2:13" ht="21" hidden="1" customHeight="1" thickBot="1" x14ac:dyDescent="0.35">
      <c r="B133" s="419"/>
      <c r="C133" s="394"/>
      <c r="D133" s="425"/>
      <c r="E133" s="416"/>
      <c r="F133" s="406"/>
      <c r="G133" s="237"/>
      <c r="H133" s="416"/>
      <c r="I133" s="416"/>
      <c r="J133" s="403"/>
      <c r="K133" s="374"/>
      <c r="L133" s="356"/>
      <c r="M133" s="359"/>
    </row>
    <row r="134" spans="2:13" ht="21" hidden="1" customHeight="1" thickBot="1" x14ac:dyDescent="0.35">
      <c r="B134" s="419"/>
      <c r="C134" s="394"/>
      <c r="D134" s="425"/>
      <c r="E134" s="416"/>
      <c r="F134" s="406"/>
      <c r="G134" s="237">
        <v>3</v>
      </c>
      <c r="H134" s="416"/>
      <c r="I134" s="416"/>
      <c r="J134" s="403"/>
      <c r="K134" s="374"/>
      <c r="L134" s="356"/>
      <c r="M134" s="359"/>
    </row>
    <row r="135" spans="2:13" ht="21" hidden="1" customHeight="1" thickBot="1" x14ac:dyDescent="0.35">
      <c r="B135" s="419"/>
      <c r="C135" s="394"/>
      <c r="D135" s="425"/>
      <c r="E135" s="416"/>
      <c r="F135" s="406"/>
      <c r="G135" s="237"/>
      <c r="H135" s="416"/>
      <c r="I135" s="416"/>
      <c r="J135" s="403"/>
      <c r="K135" s="374"/>
      <c r="L135" s="356"/>
      <c r="M135" s="359"/>
    </row>
    <row r="136" spans="2:13" ht="16.5" hidden="1" customHeight="1" thickBot="1" x14ac:dyDescent="0.35">
      <c r="B136" s="420"/>
      <c r="C136" s="395"/>
      <c r="D136" s="426"/>
      <c r="E136" s="448"/>
      <c r="F136" s="407"/>
      <c r="G136" s="238">
        <v>4</v>
      </c>
      <c r="H136" s="448"/>
      <c r="I136" s="448"/>
      <c r="J136" s="404"/>
      <c r="K136" s="374"/>
      <c r="L136" s="357"/>
      <c r="M136" s="360"/>
    </row>
    <row r="137" spans="2:13" ht="127" customHeight="1" thickBot="1" x14ac:dyDescent="0.35">
      <c r="B137" s="418" t="str">
        <f>+LEFT(C137,3)</f>
        <v>4.2</v>
      </c>
      <c r="C137" s="393" t="s">
        <v>139</v>
      </c>
      <c r="D137" s="424" t="s">
        <v>138</v>
      </c>
      <c r="E137" s="410" t="s">
        <v>525</v>
      </c>
      <c r="F137" s="405">
        <v>3</v>
      </c>
      <c r="G137" s="236">
        <v>1</v>
      </c>
      <c r="H137" s="233" t="s">
        <v>576</v>
      </c>
      <c r="I137" s="410" t="s">
        <v>668</v>
      </c>
      <c r="J137" s="402">
        <v>3</v>
      </c>
      <c r="K137" s="374" t="s">
        <v>399</v>
      </c>
      <c r="L137" s="355" t="s">
        <v>579</v>
      </c>
      <c r="M137" s="355" t="s">
        <v>743</v>
      </c>
    </row>
    <row r="138" spans="2:13" ht="48" hidden="1" customHeight="1" thickBot="1" x14ac:dyDescent="0.35">
      <c r="B138" s="419"/>
      <c r="C138" s="394"/>
      <c r="D138" s="425"/>
      <c r="E138" s="427"/>
      <c r="F138" s="406"/>
      <c r="G138" s="237">
        <v>2</v>
      </c>
      <c r="H138" s="249" t="s">
        <v>419</v>
      </c>
      <c r="I138" s="427"/>
      <c r="J138" s="403"/>
      <c r="K138" s="374"/>
      <c r="L138" s="356"/>
      <c r="M138" s="356"/>
    </row>
    <row r="139" spans="2:13" ht="90" hidden="1" customHeight="1" x14ac:dyDescent="0.3">
      <c r="B139" s="419"/>
      <c r="C139" s="394"/>
      <c r="D139" s="425"/>
      <c r="E139" s="427"/>
      <c r="F139" s="406"/>
      <c r="G139" s="237">
        <v>3</v>
      </c>
      <c r="H139" s="249" t="s">
        <v>473</v>
      </c>
      <c r="I139" s="427"/>
      <c r="J139" s="403"/>
      <c r="K139" s="374"/>
      <c r="L139" s="356"/>
      <c r="M139" s="356"/>
    </row>
    <row r="140" spans="2:13" ht="60.75" hidden="1" customHeight="1" x14ac:dyDescent="0.3">
      <c r="B140" s="419"/>
      <c r="C140" s="394"/>
      <c r="D140" s="425"/>
      <c r="E140" s="427"/>
      <c r="F140" s="406"/>
      <c r="G140" s="237">
        <v>4</v>
      </c>
      <c r="H140" s="259" t="s">
        <v>420</v>
      </c>
      <c r="I140" s="427"/>
      <c r="J140" s="403"/>
      <c r="K140" s="374"/>
      <c r="L140" s="356"/>
      <c r="M140" s="356"/>
    </row>
    <row r="141" spans="2:13" ht="30" hidden="1" customHeight="1" x14ac:dyDescent="0.3">
      <c r="B141" s="419"/>
      <c r="C141" s="394"/>
      <c r="D141" s="425"/>
      <c r="E141" s="427"/>
      <c r="F141" s="406"/>
      <c r="G141" s="237">
        <v>5</v>
      </c>
      <c r="H141" s="452" t="s">
        <v>421</v>
      </c>
      <c r="I141" s="427"/>
      <c r="J141" s="403"/>
      <c r="K141" s="374"/>
      <c r="L141" s="356"/>
      <c r="M141" s="356"/>
    </row>
    <row r="142" spans="2:13" ht="30" hidden="1" customHeight="1" x14ac:dyDescent="0.3">
      <c r="B142" s="419"/>
      <c r="C142" s="394"/>
      <c r="D142" s="425"/>
      <c r="E142" s="427"/>
      <c r="F142" s="406"/>
      <c r="G142" s="237">
        <v>6</v>
      </c>
      <c r="H142" s="453"/>
      <c r="I142" s="427"/>
      <c r="J142" s="403"/>
      <c r="K142" s="374"/>
      <c r="L142" s="356"/>
      <c r="M142" s="356"/>
    </row>
    <row r="143" spans="2:13" ht="63" hidden="1" customHeight="1" x14ac:dyDescent="0.3">
      <c r="B143" s="419"/>
      <c r="C143" s="394"/>
      <c r="D143" s="425"/>
      <c r="E143" s="427"/>
      <c r="F143" s="406"/>
      <c r="G143" s="237">
        <v>7</v>
      </c>
      <c r="H143" s="249" t="s">
        <v>422</v>
      </c>
      <c r="I143" s="427"/>
      <c r="J143" s="403"/>
      <c r="K143" s="374"/>
      <c r="L143" s="356"/>
      <c r="M143" s="356"/>
    </row>
    <row r="144" spans="2:13" ht="57.75" hidden="1" customHeight="1" x14ac:dyDescent="0.3">
      <c r="B144" s="420"/>
      <c r="C144" s="395"/>
      <c r="D144" s="426"/>
      <c r="E144" s="428"/>
      <c r="F144" s="407"/>
      <c r="G144" s="238">
        <v>8</v>
      </c>
      <c r="H144" s="260" t="s">
        <v>423</v>
      </c>
      <c r="I144" s="428"/>
      <c r="J144" s="404"/>
      <c r="K144" s="374"/>
      <c r="L144" s="357"/>
      <c r="M144" s="357"/>
    </row>
    <row r="145" spans="2:13" ht="21" customHeight="1" x14ac:dyDescent="0.3">
      <c r="B145" s="418" t="str">
        <f>+LEFT(C145,3)</f>
        <v>4.3</v>
      </c>
      <c r="C145" s="393" t="s">
        <v>140</v>
      </c>
      <c r="D145" s="424" t="s">
        <v>403</v>
      </c>
      <c r="E145" s="449" t="s">
        <v>669</v>
      </c>
      <c r="F145" s="402">
        <v>3</v>
      </c>
      <c r="G145" s="236">
        <v>1</v>
      </c>
      <c r="H145" s="410" t="s">
        <v>507</v>
      </c>
      <c r="I145" s="410" t="s">
        <v>577</v>
      </c>
      <c r="J145" s="402">
        <v>3</v>
      </c>
      <c r="K145" s="374" t="s">
        <v>399</v>
      </c>
      <c r="L145" s="384" t="s">
        <v>670</v>
      </c>
      <c r="M145" s="358" t="s">
        <v>671</v>
      </c>
    </row>
    <row r="146" spans="2:13" ht="21" customHeight="1" x14ac:dyDescent="0.3">
      <c r="B146" s="419"/>
      <c r="C146" s="394"/>
      <c r="D146" s="425"/>
      <c r="E146" s="450"/>
      <c r="F146" s="403"/>
      <c r="G146" s="237">
        <v>2</v>
      </c>
      <c r="H146" s="427"/>
      <c r="I146" s="427" t="s">
        <v>393</v>
      </c>
      <c r="J146" s="403"/>
      <c r="K146" s="374"/>
      <c r="L146" s="385"/>
      <c r="M146" s="359"/>
    </row>
    <row r="147" spans="2:13" ht="21" customHeight="1" x14ac:dyDescent="0.3">
      <c r="B147" s="419"/>
      <c r="C147" s="394"/>
      <c r="D147" s="425"/>
      <c r="E147" s="450"/>
      <c r="F147" s="403"/>
      <c r="G147" s="237">
        <v>3</v>
      </c>
      <c r="H147" s="427"/>
      <c r="I147" s="427"/>
      <c r="J147" s="403"/>
      <c r="K147" s="374"/>
      <c r="L147" s="385"/>
      <c r="M147" s="359"/>
    </row>
    <row r="148" spans="2:13" ht="21" customHeight="1" x14ac:dyDescent="0.3">
      <c r="B148" s="419"/>
      <c r="C148" s="394"/>
      <c r="D148" s="425"/>
      <c r="E148" s="450"/>
      <c r="F148" s="403"/>
      <c r="G148" s="237">
        <v>4</v>
      </c>
      <c r="H148" s="427"/>
      <c r="I148" s="427"/>
      <c r="J148" s="403"/>
      <c r="K148" s="374"/>
      <c r="L148" s="385"/>
      <c r="M148" s="359"/>
    </row>
    <row r="149" spans="2:13" ht="21" customHeight="1" x14ac:dyDescent="0.3">
      <c r="B149" s="419"/>
      <c r="C149" s="394"/>
      <c r="D149" s="425"/>
      <c r="E149" s="450"/>
      <c r="F149" s="403"/>
      <c r="G149" s="237">
        <v>5</v>
      </c>
      <c r="H149" s="427"/>
      <c r="I149" s="427"/>
      <c r="J149" s="403"/>
      <c r="K149" s="374"/>
      <c r="L149" s="385"/>
      <c r="M149" s="359"/>
    </row>
    <row r="150" spans="2:13" ht="44.5" customHeight="1" thickBot="1" x14ac:dyDescent="0.35">
      <c r="B150" s="419"/>
      <c r="C150" s="394"/>
      <c r="D150" s="425"/>
      <c r="E150" s="450"/>
      <c r="F150" s="403"/>
      <c r="G150" s="237">
        <v>6</v>
      </c>
      <c r="H150" s="427"/>
      <c r="I150" s="427"/>
      <c r="J150" s="403"/>
      <c r="K150" s="374"/>
      <c r="L150" s="385"/>
      <c r="M150" s="359"/>
    </row>
    <row r="151" spans="2:13" ht="149.25" hidden="1" customHeight="1" thickBot="1" x14ac:dyDescent="0.35">
      <c r="B151" s="419"/>
      <c r="C151" s="394"/>
      <c r="D151" s="425"/>
      <c r="E151" s="450"/>
      <c r="F151" s="403"/>
      <c r="G151" s="237">
        <v>7</v>
      </c>
      <c r="H151" s="427"/>
      <c r="I151" s="427"/>
      <c r="J151" s="403"/>
      <c r="K151" s="374"/>
      <c r="L151" s="386"/>
      <c r="M151" s="360"/>
    </row>
    <row r="152" spans="2:13" ht="1.5" hidden="1" customHeight="1" x14ac:dyDescent="0.3">
      <c r="B152" s="420"/>
      <c r="C152" s="395"/>
      <c r="D152" s="426"/>
      <c r="E152" s="451"/>
      <c r="F152" s="404"/>
      <c r="G152" s="238">
        <v>8</v>
      </c>
      <c r="H152" s="428"/>
      <c r="I152" s="428"/>
      <c r="J152" s="404"/>
      <c r="K152" s="374"/>
      <c r="L152" s="253"/>
      <c r="M152" s="253"/>
    </row>
    <row r="153" spans="2:13" ht="11" customHeight="1" x14ac:dyDescent="0.3">
      <c r="B153" s="418" t="str">
        <f>+LEFT(C153,3)</f>
        <v>4.4</v>
      </c>
      <c r="C153" s="393" t="s">
        <v>401</v>
      </c>
      <c r="D153" s="424" t="s">
        <v>404</v>
      </c>
      <c r="E153" s="449" t="s">
        <v>515</v>
      </c>
      <c r="F153" s="402">
        <v>3</v>
      </c>
      <c r="G153" s="236">
        <v>1</v>
      </c>
      <c r="H153" s="410" t="s">
        <v>588</v>
      </c>
      <c r="I153" s="410" t="s">
        <v>673</v>
      </c>
      <c r="J153" s="402">
        <v>3</v>
      </c>
      <c r="K153" s="374" t="s">
        <v>399</v>
      </c>
      <c r="L153" s="253"/>
      <c r="M153" s="253"/>
    </row>
    <row r="154" spans="2:13" ht="21" customHeight="1" x14ac:dyDescent="0.3">
      <c r="B154" s="419"/>
      <c r="C154" s="394"/>
      <c r="D154" s="425"/>
      <c r="E154" s="450"/>
      <c r="F154" s="403"/>
      <c r="G154" s="237">
        <v>2</v>
      </c>
      <c r="H154" s="427"/>
      <c r="I154" s="427"/>
      <c r="J154" s="403"/>
      <c r="K154" s="374"/>
      <c r="L154" s="355" t="s">
        <v>672</v>
      </c>
      <c r="M154" s="361" t="s">
        <v>580</v>
      </c>
    </row>
    <row r="155" spans="2:13" ht="21" customHeight="1" x14ac:dyDescent="0.3">
      <c r="B155" s="419"/>
      <c r="C155" s="394"/>
      <c r="D155" s="425"/>
      <c r="E155" s="450"/>
      <c r="F155" s="403"/>
      <c r="G155" s="237">
        <v>3</v>
      </c>
      <c r="H155" s="427"/>
      <c r="I155" s="427"/>
      <c r="J155" s="403"/>
      <c r="K155" s="374"/>
      <c r="L155" s="356"/>
      <c r="M155" s="362"/>
    </row>
    <row r="156" spans="2:13" ht="21" customHeight="1" x14ac:dyDescent="0.3">
      <c r="B156" s="419"/>
      <c r="C156" s="394"/>
      <c r="D156" s="425"/>
      <c r="E156" s="450"/>
      <c r="F156" s="403"/>
      <c r="G156" s="237">
        <v>4</v>
      </c>
      <c r="H156" s="427"/>
      <c r="I156" s="427"/>
      <c r="J156" s="403"/>
      <c r="K156" s="374"/>
      <c r="L156" s="356"/>
      <c r="M156" s="362"/>
    </row>
    <row r="157" spans="2:13" ht="92.5" customHeight="1" x14ac:dyDescent="0.3">
      <c r="B157" s="419"/>
      <c r="C157" s="394"/>
      <c r="D157" s="425"/>
      <c r="E157" s="450"/>
      <c r="F157" s="403"/>
      <c r="G157" s="237">
        <v>5</v>
      </c>
      <c r="H157" s="427"/>
      <c r="I157" s="427"/>
      <c r="J157" s="403"/>
      <c r="K157" s="374"/>
      <c r="L157" s="356"/>
      <c r="M157" s="362"/>
    </row>
    <row r="158" spans="2:13" ht="2.25" customHeight="1" thickBot="1" x14ac:dyDescent="0.35">
      <c r="B158" s="419"/>
      <c r="C158" s="394"/>
      <c r="D158" s="425"/>
      <c r="E158" s="450"/>
      <c r="F158" s="403"/>
      <c r="G158" s="237">
        <v>6</v>
      </c>
      <c r="H158" s="427"/>
      <c r="I158" s="427"/>
      <c r="J158" s="403"/>
      <c r="K158" s="374"/>
      <c r="L158" s="357"/>
      <c r="M158" s="363"/>
    </row>
    <row r="159" spans="2:13" ht="21" hidden="1" customHeight="1" thickBot="1" x14ac:dyDescent="0.35">
      <c r="B159" s="419"/>
      <c r="C159" s="394"/>
      <c r="D159" s="425"/>
      <c r="E159" s="450"/>
      <c r="F159" s="403"/>
      <c r="G159" s="237">
        <v>7</v>
      </c>
      <c r="H159" s="427"/>
      <c r="I159" s="427"/>
      <c r="J159" s="403"/>
      <c r="K159" s="374"/>
      <c r="L159" s="253"/>
      <c r="M159" s="253"/>
    </row>
    <row r="160" spans="2:13" ht="113.25" hidden="1" customHeight="1" thickBot="1" x14ac:dyDescent="0.35">
      <c r="B160" s="420"/>
      <c r="C160" s="395"/>
      <c r="D160" s="426"/>
      <c r="E160" s="451"/>
      <c r="F160" s="404"/>
      <c r="G160" s="238">
        <v>8</v>
      </c>
      <c r="H160" s="428" t="s">
        <v>392</v>
      </c>
      <c r="I160" s="428"/>
      <c r="J160" s="404"/>
      <c r="K160" s="374"/>
      <c r="L160" s="253"/>
      <c r="M160" s="253"/>
    </row>
    <row r="161" spans="2:13" ht="108.5" customHeight="1" thickBot="1" x14ac:dyDescent="0.35">
      <c r="B161" s="418" t="str">
        <f>+LEFT(C161,3)</f>
        <v>4.5</v>
      </c>
      <c r="C161" s="393" t="s">
        <v>141</v>
      </c>
      <c r="D161" s="424" t="s">
        <v>138</v>
      </c>
      <c r="E161" s="410" t="s">
        <v>508</v>
      </c>
      <c r="F161" s="402">
        <v>3</v>
      </c>
      <c r="G161" s="236">
        <v>1</v>
      </c>
      <c r="H161" s="399" t="s">
        <v>674</v>
      </c>
      <c r="I161" s="410" t="s">
        <v>675</v>
      </c>
      <c r="J161" s="402">
        <v>3</v>
      </c>
      <c r="K161" s="374" t="s">
        <v>399</v>
      </c>
      <c r="L161" s="227" t="s">
        <v>676</v>
      </c>
      <c r="M161" s="291" t="s">
        <v>744</v>
      </c>
    </row>
    <row r="162" spans="2:13" ht="15.75" hidden="1" customHeight="1" thickBot="1" x14ac:dyDescent="0.35">
      <c r="B162" s="419"/>
      <c r="C162" s="394"/>
      <c r="D162" s="425"/>
      <c r="E162" s="427"/>
      <c r="F162" s="403"/>
      <c r="G162" s="237">
        <v>2</v>
      </c>
      <c r="H162" s="400"/>
      <c r="I162" s="427"/>
      <c r="J162" s="403"/>
      <c r="K162" s="374"/>
      <c r="L162" s="253"/>
      <c r="M162" s="253"/>
    </row>
    <row r="163" spans="2:13" ht="21" hidden="1" customHeight="1" thickBot="1" x14ac:dyDescent="0.35">
      <c r="B163" s="419"/>
      <c r="C163" s="394"/>
      <c r="D163" s="425"/>
      <c r="E163" s="427"/>
      <c r="F163" s="403"/>
      <c r="G163" s="237">
        <v>3</v>
      </c>
      <c r="H163" s="400"/>
      <c r="I163" s="427"/>
      <c r="J163" s="403"/>
      <c r="K163" s="374"/>
      <c r="L163" s="253"/>
      <c r="M163" s="253"/>
    </row>
    <row r="164" spans="2:13" ht="21" hidden="1" customHeight="1" thickBot="1" x14ac:dyDescent="0.35">
      <c r="B164" s="419"/>
      <c r="C164" s="394"/>
      <c r="D164" s="425"/>
      <c r="E164" s="427"/>
      <c r="F164" s="403"/>
      <c r="G164" s="237">
        <v>4</v>
      </c>
      <c r="H164" s="400"/>
      <c r="I164" s="427"/>
      <c r="J164" s="403"/>
      <c r="K164" s="374"/>
      <c r="L164" s="253"/>
      <c r="M164" s="253"/>
    </row>
    <row r="165" spans="2:13" ht="7.5" hidden="1" customHeight="1" thickBot="1" x14ac:dyDescent="0.35">
      <c r="B165" s="419"/>
      <c r="C165" s="394"/>
      <c r="D165" s="425"/>
      <c r="E165" s="427"/>
      <c r="F165" s="403"/>
      <c r="G165" s="237">
        <v>5</v>
      </c>
      <c r="H165" s="400"/>
      <c r="I165" s="427"/>
      <c r="J165" s="403"/>
      <c r="K165" s="374"/>
      <c r="L165" s="253"/>
      <c r="M165" s="253"/>
    </row>
    <row r="166" spans="2:13" ht="53.25" hidden="1" customHeight="1" thickBot="1" x14ac:dyDescent="0.35">
      <c r="B166" s="419"/>
      <c r="C166" s="394"/>
      <c r="D166" s="425"/>
      <c r="E166" s="427"/>
      <c r="F166" s="403"/>
      <c r="G166" s="237">
        <v>6</v>
      </c>
      <c r="H166" s="413"/>
      <c r="I166" s="427"/>
      <c r="J166" s="403"/>
      <c r="K166" s="374"/>
      <c r="L166" s="253"/>
      <c r="M166" s="253"/>
    </row>
    <row r="167" spans="2:13" ht="3" hidden="1" customHeight="1" thickBot="1" x14ac:dyDescent="0.35">
      <c r="B167" s="419"/>
      <c r="C167" s="394"/>
      <c r="D167" s="425"/>
      <c r="E167" s="427"/>
      <c r="F167" s="403"/>
      <c r="G167" s="237">
        <v>7</v>
      </c>
      <c r="H167" s="234"/>
      <c r="I167" s="427"/>
      <c r="J167" s="403"/>
      <c r="K167" s="374"/>
      <c r="L167" s="253"/>
      <c r="M167" s="253"/>
    </row>
    <row r="168" spans="2:13" ht="16.5" hidden="1" customHeight="1" thickBot="1" x14ac:dyDescent="0.35">
      <c r="B168" s="420"/>
      <c r="C168" s="395"/>
      <c r="D168" s="426"/>
      <c r="E168" s="428"/>
      <c r="F168" s="404"/>
      <c r="G168" s="238">
        <v>8</v>
      </c>
      <c r="H168" s="235"/>
      <c r="I168" s="428"/>
      <c r="J168" s="404"/>
      <c r="K168" s="374"/>
      <c r="L168" s="253"/>
      <c r="M168" s="253"/>
    </row>
    <row r="169" spans="2:13" ht="124" customHeight="1" thickBot="1" x14ac:dyDescent="0.35">
      <c r="B169" s="418" t="str">
        <f>+LEFT(C169,3)</f>
        <v>4.6</v>
      </c>
      <c r="C169" s="393" t="s">
        <v>142</v>
      </c>
      <c r="D169" s="424" t="s">
        <v>138</v>
      </c>
      <c r="E169" s="410" t="s">
        <v>677</v>
      </c>
      <c r="F169" s="402">
        <v>3</v>
      </c>
      <c r="G169" s="236">
        <v>1</v>
      </c>
      <c r="H169" s="233" t="s">
        <v>587</v>
      </c>
      <c r="I169" s="399" t="s">
        <v>578</v>
      </c>
      <c r="J169" s="402">
        <v>3</v>
      </c>
      <c r="K169" s="374" t="s">
        <v>399</v>
      </c>
      <c r="L169" s="358" t="s">
        <v>721</v>
      </c>
      <c r="M169" s="361" t="s">
        <v>726</v>
      </c>
    </row>
    <row r="170" spans="2:13" ht="3.75" hidden="1" customHeight="1" thickBot="1" x14ac:dyDescent="0.35">
      <c r="B170" s="419"/>
      <c r="C170" s="394"/>
      <c r="D170" s="425"/>
      <c r="E170" s="427"/>
      <c r="F170" s="403"/>
      <c r="G170" s="237">
        <v>2</v>
      </c>
      <c r="H170" s="259" t="s">
        <v>466</v>
      </c>
      <c r="I170" s="416"/>
      <c r="J170" s="403"/>
      <c r="K170" s="374"/>
      <c r="L170" s="360"/>
      <c r="M170" s="363"/>
    </row>
    <row r="171" spans="2:13" ht="0.75" hidden="1" customHeight="1" x14ac:dyDescent="0.3">
      <c r="B171" s="419"/>
      <c r="C171" s="394"/>
      <c r="D171" s="425"/>
      <c r="E171" s="427"/>
      <c r="F171" s="403"/>
      <c r="G171" s="237">
        <v>3</v>
      </c>
      <c r="H171" s="249" t="s">
        <v>397</v>
      </c>
      <c r="I171" s="416"/>
      <c r="J171" s="403"/>
      <c r="K171" s="374"/>
      <c r="L171" s="253"/>
      <c r="M171" s="253"/>
    </row>
    <row r="172" spans="2:13" ht="48" hidden="1" customHeight="1" x14ac:dyDescent="0.3">
      <c r="B172" s="419"/>
      <c r="C172" s="394"/>
      <c r="D172" s="425"/>
      <c r="E172" s="427"/>
      <c r="F172" s="403"/>
      <c r="G172" s="237">
        <v>4</v>
      </c>
      <c r="H172" s="249"/>
      <c r="I172" s="416"/>
      <c r="J172" s="403"/>
      <c r="K172" s="374"/>
      <c r="L172" s="253"/>
      <c r="M172" s="253"/>
    </row>
    <row r="173" spans="2:13" ht="54" hidden="1" customHeight="1" x14ac:dyDescent="0.3">
      <c r="B173" s="419"/>
      <c r="C173" s="394"/>
      <c r="D173" s="425"/>
      <c r="E173" s="427"/>
      <c r="F173" s="403"/>
      <c r="G173" s="237">
        <v>5</v>
      </c>
      <c r="H173" s="249"/>
      <c r="I173" s="416"/>
      <c r="J173" s="403"/>
      <c r="K173" s="374"/>
      <c r="L173" s="253"/>
      <c r="M173" s="253"/>
    </row>
    <row r="174" spans="2:13" ht="42" hidden="1" customHeight="1" x14ac:dyDescent="0.3">
      <c r="B174" s="419"/>
      <c r="C174" s="394"/>
      <c r="D174" s="425"/>
      <c r="E174" s="427"/>
      <c r="F174" s="403"/>
      <c r="G174" s="237">
        <v>6</v>
      </c>
      <c r="H174" s="249"/>
      <c r="I174" s="416"/>
      <c r="J174" s="403"/>
      <c r="K174" s="374"/>
      <c r="L174" s="253"/>
      <c r="M174" s="253"/>
    </row>
    <row r="175" spans="2:13" ht="34.5" hidden="1" customHeight="1" x14ac:dyDescent="0.3">
      <c r="B175" s="419"/>
      <c r="C175" s="394"/>
      <c r="D175" s="425"/>
      <c r="E175" s="427"/>
      <c r="F175" s="403"/>
      <c r="G175" s="237">
        <v>7</v>
      </c>
      <c r="H175" s="249"/>
      <c r="I175" s="416"/>
      <c r="J175" s="403"/>
      <c r="K175" s="374"/>
      <c r="L175" s="253"/>
      <c r="M175" s="253"/>
    </row>
    <row r="176" spans="2:13" ht="9.5" hidden="1" customHeight="1" thickBot="1" x14ac:dyDescent="0.35">
      <c r="B176" s="420"/>
      <c r="C176" s="395"/>
      <c r="D176" s="426"/>
      <c r="E176" s="428"/>
      <c r="F176" s="404"/>
      <c r="G176" s="238">
        <v>8</v>
      </c>
      <c r="H176" s="235"/>
      <c r="I176" s="448"/>
      <c r="J176" s="404"/>
      <c r="K176" s="374"/>
      <c r="L176" s="253"/>
      <c r="M176" s="253"/>
    </row>
    <row r="177" spans="2:13" ht="40.5" customHeight="1" x14ac:dyDescent="0.3">
      <c r="B177" s="418" t="str">
        <f>+LEFT(C177,3)</f>
        <v>4.7</v>
      </c>
      <c r="C177" s="421" t="s">
        <v>143</v>
      </c>
      <c r="D177" s="424" t="s">
        <v>138</v>
      </c>
      <c r="E177" s="410" t="s">
        <v>510</v>
      </c>
      <c r="F177" s="405">
        <v>3</v>
      </c>
      <c r="G177" s="236">
        <v>1</v>
      </c>
      <c r="H177" s="399" t="s">
        <v>690</v>
      </c>
      <c r="I177" s="399" t="s">
        <v>509</v>
      </c>
      <c r="J177" s="402">
        <v>3</v>
      </c>
      <c r="K177" s="417" t="s">
        <v>399</v>
      </c>
      <c r="L177" s="355" t="s">
        <v>581</v>
      </c>
      <c r="M177" s="361" t="s">
        <v>745</v>
      </c>
    </row>
    <row r="178" spans="2:13" ht="72.5" customHeight="1" x14ac:dyDescent="0.3">
      <c r="B178" s="419"/>
      <c r="C178" s="422"/>
      <c r="D178" s="425"/>
      <c r="E178" s="427"/>
      <c r="F178" s="406"/>
      <c r="G178" s="237">
        <v>2</v>
      </c>
      <c r="H178" s="400"/>
      <c r="I178" s="416"/>
      <c r="J178" s="403"/>
      <c r="K178" s="374"/>
      <c r="L178" s="356"/>
      <c r="M178" s="364"/>
    </row>
    <row r="179" spans="2:13" ht="21" hidden="1" customHeight="1" thickBot="1" x14ac:dyDescent="0.35">
      <c r="B179" s="419"/>
      <c r="C179" s="422"/>
      <c r="D179" s="425"/>
      <c r="E179" s="427"/>
      <c r="F179" s="406"/>
      <c r="G179" s="237">
        <v>3</v>
      </c>
      <c r="H179" s="400"/>
      <c r="I179" s="416"/>
      <c r="J179" s="403"/>
      <c r="K179" s="374"/>
      <c r="L179" s="356"/>
      <c r="M179" s="364"/>
    </row>
    <row r="180" spans="2:13" ht="9" hidden="1" customHeight="1" x14ac:dyDescent="0.3">
      <c r="B180" s="419"/>
      <c r="C180" s="422"/>
      <c r="D180" s="425"/>
      <c r="E180" s="427"/>
      <c r="F180" s="406"/>
      <c r="G180" s="237">
        <v>4</v>
      </c>
      <c r="H180" s="400"/>
      <c r="I180" s="416"/>
      <c r="J180" s="403"/>
      <c r="K180" s="374"/>
      <c r="L180" s="357"/>
      <c r="M180" s="365"/>
    </row>
    <row r="181" spans="2:13" ht="12.75" hidden="1" customHeight="1" x14ac:dyDescent="0.3">
      <c r="B181" s="419"/>
      <c r="C181" s="422"/>
      <c r="D181" s="425"/>
      <c r="E181" s="427"/>
      <c r="F181" s="406"/>
      <c r="G181" s="237">
        <v>5</v>
      </c>
      <c r="H181" s="400"/>
      <c r="I181" s="416"/>
      <c r="J181" s="403"/>
      <c r="K181" s="374"/>
      <c r="L181" s="253"/>
      <c r="M181" s="253"/>
    </row>
    <row r="182" spans="2:13" ht="158.25" hidden="1" customHeight="1" x14ac:dyDescent="0.3">
      <c r="B182" s="419"/>
      <c r="C182" s="422"/>
      <c r="D182" s="425"/>
      <c r="E182" s="427"/>
      <c r="F182" s="406"/>
      <c r="G182" s="237">
        <v>6</v>
      </c>
      <c r="H182" s="400"/>
      <c r="I182" s="416"/>
      <c r="J182" s="403"/>
      <c r="K182" s="374"/>
      <c r="L182" s="253"/>
      <c r="M182" s="253"/>
    </row>
    <row r="183" spans="2:13" ht="37.5" hidden="1" customHeight="1" x14ac:dyDescent="0.3">
      <c r="B183" s="419"/>
      <c r="C183" s="422"/>
      <c r="D183" s="425"/>
      <c r="E183" s="427"/>
      <c r="F183" s="406"/>
      <c r="G183" s="237">
        <v>7</v>
      </c>
      <c r="H183" s="413"/>
      <c r="I183" s="416"/>
      <c r="J183" s="403"/>
      <c r="K183" s="374"/>
      <c r="L183" s="253"/>
      <c r="M183" s="253"/>
    </row>
    <row r="184" spans="2:13" ht="63" hidden="1" customHeight="1" x14ac:dyDescent="0.3">
      <c r="B184" s="420"/>
      <c r="C184" s="423"/>
      <c r="D184" s="426"/>
      <c r="E184" s="428"/>
      <c r="F184" s="407"/>
      <c r="G184" s="238">
        <v>8</v>
      </c>
      <c r="H184" s="235"/>
      <c r="I184" s="250"/>
      <c r="J184" s="404"/>
      <c r="K184" s="374"/>
      <c r="L184" s="253"/>
      <c r="M184" s="253"/>
    </row>
    <row r="185" spans="2:13" ht="34.5" hidden="1" customHeight="1" x14ac:dyDescent="0.3">
      <c r="B185" s="435"/>
      <c r="C185" s="437" t="s">
        <v>410</v>
      </c>
      <c r="D185" s="439" t="s">
        <v>8</v>
      </c>
      <c r="E185" s="442" t="s">
        <v>490</v>
      </c>
      <c r="F185" s="414" t="s">
        <v>394</v>
      </c>
      <c r="G185" s="445" t="s">
        <v>113</v>
      </c>
      <c r="H185" s="446"/>
      <c r="I185" s="447"/>
      <c r="J185" s="414" t="s">
        <v>395</v>
      </c>
      <c r="K185" s="379" t="s">
        <v>124</v>
      </c>
      <c r="L185" s="239"/>
      <c r="M185" s="239"/>
    </row>
    <row r="186" spans="2:13" ht="47" customHeight="1" thickBot="1" x14ac:dyDescent="0.35">
      <c r="B186" s="436"/>
      <c r="C186" s="438"/>
      <c r="D186" s="440"/>
      <c r="E186" s="443"/>
      <c r="F186" s="414"/>
      <c r="G186" s="429" t="s">
        <v>13</v>
      </c>
      <c r="H186" s="431" t="s">
        <v>15</v>
      </c>
      <c r="I186" s="433" t="s">
        <v>125</v>
      </c>
      <c r="J186" s="414"/>
      <c r="K186" s="379"/>
      <c r="L186" s="205" t="s">
        <v>746</v>
      </c>
      <c r="M186" s="205" t="s">
        <v>747</v>
      </c>
    </row>
    <row r="187" spans="2:13" ht="24" hidden="1" customHeight="1" thickBot="1" x14ac:dyDescent="0.35">
      <c r="B187" s="436"/>
      <c r="C187" s="438"/>
      <c r="D187" s="441"/>
      <c r="E187" s="444"/>
      <c r="F187" s="415"/>
      <c r="G187" s="430"/>
      <c r="H187" s="432"/>
      <c r="I187" s="434"/>
      <c r="J187" s="415"/>
      <c r="K187" s="380"/>
      <c r="L187" s="239"/>
      <c r="M187" s="239"/>
    </row>
    <row r="188" spans="2:13" ht="63" customHeight="1" x14ac:dyDescent="0.3">
      <c r="B188" s="390" t="str">
        <f>+LEFT(C188,3)</f>
        <v>5.1</v>
      </c>
      <c r="C188" s="393" t="s">
        <v>722</v>
      </c>
      <c r="D188" s="396" t="s">
        <v>455</v>
      </c>
      <c r="E188" s="410" t="s">
        <v>474</v>
      </c>
      <c r="F188" s="405">
        <v>3</v>
      </c>
      <c r="G188" s="236">
        <v>1</v>
      </c>
      <c r="H188" s="399" t="s">
        <v>520</v>
      </c>
      <c r="I188" s="399" t="s">
        <v>679</v>
      </c>
      <c r="J188" s="402">
        <v>3</v>
      </c>
      <c r="K188" s="374" t="s">
        <v>399</v>
      </c>
      <c r="L188" s="358" t="s">
        <v>678</v>
      </c>
      <c r="M188" s="366" t="s">
        <v>748</v>
      </c>
    </row>
    <row r="189" spans="2:13" ht="81" customHeight="1" thickBot="1" x14ac:dyDescent="0.35">
      <c r="B189" s="391"/>
      <c r="C189" s="394"/>
      <c r="D189" s="397"/>
      <c r="E189" s="411"/>
      <c r="F189" s="406"/>
      <c r="G189" s="237">
        <v>2</v>
      </c>
      <c r="H189" s="413"/>
      <c r="I189" s="400"/>
      <c r="J189" s="403"/>
      <c r="K189" s="374"/>
      <c r="L189" s="360"/>
      <c r="M189" s="367"/>
    </row>
    <row r="190" spans="2:13" ht="16.5" hidden="1" customHeight="1" thickBot="1" x14ac:dyDescent="0.35">
      <c r="B190" s="391"/>
      <c r="C190" s="394"/>
      <c r="D190" s="397"/>
      <c r="E190" s="411"/>
      <c r="F190" s="406"/>
      <c r="G190" s="237">
        <v>3</v>
      </c>
      <c r="H190" s="234"/>
      <c r="I190" s="400"/>
      <c r="J190" s="403"/>
      <c r="K190" s="374"/>
      <c r="L190" s="253"/>
      <c r="M190" s="253"/>
    </row>
    <row r="191" spans="2:13" ht="31.5" hidden="1" customHeight="1" x14ac:dyDescent="0.3">
      <c r="B191" s="391"/>
      <c r="C191" s="394"/>
      <c r="D191" s="397"/>
      <c r="E191" s="411"/>
      <c r="F191" s="406"/>
      <c r="G191" s="237">
        <v>4</v>
      </c>
      <c r="H191" s="234"/>
      <c r="I191" s="400"/>
      <c r="J191" s="403"/>
      <c r="K191" s="374"/>
      <c r="L191" s="253"/>
      <c r="M191" s="253"/>
    </row>
    <row r="192" spans="2:13" ht="17.25" hidden="1" customHeight="1" x14ac:dyDescent="0.3">
      <c r="B192" s="391"/>
      <c r="C192" s="394"/>
      <c r="D192" s="397"/>
      <c r="E192" s="411"/>
      <c r="F192" s="406"/>
      <c r="G192" s="237">
        <v>5</v>
      </c>
      <c r="H192" s="234"/>
      <c r="I192" s="232"/>
      <c r="J192" s="403"/>
      <c r="K192" s="374"/>
      <c r="L192" s="253"/>
      <c r="M192" s="253"/>
    </row>
    <row r="193" spans="2:13" ht="17.25" hidden="1" customHeight="1" x14ac:dyDescent="0.3">
      <c r="B193" s="391"/>
      <c r="C193" s="394"/>
      <c r="D193" s="397"/>
      <c r="E193" s="411"/>
      <c r="F193" s="406"/>
      <c r="G193" s="237">
        <v>6</v>
      </c>
      <c r="H193" s="234"/>
      <c r="I193" s="232"/>
      <c r="J193" s="403"/>
      <c r="K193" s="374"/>
      <c r="L193" s="253"/>
      <c r="M193" s="253"/>
    </row>
    <row r="194" spans="2:13" ht="17.25" hidden="1" customHeight="1" x14ac:dyDescent="0.3">
      <c r="B194" s="391"/>
      <c r="C194" s="394"/>
      <c r="D194" s="397"/>
      <c r="E194" s="411"/>
      <c r="F194" s="406"/>
      <c r="G194" s="237">
        <v>7</v>
      </c>
      <c r="H194" s="234"/>
      <c r="I194" s="232"/>
      <c r="J194" s="403"/>
      <c r="K194" s="374"/>
      <c r="L194" s="253"/>
      <c r="M194" s="253"/>
    </row>
    <row r="195" spans="2:13" ht="5.25" hidden="1" customHeight="1" x14ac:dyDescent="0.3">
      <c r="B195" s="392"/>
      <c r="C195" s="395"/>
      <c r="D195" s="398"/>
      <c r="E195" s="412"/>
      <c r="F195" s="407"/>
      <c r="G195" s="238">
        <v>8</v>
      </c>
      <c r="H195" s="235"/>
      <c r="I195" s="250"/>
      <c r="J195" s="404"/>
      <c r="K195" s="374"/>
      <c r="L195" s="253"/>
      <c r="M195" s="253"/>
    </row>
    <row r="196" spans="2:13" ht="72.75" customHeight="1" x14ac:dyDescent="0.3">
      <c r="B196" s="390" t="str">
        <f>+LEFT(C196,3)</f>
        <v>5.2</v>
      </c>
      <c r="C196" s="393" t="s">
        <v>144</v>
      </c>
      <c r="D196" s="396" t="s">
        <v>145</v>
      </c>
      <c r="E196" s="399" t="s">
        <v>516</v>
      </c>
      <c r="F196" s="402">
        <v>3</v>
      </c>
      <c r="G196" s="236">
        <v>1</v>
      </c>
      <c r="H196" s="233" t="s">
        <v>424</v>
      </c>
      <c r="I196" s="399" t="s">
        <v>680</v>
      </c>
      <c r="J196" s="402">
        <v>3</v>
      </c>
      <c r="K196" s="374" t="s">
        <v>399</v>
      </c>
      <c r="L196" s="384" t="s">
        <v>681</v>
      </c>
      <c r="M196" s="361" t="s">
        <v>749</v>
      </c>
    </row>
    <row r="197" spans="2:13" ht="12.5" customHeight="1" x14ac:dyDescent="0.3">
      <c r="B197" s="391"/>
      <c r="C197" s="394"/>
      <c r="D197" s="397"/>
      <c r="E197" s="400"/>
      <c r="F197" s="403"/>
      <c r="G197" s="237">
        <v>2</v>
      </c>
      <c r="H197" s="249" t="s">
        <v>425</v>
      </c>
      <c r="I197" s="400"/>
      <c r="J197" s="403"/>
      <c r="K197" s="374"/>
      <c r="L197" s="385"/>
      <c r="M197" s="362"/>
    </row>
    <row r="198" spans="2:13" ht="8.25" hidden="1" customHeight="1" x14ac:dyDescent="0.3">
      <c r="B198" s="391"/>
      <c r="C198" s="394"/>
      <c r="D198" s="397"/>
      <c r="E198" s="400"/>
      <c r="F198" s="403"/>
      <c r="G198" s="237">
        <v>3</v>
      </c>
      <c r="H198" s="249"/>
      <c r="I198" s="123"/>
      <c r="J198" s="403"/>
      <c r="K198" s="374"/>
      <c r="L198" s="385"/>
      <c r="M198" s="362"/>
    </row>
    <row r="199" spans="2:13" ht="16.5" hidden="1" customHeight="1" thickBot="1" x14ac:dyDescent="0.35">
      <c r="B199" s="391"/>
      <c r="C199" s="394"/>
      <c r="D199" s="397"/>
      <c r="E199" s="400"/>
      <c r="F199" s="403"/>
      <c r="G199" s="237">
        <v>4</v>
      </c>
      <c r="H199" s="234"/>
      <c r="I199" s="232"/>
      <c r="J199" s="403"/>
      <c r="K199" s="374"/>
      <c r="L199" s="385"/>
      <c r="M199" s="362"/>
    </row>
    <row r="200" spans="2:13" ht="18.75" hidden="1" customHeight="1" thickBot="1" x14ac:dyDescent="0.35">
      <c r="B200" s="391"/>
      <c r="C200" s="394"/>
      <c r="D200" s="397"/>
      <c r="E200" s="400"/>
      <c r="F200" s="403"/>
      <c r="G200" s="237">
        <v>5</v>
      </c>
      <c r="H200" s="234"/>
      <c r="I200" s="232"/>
      <c r="J200" s="403"/>
      <c r="K200" s="374"/>
      <c r="L200" s="386"/>
      <c r="M200" s="363"/>
    </row>
    <row r="201" spans="2:13" ht="0.75" customHeight="1" thickBot="1" x14ac:dyDescent="0.35">
      <c r="B201" s="391"/>
      <c r="C201" s="394"/>
      <c r="D201" s="397"/>
      <c r="E201" s="400"/>
      <c r="F201" s="403"/>
      <c r="G201" s="237">
        <v>6</v>
      </c>
      <c r="H201" s="234"/>
      <c r="I201" s="232"/>
      <c r="J201" s="403"/>
      <c r="K201" s="374"/>
      <c r="L201" s="253"/>
      <c r="M201" s="253"/>
    </row>
    <row r="202" spans="2:13" ht="17.25" hidden="1" customHeight="1" thickBot="1" x14ac:dyDescent="0.35">
      <c r="B202" s="391"/>
      <c r="C202" s="394"/>
      <c r="D202" s="397"/>
      <c r="E202" s="400"/>
      <c r="F202" s="403"/>
      <c r="G202" s="237">
        <v>7</v>
      </c>
      <c r="H202" s="234"/>
      <c r="I202" s="232"/>
      <c r="J202" s="403"/>
      <c r="K202" s="374"/>
      <c r="L202" s="253"/>
      <c r="M202" s="253"/>
    </row>
    <row r="203" spans="2:13" ht="17.25" hidden="1" customHeight="1" x14ac:dyDescent="0.3">
      <c r="B203" s="392"/>
      <c r="C203" s="395"/>
      <c r="D203" s="398"/>
      <c r="E203" s="401"/>
      <c r="F203" s="404"/>
      <c r="G203" s="238">
        <v>8</v>
      </c>
      <c r="H203" s="235"/>
      <c r="I203" s="250"/>
      <c r="J203" s="404"/>
      <c r="K203" s="374"/>
      <c r="L203" s="253"/>
      <c r="M203" s="253"/>
    </row>
    <row r="204" spans="2:13" ht="95" customHeight="1" x14ac:dyDescent="0.3">
      <c r="B204" s="390" t="str">
        <f>+LEFT(C204,3)</f>
        <v>5.3</v>
      </c>
      <c r="C204" s="393" t="s">
        <v>146</v>
      </c>
      <c r="D204" s="396" t="s">
        <v>147</v>
      </c>
      <c r="E204" s="399" t="s">
        <v>456</v>
      </c>
      <c r="F204" s="402">
        <v>3</v>
      </c>
      <c r="G204" s="236">
        <v>1</v>
      </c>
      <c r="H204" s="233" t="s">
        <v>426</v>
      </c>
      <c r="I204" s="399" t="s">
        <v>586</v>
      </c>
      <c r="J204" s="402">
        <v>3</v>
      </c>
      <c r="K204" s="374" t="s">
        <v>399</v>
      </c>
      <c r="L204" s="355" t="s">
        <v>682</v>
      </c>
      <c r="M204" s="361" t="s">
        <v>750</v>
      </c>
    </row>
    <row r="205" spans="2:13" ht="13.5" hidden="1" customHeight="1" x14ac:dyDescent="0.3">
      <c r="B205" s="391"/>
      <c r="C205" s="394"/>
      <c r="D205" s="397"/>
      <c r="E205" s="400"/>
      <c r="F205" s="403"/>
      <c r="G205" s="237">
        <v>2</v>
      </c>
      <c r="H205" s="249" t="s">
        <v>427</v>
      </c>
      <c r="I205" s="400"/>
      <c r="J205" s="403"/>
      <c r="K205" s="374"/>
      <c r="L205" s="356"/>
      <c r="M205" s="362"/>
    </row>
    <row r="206" spans="2:13" ht="61.5" hidden="1" customHeight="1" x14ac:dyDescent="0.3">
      <c r="B206" s="391"/>
      <c r="C206" s="394"/>
      <c r="D206" s="397"/>
      <c r="E206" s="400"/>
      <c r="F206" s="403"/>
      <c r="G206" s="237">
        <v>3</v>
      </c>
      <c r="H206" s="249" t="s">
        <v>428</v>
      </c>
      <c r="I206" s="400"/>
      <c r="J206" s="403"/>
      <c r="K206" s="374"/>
      <c r="L206" s="357"/>
      <c r="M206" s="363"/>
    </row>
    <row r="207" spans="2:13" ht="0.75" customHeight="1" x14ac:dyDescent="0.3">
      <c r="B207" s="391"/>
      <c r="C207" s="394"/>
      <c r="D207" s="397"/>
      <c r="E207" s="400"/>
      <c r="F207" s="403"/>
      <c r="G207" s="237">
        <v>4</v>
      </c>
      <c r="H207" s="249"/>
      <c r="I207" s="232"/>
      <c r="J207" s="403"/>
      <c r="K207" s="374"/>
      <c r="L207" s="253"/>
      <c r="M207" s="253"/>
    </row>
    <row r="208" spans="2:13" ht="16.5" hidden="1" customHeight="1" x14ac:dyDescent="0.3">
      <c r="B208" s="391"/>
      <c r="C208" s="394"/>
      <c r="D208" s="397"/>
      <c r="E208" s="400"/>
      <c r="F208" s="403"/>
      <c r="G208" s="237">
        <v>5</v>
      </c>
      <c r="H208" s="234"/>
      <c r="I208" s="232"/>
      <c r="J208" s="403"/>
      <c r="K208" s="374"/>
      <c r="L208" s="253"/>
      <c r="M208" s="253"/>
    </row>
    <row r="209" spans="2:13" ht="0.5" customHeight="1" x14ac:dyDescent="0.3">
      <c r="B209" s="391"/>
      <c r="C209" s="394"/>
      <c r="D209" s="397"/>
      <c r="E209" s="400"/>
      <c r="F209" s="403"/>
      <c r="G209" s="237">
        <v>6</v>
      </c>
      <c r="H209" s="234"/>
      <c r="I209" s="232"/>
      <c r="J209" s="403"/>
      <c r="K209" s="374"/>
      <c r="L209" s="253"/>
      <c r="M209" s="253"/>
    </row>
    <row r="210" spans="2:13" ht="17.25" hidden="1" customHeight="1" thickBot="1" x14ac:dyDescent="0.35">
      <c r="B210" s="391"/>
      <c r="C210" s="394"/>
      <c r="D210" s="397"/>
      <c r="E210" s="400"/>
      <c r="F210" s="403"/>
      <c r="G210" s="237">
        <v>7</v>
      </c>
      <c r="H210" s="234"/>
      <c r="I210" s="232"/>
      <c r="J210" s="403"/>
      <c r="K210" s="374"/>
      <c r="L210" s="253"/>
      <c r="M210" s="253"/>
    </row>
    <row r="211" spans="2:13" ht="7.5" customHeight="1" thickBot="1" x14ac:dyDescent="0.35">
      <c r="B211" s="392"/>
      <c r="C211" s="395"/>
      <c r="D211" s="398"/>
      <c r="E211" s="401"/>
      <c r="F211" s="404"/>
      <c r="G211" s="238">
        <v>8</v>
      </c>
      <c r="H211" s="132"/>
      <c r="I211" s="250"/>
      <c r="J211" s="404"/>
      <c r="K211" s="374"/>
      <c r="L211" s="253"/>
      <c r="M211" s="253"/>
    </row>
    <row r="212" spans="2:13" ht="67.5" customHeight="1" x14ac:dyDescent="0.3">
      <c r="B212" s="390" t="str">
        <f>+LEFT(C212,3)</f>
        <v>5.4</v>
      </c>
      <c r="C212" s="393" t="s">
        <v>405</v>
      </c>
      <c r="D212" s="396" t="s">
        <v>148</v>
      </c>
      <c r="E212" s="410" t="s">
        <v>683</v>
      </c>
      <c r="F212" s="405">
        <v>3</v>
      </c>
      <c r="G212" s="230">
        <v>1</v>
      </c>
      <c r="H212" s="244" t="s">
        <v>685</v>
      </c>
      <c r="I212" s="408" t="s">
        <v>585</v>
      </c>
      <c r="J212" s="402">
        <v>3</v>
      </c>
      <c r="K212" s="374" t="s">
        <v>399</v>
      </c>
      <c r="L212" s="358" t="s">
        <v>686</v>
      </c>
      <c r="M212" s="366" t="s">
        <v>751</v>
      </c>
    </row>
    <row r="213" spans="2:13" ht="60" customHeight="1" thickBot="1" x14ac:dyDescent="0.35">
      <c r="B213" s="391"/>
      <c r="C213" s="394"/>
      <c r="D213" s="397"/>
      <c r="E213" s="411"/>
      <c r="F213" s="406"/>
      <c r="G213" s="231">
        <v>2</v>
      </c>
      <c r="H213" s="245" t="s">
        <v>684</v>
      </c>
      <c r="I213" s="409"/>
      <c r="J213" s="403"/>
      <c r="K213" s="374"/>
      <c r="L213" s="360"/>
      <c r="M213" s="367"/>
    </row>
    <row r="214" spans="2:13" ht="0.75" hidden="1" customHeight="1" thickBot="1" x14ac:dyDescent="0.35">
      <c r="B214" s="391"/>
      <c r="C214" s="394"/>
      <c r="D214" s="397"/>
      <c r="E214" s="411"/>
      <c r="F214" s="406"/>
      <c r="G214" s="237">
        <v>3</v>
      </c>
      <c r="H214" s="288"/>
      <c r="I214" s="124"/>
      <c r="J214" s="403"/>
      <c r="K214" s="374"/>
      <c r="L214" s="253"/>
      <c r="M214" s="253"/>
    </row>
    <row r="215" spans="2:13" ht="20.25" hidden="1" customHeight="1" x14ac:dyDescent="0.3">
      <c r="B215" s="391"/>
      <c r="C215" s="394"/>
      <c r="D215" s="397"/>
      <c r="E215" s="411"/>
      <c r="F215" s="406"/>
      <c r="G215" s="237">
        <v>4</v>
      </c>
      <c r="H215" s="170"/>
      <c r="I215" s="232"/>
      <c r="J215" s="403"/>
      <c r="K215" s="374"/>
      <c r="L215" s="253"/>
      <c r="M215" s="253"/>
    </row>
    <row r="216" spans="2:13" ht="0.75" hidden="1" customHeight="1" x14ac:dyDescent="0.3">
      <c r="B216" s="391"/>
      <c r="C216" s="394"/>
      <c r="D216" s="397"/>
      <c r="E216" s="411"/>
      <c r="F216" s="406"/>
      <c r="G216" s="237">
        <v>5</v>
      </c>
      <c r="H216" s="170"/>
      <c r="I216" s="232"/>
      <c r="J216" s="403"/>
      <c r="K216" s="374"/>
      <c r="L216" s="253"/>
      <c r="M216" s="253"/>
    </row>
    <row r="217" spans="2:13" ht="20.25" hidden="1" customHeight="1" x14ac:dyDescent="0.3">
      <c r="B217" s="391"/>
      <c r="C217" s="394"/>
      <c r="D217" s="397"/>
      <c r="E217" s="411"/>
      <c r="F217" s="406"/>
      <c r="G217" s="237">
        <v>6</v>
      </c>
      <c r="H217" s="170"/>
      <c r="I217" s="232"/>
      <c r="J217" s="403"/>
      <c r="K217" s="374"/>
      <c r="L217" s="253"/>
      <c r="M217" s="253"/>
    </row>
    <row r="218" spans="2:13" ht="20.25" hidden="1" customHeight="1" x14ac:dyDescent="0.3">
      <c r="B218" s="391"/>
      <c r="C218" s="394"/>
      <c r="D218" s="397"/>
      <c r="E218" s="411"/>
      <c r="F218" s="406"/>
      <c r="G218" s="237">
        <v>7</v>
      </c>
      <c r="H218" s="170"/>
      <c r="I218" s="232"/>
      <c r="J218" s="403"/>
      <c r="K218" s="374"/>
      <c r="L218" s="253"/>
      <c r="M218" s="253"/>
    </row>
    <row r="219" spans="2:13" ht="20.25" hidden="1" customHeight="1" x14ac:dyDescent="0.3">
      <c r="B219" s="392"/>
      <c r="C219" s="395"/>
      <c r="D219" s="398"/>
      <c r="E219" s="412"/>
      <c r="F219" s="407"/>
      <c r="G219" s="238">
        <v>8</v>
      </c>
      <c r="H219" s="171"/>
      <c r="I219" s="250"/>
      <c r="J219" s="404"/>
      <c r="K219" s="374"/>
      <c r="L219" s="253"/>
      <c r="M219" s="253"/>
    </row>
    <row r="220" spans="2:13" s="86" customFormat="1" ht="51.5" customHeight="1" x14ac:dyDescent="0.3">
      <c r="B220" s="390" t="str">
        <f>+LEFT(C220,3)</f>
        <v>5.5</v>
      </c>
      <c r="C220" s="393" t="s">
        <v>149</v>
      </c>
      <c r="D220" s="396" t="s">
        <v>150</v>
      </c>
      <c r="E220" s="399" t="s">
        <v>687</v>
      </c>
      <c r="F220" s="402">
        <v>3</v>
      </c>
      <c r="G220" s="236">
        <v>1</v>
      </c>
      <c r="H220" s="233" t="s">
        <v>429</v>
      </c>
      <c r="I220" s="240" t="s">
        <v>584</v>
      </c>
      <c r="J220" s="402">
        <v>3</v>
      </c>
      <c r="K220" s="374" t="s">
        <v>399</v>
      </c>
      <c r="L220" s="227" t="s">
        <v>582</v>
      </c>
      <c r="M220" s="291" t="s">
        <v>752</v>
      </c>
    </row>
    <row r="221" spans="2:13" ht="42" hidden="1" customHeight="1" x14ac:dyDescent="0.3">
      <c r="B221" s="391"/>
      <c r="C221" s="394"/>
      <c r="D221" s="397"/>
      <c r="E221" s="400"/>
      <c r="F221" s="403"/>
      <c r="G221" s="237">
        <v>2</v>
      </c>
      <c r="H221" s="249"/>
      <c r="I221" s="125"/>
      <c r="J221" s="403"/>
      <c r="K221" s="374"/>
      <c r="L221" s="253"/>
      <c r="M221" s="253"/>
    </row>
    <row r="222" spans="2:13" ht="20.25" hidden="1" customHeight="1" x14ac:dyDescent="0.3">
      <c r="B222" s="391"/>
      <c r="C222" s="394"/>
      <c r="D222" s="397"/>
      <c r="E222" s="400"/>
      <c r="F222" s="403"/>
      <c r="G222" s="237">
        <v>3</v>
      </c>
      <c r="H222" s="234"/>
      <c r="I222" s="232"/>
      <c r="J222" s="403"/>
      <c r="K222" s="374"/>
      <c r="L222" s="253"/>
      <c r="M222" s="253"/>
    </row>
    <row r="223" spans="2:13" ht="2.25" hidden="1" customHeight="1" x14ac:dyDescent="0.3">
      <c r="B223" s="391"/>
      <c r="C223" s="394"/>
      <c r="D223" s="397"/>
      <c r="E223" s="400"/>
      <c r="F223" s="403"/>
      <c r="G223" s="237">
        <v>4</v>
      </c>
      <c r="H223" s="234"/>
      <c r="I223" s="232"/>
      <c r="J223" s="403"/>
      <c r="K223" s="374"/>
      <c r="L223" s="253"/>
      <c r="M223" s="253"/>
    </row>
    <row r="224" spans="2:13" ht="20.25" hidden="1" customHeight="1" x14ac:dyDescent="0.3">
      <c r="B224" s="391"/>
      <c r="C224" s="394"/>
      <c r="D224" s="397"/>
      <c r="E224" s="400"/>
      <c r="F224" s="403"/>
      <c r="G224" s="237">
        <v>5</v>
      </c>
      <c r="H224" s="234"/>
      <c r="I224" s="232"/>
      <c r="J224" s="403"/>
      <c r="K224" s="374"/>
      <c r="L224" s="253"/>
      <c r="M224" s="253"/>
    </row>
    <row r="225" spans="2:92" ht="11.25" hidden="1" customHeight="1" x14ac:dyDescent="0.3">
      <c r="B225" s="391"/>
      <c r="C225" s="394"/>
      <c r="D225" s="397"/>
      <c r="E225" s="400"/>
      <c r="F225" s="403"/>
      <c r="G225" s="237">
        <v>6</v>
      </c>
      <c r="H225" s="234"/>
      <c r="I225" s="232"/>
      <c r="J225" s="403"/>
      <c r="K225" s="374"/>
      <c r="L225" s="253"/>
      <c r="M225" s="253"/>
    </row>
    <row r="226" spans="2:92" ht="20.25" hidden="1" customHeight="1" x14ac:dyDescent="0.3">
      <c r="B226" s="391"/>
      <c r="C226" s="394"/>
      <c r="D226" s="397"/>
      <c r="E226" s="400"/>
      <c r="F226" s="403"/>
      <c r="G226" s="237">
        <v>7</v>
      </c>
      <c r="H226" s="234"/>
      <c r="I226" s="232"/>
      <c r="J226" s="403"/>
      <c r="K226" s="374"/>
      <c r="L226" s="253"/>
      <c r="M226" s="253"/>
    </row>
    <row r="227" spans="2:92" ht="20.25" hidden="1" customHeight="1" x14ac:dyDescent="0.3">
      <c r="B227" s="392"/>
      <c r="C227" s="395"/>
      <c r="D227" s="398"/>
      <c r="E227" s="401"/>
      <c r="F227" s="404"/>
      <c r="G227" s="153">
        <v>8</v>
      </c>
      <c r="H227" s="132"/>
      <c r="I227" s="232"/>
      <c r="J227" s="404"/>
      <c r="K227" s="374"/>
      <c r="L227" s="129"/>
      <c r="M227" s="129"/>
    </row>
    <row r="228" spans="2:92" s="130" customFormat="1" ht="134.5" customHeight="1" x14ac:dyDescent="0.3">
      <c r="B228" s="141" t="str">
        <f>+LEFT(C228,3)</f>
        <v>5.6</v>
      </c>
      <c r="C228" s="242" t="s">
        <v>151</v>
      </c>
      <c r="D228" s="243" t="s">
        <v>150</v>
      </c>
      <c r="E228" s="204" t="s">
        <v>688</v>
      </c>
      <c r="F228" s="142">
        <v>3</v>
      </c>
      <c r="G228" s="131">
        <v>1</v>
      </c>
      <c r="H228" s="244" t="s">
        <v>517</v>
      </c>
      <c r="I228" s="229" t="s">
        <v>583</v>
      </c>
      <c r="J228" s="131">
        <v>3</v>
      </c>
      <c r="K228" s="253" t="s">
        <v>400</v>
      </c>
      <c r="L228" s="227" t="s">
        <v>689</v>
      </c>
      <c r="M228" s="291" t="s">
        <v>753</v>
      </c>
      <c r="Q228" s="541"/>
      <c r="R228" s="542"/>
      <c r="S228" s="542"/>
      <c r="T228" s="542"/>
      <c r="U228" s="542"/>
      <c r="V228" s="542"/>
      <c r="W228" s="542"/>
      <c r="X228" s="542"/>
      <c r="Y228" s="542"/>
      <c r="Z228" s="542"/>
      <c r="AA228" s="542"/>
      <c r="AB228" s="542"/>
      <c r="AC228" s="542"/>
      <c r="AD228" s="542"/>
      <c r="AE228" s="542"/>
      <c r="AF228" s="542"/>
      <c r="AG228" s="542"/>
      <c r="AH228" s="542"/>
      <c r="AI228" s="542"/>
      <c r="AJ228" s="542"/>
      <c r="AK228" s="542"/>
      <c r="AL228" s="542"/>
      <c r="AM228" s="542"/>
      <c r="AN228" s="542"/>
      <c r="AO228" s="542"/>
      <c r="AP228" s="542"/>
      <c r="AQ228" s="542"/>
      <c r="AR228" s="542"/>
      <c r="AS228" s="542"/>
      <c r="AT228" s="542"/>
      <c r="AU228" s="542"/>
      <c r="AV228" s="542"/>
      <c r="AW228" s="542"/>
      <c r="AX228" s="542"/>
      <c r="AY228" s="542"/>
      <c r="AZ228" s="542"/>
      <c r="BA228" s="542"/>
      <c r="BB228" s="542"/>
      <c r="BC228" s="542"/>
      <c r="BD228" s="542"/>
      <c r="BE228" s="542"/>
      <c r="BF228" s="542"/>
      <c r="BG228" s="542"/>
      <c r="BH228" s="542"/>
      <c r="BI228" s="542"/>
      <c r="BJ228" s="542"/>
      <c r="BK228" s="542"/>
      <c r="BL228" s="542"/>
      <c r="BM228" s="542"/>
      <c r="BN228" s="542"/>
      <c r="BO228" s="542"/>
      <c r="BP228" s="542"/>
      <c r="BQ228" s="542"/>
      <c r="BR228" s="542"/>
      <c r="BS228" s="542"/>
      <c r="BT228" s="542"/>
      <c r="BU228" s="542"/>
      <c r="BV228" s="542"/>
      <c r="BW228" s="542"/>
      <c r="BX228" s="542"/>
      <c r="BY228" s="542"/>
      <c r="BZ228" s="542"/>
      <c r="CA228" s="542"/>
      <c r="CB228" s="542"/>
      <c r="CC228" s="542"/>
      <c r="CD228" s="542"/>
      <c r="CE228" s="542"/>
      <c r="CF228" s="542"/>
      <c r="CG228" s="542"/>
      <c r="CH228" s="542"/>
      <c r="CI228" s="542"/>
      <c r="CJ228" s="542"/>
      <c r="CK228" s="542"/>
      <c r="CL228" s="542"/>
      <c r="CM228" s="542"/>
      <c r="CN228" s="543"/>
    </row>
    <row r="229" spans="2:92" ht="97.5" hidden="1" customHeight="1" x14ac:dyDescent="0.3">
      <c r="B229" s="137"/>
      <c r="C229" s="138"/>
      <c r="D229" s="152"/>
      <c r="E229" s="139"/>
      <c r="F229" s="140"/>
      <c r="G229" s="261">
        <v>2</v>
      </c>
      <c r="H229" s="133"/>
      <c r="I229" s="241"/>
      <c r="J229" s="247"/>
      <c r="K229" s="255"/>
      <c r="L229" s="256"/>
      <c r="M229" s="256"/>
    </row>
    <row r="230" spans="2:92" ht="9.75" hidden="1" customHeight="1" x14ac:dyDescent="0.3">
      <c r="B230" s="134"/>
      <c r="C230" s="246"/>
      <c r="D230" s="152"/>
      <c r="E230" s="265"/>
      <c r="F230" s="135"/>
      <c r="G230" s="237">
        <v>3</v>
      </c>
      <c r="H230" s="234"/>
      <c r="I230" s="232"/>
      <c r="J230" s="247"/>
      <c r="K230" s="136"/>
      <c r="L230" s="118"/>
      <c r="M230" s="118"/>
    </row>
    <row r="231" spans="2:92" ht="9" hidden="1" customHeight="1" x14ac:dyDescent="0.3">
      <c r="B231" s="134"/>
      <c r="C231" s="246"/>
      <c r="D231" s="152"/>
      <c r="E231" s="265"/>
      <c r="F231" s="135"/>
      <c r="G231" s="237">
        <v>4</v>
      </c>
      <c r="H231" s="234"/>
      <c r="I231" s="232"/>
      <c r="J231" s="247"/>
      <c r="K231" s="136"/>
      <c r="L231" s="118"/>
      <c r="M231" s="118"/>
    </row>
    <row r="232" spans="2:92" ht="6" hidden="1" customHeight="1" x14ac:dyDescent="0.3">
      <c r="B232" s="134"/>
      <c r="C232" s="246"/>
      <c r="D232" s="152"/>
      <c r="E232" s="265"/>
      <c r="F232" s="135"/>
      <c r="G232" s="237">
        <v>5</v>
      </c>
      <c r="H232" s="234"/>
      <c r="I232" s="232"/>
      <c r="J232" s="247"/>
      <c r="K232" s="136"/>
      <c r="L232" s="118"/>
      <c r="M232" s="118"/>
    </row>
    <row r="233" spans="2:92" ht="19.5" hidden="1" customHeight="1" x14ac:dyDescent="0.3">
      <c r="B233" s="134"/>
      <c r="C233" s="246"/>
      <c r="D233" s="152"/>
      <c r="E233" s="265"/>
      <c r="F233" s="135"/>
      <c r="G233" s="237">
        <v>6</v>
      </c>
      <c r="H233" s="234"/>
      <c r="I233" s="232"/>
      <c r="J233" s="247"/>
      <c r="K233" s="136"/>
      <c r="L233" s="118"/>
      <c r="M233" s="118"/>
    </row>
    <row r="234" spans="2:92" ht="1.5" customHeight="1" x14ac:dyDescent="0.3">
      <c r="B234" s="134"/>
      <c r="C234" s="246"/>
      <c r="D234" s="152"/>
      <c r="E234" s="265"/>
      <c r="F234" s="135"/>
      <c r="G234" s="237">
        <v>7</v>
      </c>
      <c r="H234" s="234"/>
      <c r="I234" s="232"/>
      <c r="J234" s="247"/>
      <c r="K234" s="136"/>
      <c r="L234" s="118"/>
      <c r="M234" s="118"/>
    </row>
    <row r="235" spans="2:92" ht="22.5" customHeight="1" x14ac:dyDescent="0.3">
      <c r="E235" s="119"/>
    </row>
    <row r="236" spans="2:92" ht="12" customHeight="1" x14ac:dyDescent="0.3">
      <c r="C236" s="120"/>
      <c r="E236" s="119"/>
    </row>
    <row r="237" spans="2:92" ht="22.5" customHeight="1" x14ac:dyDescent="0.3">
      <c r="C237" s="120"/>
      <c r="E237" s="119"/>
    </row>
    <row r="238" spans="2:92" ht="22.5" customHeight="1" x14ac:dyDescent="0.3">
      <c r="C238" s="120"/>
      <c r="E238" s="119"/>
    </row>
    <row r="239" spans="2:92" ht="22.5" customHeight="1" x14ac:dyDescent="0.3">
      <c r="C239" s="120"/>
      <c r="E239" s="119"/>
    </row>
    <row r="240" spans="2:92" ht="22.5" customHeight="1" x14ac:dyDescent="0.3">
      <c r="C240" s="120"/>
      <c r="E240" s="119"/>
    </row>
    <row r="241" spans="3:5" ht="22.5" customHeight="1" x14ac:dyDescent="0.3">
      <c r="C241" s="120"/>
      <c r="E241" s="119"/>
    </row>
    <row r="242" spans="3:5" ht="22.5" customHeight="1" x14ac:dyDescent="0.3">
      <c r="C242" s="120"/>
      <c r="E242" s="119"/>
    </row>
    <row r="243" spans="3:5" ht="22.5" customHeight="1" x14ac:dyDescent="0.3">
      <c r="C243" s="120"/>
      <c r="E243" s="119"/>
    </row>
    <row r="244" spans="3:5" ht="22.5" customHeight="1" x14ac:dyDescent="0.3">
      <c r="C244" s="120"/>
      <c r="E244" s="119"/>
    </row>
    <row r="245" spans="3:5" ht="22.5" customHeight="1" x14ac:dyDescent="0.3">
      <c r="E245" s="119"/>
    </row>
    <row r="246" spans="3:5" ht="22.5" customHeight="1" x14ac:dyDescent="0.3">
      <c r="E246" s="119"/>
    </row>
    <row r="247" spans="3:5" ht="22.5" customHeight="1" x14ac:dyDescent="0.3">
      <c r="E247" s="119"/>
    </row>
    <row r="248" spans="3:5" ht="22.5" customHeight="1" x14ac:dyDescent="0.3">
      <c r="E248" s="119"/>
    </row>
    <row r="249" spans="3:5" ht="22.5" customHeight="1" x14ac:dyDescent="0.3">
      <c r="E249" s="119"/>
    </row>
    <row r="250" spans="3:5" ht="22.5" customHeight="1" x14ac:dyDescent="0.3">
      <c r="E250" s="119"/>
    </row>
    <row r="251" spans="3:5" ht="22.5" customHeight="1" x14ac:dyDescent="0.3">
      <c r="E251" s="119"/>
    </row>
    <row r="252" spans="3:5" ht="22.5" customHeight="1" x14ac:dyDescent="0.3">
      <c r="E252" s="119"/>
    </row>
    <row r="253" spans="3:5" ht="22.5" customHeight="1" x14ac:dyDescent="0.3">
      <c r="E253" s="119"/>
    </row>
    <row r="254" spans="3:5" ht="22.5" customHeight="1" x14ac:dyDescent="0.3">
      <c r="E254" s="119"/>
    </row>
    <row r="255" spans="3:5" ht="22.5" customHeight="1" x14ac:dyDescent="0.3">
      <c r="E255" s="119"/>
    </row>
    <row r="256" spans="3:5" ht="22.5" customHeight="1" x14ac:dyDescent="0.3">
      <c r="E256" s="119"/>
    </row>
    <row r="257" spans="5:5" ht="22.5" customHeight="1" x14ac:dyDescent="0.3">
      <c r="E257" s="119"/>
    </row>
    <row r="258" spans="5:5" ht="22.5" customHeight="1" x14ac:dyDescent="0.3">
      <c r="E258" s="119"/>
    </row>
    <row r="259" spans="5:5" ht="22.5" customHeight="1" x14ac:dyDescent="0.3">
      <c r="E259" s="119"/>
    </row>
    <row r="260" spans="5:5" ht="22.5" customHeight="1" x14ac:dyDescent="0.3">
      <c r="E260" s="119"/>
    </row>
    <row r="261" spans="5:5" ht="22.5" customHeight="1" x14ac:dyDescent="0.3">
      <c r="E261" s="119"/>
    </row>
    <row r="262" spans="5:5" ht="22.5" customHeight="1" x14ac:dyDescent="0.3">
      <c r="E262" s="119"/>
    </row>
    <row r="263" spans="5:5" ht="22.5" customHeight="1" x14ac:dyDescent="0.3">
      <c r="E263" s="119"/>
    </row>
    <row r="264" spans="5:5" ht="22.5" customHeight="1" x14ac:dyDescent="0.3">
      <c r="E264" s="119"/>
    </row>
    <row r="265" spans="5:5" ht="22.5" customHeight="1" x14ac:dyDescent="0.3">
      <c r="E265" s="119"/>
    </row>
    <row r="266" spans="5:5" ht="22.5" customHeight="1" x14ac:dyDescent="0.3">
      <c r="E266" s="119"/>
    </row>
    <row r="267" spans="5:5" ht="22.5" customHeight="1" x14ac:dyDescent="0.3">
      <c r="E267" s="119"/>
    </row>
    <row r="268" spans="5:5" ht="22.5" customHeight="1" x14ac:dyDescent="0.3">
      <c r="E268" s="119"/>
    </row>
    <row r="269" spans="5:5" ht="22.5" customHeight="1" x14ac:dyDescent="0.3">
      <c r="E269" s="119"/>
    </row>
    <row r="270" spans="5:5" ht="22.5" customHeight="1" x14ac:dyDescent="0.3">
      <c r="E270" s="119"/>
    </row>
    <row r="271" spans="5:5" ht="22.5" customHeight="1" x14ac:dyDescent="0.3">
      <c r="E271" s="119"/>
    </row>
    <row r="272" spans="5:5" ht="22.5" customHeight="1" x14ac:dyDescent="0.3">
      <c r="E272" s="119"/>
    </row>
    <row r="273" spans="5:5" ht="22.5" customHeight="1" x14ac:dyDescent="0.3">
      <c r="E273" s="119"/>
    </row>
    <row r="274" spans="5:5" ht="22.5" customHeight="1" x14ac:dyDescent="0.3">
      <c r="E274" s="119"/>
    </row>
    <row r="275" spans="5:5" ht="22.5" customHeight="1" x14ac:dyDescent="0.3">
      <c r="E275" s="119"/>
    </row>
    <row r="276" spans="5:5" ht="22.5" customHeight="1" x14ac:dyDescent="0.3">
      <c r="E276" s="119"/>
    </row>
    <row r="277" spans="5:5" ht="22.5" customHeight="1" x14ac:dyDescent="0.3">
      <c r="E277" s="119"/>
    </row>
    <row r="278" spans="5:5" ht="22.5" customHeight="1" x14ac:dyDescent="0.3">
      <c r="E278" s="119"/>
    </row>
    <row r="279" spans="5:5" ht="22.5" customHeight="1" x14ac:dyDescent="0.3">
      <c r="E279" s="119"/>
    </row>
    <row r="280" spans="5:5" ht="22.5" customHeight="1" x14ac:dyDescent="0.3">
      <c r="E280" s="119"/>
    </row>
    <row r="281" spans="5:5" ht="22.5" customHeight="1" x14ac:dyDescent="0.3">
      <c r="E281" s="119"/>
    </row>
    <row r="282" spans="5:5" ht="22.5" customHeight="1" x14ac:dyDescent="0.3">
      <c r="E282" s="119"/>
    </row>
    <row r="283" spans="5:5" ht="22.5" customHeight="1" x14ac:dyDescent="0.3">
      <c r="E283" s="119"/>
    </row>
    <row r="284" spans="5:5" ht="22.5" customHeight="1" x14ac:dyDescent="0.3">
      <c r="E284" s="119"/>
    </row>
    <row r="285" spans="5:5" ht="22.5" customHeight="1" x14ac:dyDescent="0.3">
      <c r="E285" s="119"/>
    </row>
    <row r="286" spans="5:5" ht="22.5" customHeight="1" x14ac:dyDescent="0.3">
      <c r="E286" s="119"/>
    </row>
    <row r="287" spans="5:5" ht="22.5" customHeight="1" x14ac:dyDescent="0.3"/>
    <row r="288" spans="5:5" ht="22.5" customHeight="1" x14ac:dyDescent="0.3"/>
    <row r="289" ht="22.5" customHeight="1" x14ac:dyDescent="0.3"/>
    <row r="290" ht="22.5" customHeight="1" x14ac:dyDescent="0.3"/>
    <row r="291" ht="22.5" customHeight="1" x14ac:dyDescent="0.3"/>
    <row r="292" ht="22.5" customHeight="1" x14ac:dyDescent="0.3"/>
    <row r="293" ht="22.5" customHeight="1" x14ac:dyDescent="0.3"/>
    <row r="294" ht="22.5" customHeight="1" x14ac:dyDescent="0.3"/>
    <row r="295" ht="22.5" customHeight="1" x14ac:dyDescent="0.3"/>
    <row r="296" ht="22.5" customHeight="1" x14ac:dyDescent="0.3"/>
    <row r="297" ht="22.5" customHeight="1" x14ac:dyDescent="0.3"/>
    <row r="298" ht="22.5" customHeight="1" x14ac:dyDescent="0.3"/>
    <row r="299" ht="22.5" customHeight="1" x14ac:dyDescent="0.3"/>
    <row r="300" ht="22.5" customHeight="1" x14ac:dyDescent="0.3"/>
    <row r="301" ht="22.5" customHeight="1" x14ac:dyDescent="0.3"/>
    <row r="302" ht="22.5" customHeight="1" x14ac:dyDescent="0.3"/>
    <row r="303" ht="22.5" customHeight="1" x14ac:dyDescent="0.3"/>
    <row r="304" ht="22.5" customHeight="1" x14ac:dyDescent="0.3"/>
    <row r="305" ht="22.5" customHeight="1" x14ac:dyDescent="0.3"/>
    <row r="306" ht="22.5" customHeight="1" x14ac:dyDescent="0.3"/>
    <row r="307" ht="22.5" customHeight="1" x14ac:dyDescent="0.3"/>
    <row r="308" ht="22.5" customHeight="1" x14ac:dyDescent="0.3"/>
    <row r="309" ht="22.5" customHeight="1" x14ac:dyDescent="0.3"/>
    <row r="310" ht="22.5" customHeight="1" x14ac:dyDescent="0.3"/>
    <row r="311" ht="22.5" customHeight="1" x14ac:dyDescent="0.3"/>
    <row r="312" ht="22.5" customHeight="1" x14ac:dyDescent="0.3"/>
    <row r="313" ht="22.5" customHeight="1" x14ac:dyDescent="0.3"/>
    <row r="314" ht="22.5" customHeight="1" x14ac:dyDescent="0.3"/>
    <row r="315" ht="22.5" customHeight="1" x14ac:dyDescent="0.3"/>
    <row r="316" ht="22.5" customHeight="1" x14ac:dyDescent="0.3"/>
    <row r="317" ht="22.5" customHeight="1" x14ac:dyDescent="0.3"/>
    <row r="318" ht="22.5" customHeight="1" x14ac:dyDescent="0.3"/>
    <row r="319" ht="22.5" customHeight="1" x14ac:dyDescent="0.3"/>
    <row r="320" ht="22.5" customHeight="1" x14ac:dyDescent="0.3"/>
    <row r="321" ht="22.5" customHeight="1" x14ac:dyDescent="0.3"/>
    <row r="322" ht="22.5" customHeight="1" x14ac:dyDescent="0.3"/>
    <row r="323" ht="22.5" customHeight="1" x14ac:dyDescent="0.3"/>
    <row r="324" ht="22.5" customHeight="1" x14ac:dyDescent="0.3"/>
    <row r="325" ht="22.5" customHeight="1" x14ac:dyDescent="0.3"/>
    <row r="326" ht="22.5" customHeight="1" x14ac:dyDescent="0.3"/>
    <row r="327" ht="22.5" customHeight="1" x14ac:dyDescent="0.3"/>
    <row r="328" ht="22.5" customHeight="1" x14ac:dyDescent="0.3"/>
    <row r="329" ht="22.5" customHeight="1" x14ac:dyDescent="0.3"/>
    <row r="330" ht="22.5" customHeight="1" x14ac:dyDescent="0.3"/>
    <row r="331" ht="22.5" customHeight="1" x14ac:dyDescent="0.3"/>
    <row r="332" ht="22.5" customHeight="1" x14ac:dyDescent="0.3"/>
    <row r="333" ht="22.5" customHeight="1" x14ac:dyDescent="0.3"/>
    <row r="334" ht="22.5" customHeight="1" x14ac:dyDescent="0.3"/>
    <row r="335" ht="22.5" customHeight="1" x14ac:dyDescent="0.3"/>
    <row r="336" ht="22.5" customHeight="1" x14ac:dyDescent="0.3"/>
    <row r="337" ht="22.5" customHeight="1" x14ac:dyDescent="0.3"/>
    <row r="338" ht="22.5" customHeight="1" x14ac:dyDescent="0.3"/>
    <row r="339" ht="22.5" customHeight="1" x14ac:dyDescent="0.3"/>
    <row r="340" ht="22.5" customHeight="1" x14ac:dyDescent="0.3"/>
    <row r="341" ht="22.5" customHeight="1" x14ac:dyDescent="0.3"/>
    <row r="342" ht="22.5" customHeight="1" x14ac:dyDescent="0.3"/>
    <row r="343" ht="22.5" customHeight="1" x14ac:dyDescent="0.3"/>
    <row r="344" ht="22.5" customHeight="1" x14ac:dyDescent="0.3"/>
    <row r="345" ht="22.5" customHeight="1" x14ac:dyDescent="0.3"/>
    <row r="346" ht="22.5" customHeight="1" x14ac:dyDescent="0.3"/>
    <row r="347" ht="22.5" customHeight="1" x14ac:dyDescent="0.3"/>
    <row r="348" ht="22.5" customHeight="1" x14ac:dyDescent="0.3"/>
    <row r="349" ht="22.5" customHeight="1" x14ac:dyDescent="0.3"/>
    <row r="350" ht="22.5" customHeight="1" x14ac:dyDescent="0.3"/>
    <row r="351" ht="22.5" customHeight="1" x14ac:dyDescent="0.3"/>
  </sheetData>
  <mergeCells count="315">
    <mergeCell ref="N25:CR25"/>
    <mergeCell ref="Q24:CB24"/>
    <mergeCell ref="N24:P24"/>
    <mergeCell ref="Q32:CN32"/>
    <mergeCell ref="Q33:CL33"/>
    <mergeCell ref="Q228:CN228"/>
    <mergeCell ref="M21:M23"/>
    <mergeCell ref="L21:L23"/>
    <mergeCell ref="E13:E14"/>
    <mergeCell ref="F13:J14"/>
    <mergeCell ref="F15:J15"/>
    <mergeCell ref="C18:K18"/>
    <mergeCell ref="C19:K19"/>
    <mergeCell ref="J75:J82"/>
    <mergeCell ref="K75:K82"/>
    <mergeCell ref="K64:K71"/>
    <mergeCell ref="L32:L34"/>
    <mergeCell ref="L40:L42"/>
    <mergeCell ref="H50:H51"/>
    <mergeCell ref="J56:J62"/>
    <mergeCell ref="D48:D55"/>
    <mergeCell ref="E48:E55"/>
    <mergeCell ref="F48:F55"/>
    <mergeCell ref="K72:K74"/>
    <mergeCell ref="J83:J90"/>
    <mergeCell ref="K83:K90"/>
    <mergeCell ref="A24:A31"/>
    <mergeCell ref="B24:B31"/>
    <mergeCell ref="C24:C31"/>
    <mergeCell ref="D24:D31"/>
    <mergeCell ref="E24:E31"/>
    <mergeCell ref="F24:F31"/>
    <mergeCell ref="J64:J71"/>
    <mergeCell ref="B32:B39"/>
    <mergeCell ref="C32:C39"/>
    <mergeCell ref="D32:D39"/>
    <mergeCell ref="E32:E39"/>
    <mergeCell ref="F32:F39"/>
    <mergeCell ref="I32:I39"/>
    <mergeCell ref="J32:J39"/>
    <mergeCell ref="K32:K39"/>
    <mergeCell ref="B40:B47"/>
    <mergeCell ref="C40:C47"/>
    <mergeCell ref="D40:D47"/>
    <mergeCell ref="E40:E47"/>
    <mergeCell ref="F40:F47"/>
    <mergeCell ref="I40:I47"/>
    <mergeCell ref="J40:J47"/>
    <mergeCell ref="G21:I21"/>
    <mergeCell ref="J21:J23"/>
    <mergeCell ref="K21:K23"/>
    <mergeCell ref="B21:B23"/>
    <mergeCell ref="C21:C23"/>
    <mergeCell ref="D21:D23"/>
    <mergeCell ref="E21:E23"/>
    <mergeCell ref="F21:F23"/>
    <mergeCell ref="I24:I31"/>
    <mergeCell ref="J24:J31"/>
    <mergeCell ref="K24:K31"/>
    <mergeCell ref="G22:G23"/>
    <mergeCell ref="H22:H23"/>
    <mergeCell ref="I22:I23"/>
    <mergeCell ref="H24:H26"/>
    <mergeCell ref="K40:K47"/>
    <mergeCell ref="H32:H33"/>
    <mergeCell ref="H41:H42"/>
    <mergeCell ref="B64:B71"/>
    <mergeCell ref="C64:C71"/>
    <mergeCell ref="D64:D71"/>
    <mergeCell ref="E64:E71"/>
    <mergeCell ref="F64:F71"/>
    <mergeCell ref="I64:I71"/>
    <mergeCell ref="B48:B55"/>
    <mergeCell ref="C48:C55"/>
    <mergeCell ref="B56:B63"/>
    <mergeCell ref="C56:C63"/>
    <mergeCell ref="D56:D63"/>
    <mergeCell ref="E56:E63"/>
    <mergeCell ref="F56:F63"/>
    <mergeCell ref="H56:H63"/>
    <mergeCell ref="I56:I63"/>
    <mergeCell ref="I48:I55"/>
    <mergeCell ref="J48:J55"/>
    <mergeCell ref="K48:K55"/>
    <mergeCell ref="J72:J74"/>
    <mergeCell ref="B72:B74"/>
    <mergeCell ref="C72:C74"/>
    <mergeCell ref="D72:D74"/>
    <mergeCell ref="E72:E74"/>
    <mergeCell ref="F72:F74"/>
    <mergeCell ref="G72:I72"/>
    <mergeCell ref="G73:G74"/>
    <mergeCell ref="H73:H74"/>
    <mergeCell ref="I73:I74"/>
    <mergeCell ref="B83:B90"/>
    <mergeCell ref="C83:C90"/>
    <mergeCell ref="D83:D90"/>
    <mergeCell ref="E83:E90"/>
    <mergeCell ref="F83:F90"/>
    <mergeCell ref="I83:I90"/>
    <mergeCell ref="B75:B82"/>
    <mergeCell ref="C75:C82"/>
    <mergeCell ref="D75:D82"/>
    <mergeCell ref="E75:E82"/>
    <mergeCell ref="F75:F82"/>
    <mergeCell ref="I75:I82"/>
    <mergeCell ref="J99:J101"/>
    <mergeCell ref="K99:K101"/>
    <mergeCell ref="B91:B98"/>
    <mergeCell ref="C91:C98"/>
    <mergeCell ref="D91:D98"/>
    <mergeCell ref="E91:E98"/>
    <mergeCell ref="F91:F98"/>
    <mergeCell ref="I91:I98"/>
    <mergeCell ref="J91:J98"/>
    <mergeCell ref="K91:K98"/>
    <mergeCell ref="B99:B101"/>
    <mergeCell ref="C99:C101"/>
    <mergeCell ref="D99:D101"/>
    <mergeCell ref="E99:E101"/>
    <mergeCell ref="F99:F101"/>
    <mergeCell ref="G99:I99"/>
    <mergeCell ref="G100:G101"/>
    <mergeCell ref="H100:H101"/>
    <mergeCell ref="I100:I101"/>
    <mergeCell ref="B110:B117"/>
    <mergeCell ref="C110:C117"/>
    <mergeCell ref="D110:D117"/>
    <mergeCell ref="E110:E117"/>
    <mergeCell ref="F110:F117"/>
    <mergeCell ref="I110:I117"/>
    <mergeCell ref="M110:M111"/>
    <mergeCell ref="B102:B109"/>
    <mergeCell ref="C102:C109"/>
    <mergeCell ref="D102:D109"/>
    <mergeCell ref="E102:E109"/>
    <mergeCell ref="F102:F109"/>
    <mergeCell ref="I102:I109"/>
    <mergeCell ref="J102:J109"/>
    <mergeCell ref="K102:K109"/>
    <mergeCell ref="J110:J117"/>
    <mergeCell ref="K110:K117"/>
    <mergeCell ref="B118:B125"/>
    <mergeCell ref="C118:C125"/>
    <mergeCell ref="D118:D125"/>
    <mergeCell ref="E118:E125"/>
    <mergeCell ref="F118:F125"/>
    <mergeCell ref="J118:J125"/>
    <mergeCell ref="I118:I121"/>
    <mergeCell ref="G127:G128"/>
    <mergeCell ref="H127:H128"/>
    <mergeCell ref="I127:I128"/>
    <mergeCell ref="G126:I126"/>
    <mergeCell ref="J126:J128"/>
    <mergeCell ref="B126:B128"/>
    <mergeCell ref="C126:C128"/>
    <mergeCell ref="D126:D128"/>
    <mergeCell ref="E126:E128"/>
    <mergeCell ref="F126:F128"/>
    <mergeCell ref="I129:I136"/>
    <mergeCell ref="J129:J136"/>
    <mergeCell ref="K129:K136"/>
    <mergeCell ref="B129:B136"/>
    <mergeCell ref="C129:C136"/>
    <mergeCell ref="D129:D136"/>
    <mergeCell ref="E129:E136"/>
    <mergeCell ref="F129:F136"/>
    <mergeCell ref="H129:H136"/>
    <mergeCell ref="B137:B144"/>
    <mergeCell ref="C137:C144"/>
    <mergeCell ref="D137:D144"/>
    <mergeCell ref="E137:E144"/>
    <mergeCell ref="F137:F144"/>
    <mergeCell ref="I137:I144"/>
    <mergeCell ref="J137:J144"/>
    <mergeCell ref="K137:K144"/>
    <mergeCell ref="M137:M144"/>
    <mergeCell ref="H141:H142"/>
    <mergeCell ref="B145:B152"/>
    <mergeCell ref="C145:C152"/>
    <mergeCell ref="D145:D152"/>
    <mergeCell ref="E145:E152"/>
    <mergeCell ref="F145:F152"/>
    <mergeCell ref="H145:H152"/>
    <mergeCell ref="I145:I152"/>
    <mergeCell ref="J145:J152"/>
    <mergeCell ref="B153:B160"/>
    <mergeCell ref="C153:C160"/>
    <mergeCell ref="D153:D160"/>
    <mergeCell ref="I153:I160"/>
    <mergeCell ref="J153:J160"/>
    <mergeCell ref="E153:E160"/>
    <mergeCell ref="F153:F160"/>
    <mergeCell ref="H153:H160"/>
    <mergeCell ref="B169:B176"/>
    <mergeCell ref="C169:C176"/>
    <mergeCell ref="D169:D176"/>
    <mergeCell ref="E169:E176"/>
    <mergeCell ref="F169:F176"/>
    <mergeCell ref="I169:I176"/>
    <mergeCell ref="J169:J176"/>
    <mergeCell ref="H161:H166"/>
    <mergeCell ref="K169:K176"/>
    <mergeCell ref="B161:B168"/>
    <mergeCell ref="C161:C168"/>
    <mergeCell ref="D161:D168"/>
    <mergeCell ref="E161:E168"/>
    <mergeCell ref="F161:F168"/>
    <mergeCell ref="I161:I168"/>
    <mergeCell ref="J161:J168"/>
    <mergeCell ref="K161:K168"/>
    <mergeCell ref="B177:B184"/>
    <mergeCell ref="C177:C184"/>
    <mergeCell ref="D177:D184"/>
    <mergeCell ref="E177:E184"/>
    <mergeCell ref="F177:F184"/>
    <mergeCell ref="G186:G187"/>
    <mergeCell ref="H186:H187"/>
    <mergeCell ref="I186:I187"/>
    <mergeCell ref="B185:B187"/>
    <mergeCell ref="C185:C187"/>
    <mergeCell ref="D185:D187"/>
    <mergeCell ref="E185:E187"/>
    <mergeCell ref="F185:F187"/>
    <mergeCell ref="G185:I185"/>
    <mergeCell ref="M204:M206"/>
    <mergeCell ref="J185:J187"/>
    <mergeCell ref="K185:K187"/>
    <mergeCell ref="L196:L200"/>
    <mergeCell ref="M196:M200"/>
    <mergeCell ref="I177:I183"/>
    <mergeCell ref="J177:J184"/>
    <mergeCell ref="K177:K184"/>
    <mergeCell ref="H177:H183"/>
    <mergeCell ref="L177:L180"/>
    <mergeCell ref="B188:B195"/>
    <mergeCell ref="C188:C195"/>
    <mergeCell ref="D188:D195"/>
    <mergeCell ref="E188:E195"/>
    <mergeCell ref="F188:F195"/>
    <mergeCell ref="J188:J195"/>
    <mergeCell ref="H188:H189"/>
    <mergeCell ref="I188:I191"/>
    <mergeCell ref="J196:J203"/>
    <mergeCell ref="I196:I197"/>
    <mergeCell ref="B212:B219"/>
    <mergeCell ref="C212:C219"/>
    <mergeCell ref="D212:D219"/>
    <mergeCell ref="E212:E219"/>
    <mergeCell ref="B196:B203"/>
    <mergeCell ref="C196:C203"/>
    <mergeCell ref="D196:D203"/>
    <mergeCell ref="E196:E203"/>
    <mergeCell ref="F196:F203"/>
    <mergeCell ref="M212:M213"/>
    <mergeCell ref="K153:K160"/>
    <mergeCell ref="L145:L151"/>
    <mergeCell ref="L154:L158"/>
    <mergeCell ref="L137:L144"/>
    <mergeCell ref="L99:L101"/>
    <mergeCell ref="L129:L136"/>
    <mergeCell ref="M129:M136"/>
    <mergeCell ref="B220:B227"/>
    <mergeCell ref="C220:C227"/>
    <mergeCell ref="D220:D227"/>
    <mergeCell ref="E220:E227"/>
    <mergeCell ref="F220:F227"/>
    <mergeCell ref="J220:J227"/>
    <mergeCell ref="F212:F219"/>
    <mergeCell ref="B204:B211"/>
    <mergeCell ref="C204:C211"/>
    <mergeCell ref="D204:D211"/>
    <mergeCell ref="E204:E211"/>
    <mergeCell ref="F204:F211"/>
    <mergeCell ref="J204:J211"/>
    <mergeCell ref="J212:J219"/>
    <mergeCell ref="I204:I206"/>
    <mergeCell ref="I212:I213"/>
    <mergeCell ref="K220:K227"/>
    <mergeCell ref="L75:L76"/>
    <mergeCell ref="L102:L103"/>
    <mergeCell ref="L110:L111"/>
    <mergeCell ref="L204:L206"/>
    <mergeCell ref="L212:L213"/>
    <mergeCell ref="K56:K63"/>
    <mergeCell ref="K212:K219"/>
    <mergeCell ref="K204:K211"/>
    <mergeCell ref="K188:K195"/>
    <mergeCell ref="K145:K152"/>
    <mergeCell ref="K126:K128"/>
    <mergeCell ref="K118:K125"/>
    <mergeCell ref="K196:K203"/>
    <mergeCell ref="L188:L189"/>
    <mergeCell ref="L56:L63"/>
    <mergeCell ref="L24:L26"/>
    <mergeCell ref="M118:M120"/>
    <mergeCell ref="M145:M151"/>
    <mergeCell ref="M154:M158"/>
    <mergeCell ref="M169:M170"/>
    <mergeCell ref="M177:M180"/>
    <mergeCell ref="M188:M189"/>
    <mergeCell ref="M32:M34"/>
    <mergeCell ref="M40:M42"/>
    <mergeCell ref="M48:M51"/>
    <mergeCell ref="M64:M65"/>
    <mergeCell ref="M75:M76"/>
    <mergeCell ref="M91:M94"/>
    <mergeCell ref="M102:M103"/>
    <mergeCell ref="L169:L170"/>
    <mergeCell ref="L48:L51"/>
    <mergeCell ref="L64:L65"/>
    <mergeCell ref="L91:L94"/>
    <mergeCell ref="L118:L120"/>
    <mergeCell ref="M56:M63"/>
    <mergeCell ref="M24:M26"/>
  </mergeCells>
  <dataValidations count="1">
    <dataValidation type="list" allowBlank="1" showInputMessage="1" showErrorMessage="1" sqref="F177:F184 J75:J98 J102:J125 F75:F98 J177 F102:F125 J228 F40:F71 F228:F234 F129:F145 J169 F188:F196 F204 F212:F220 J129 J137 J145 J153 J161 J188 J196 J204 J212 J220 F24:F32 J24:J32 F169 J40:J56 J64:J71 F153 F161" xr:uid="{00000000-0002-0000-0200-000000000000}">
      <formula1>"1,2,3"</formula1>
    </dataValidation>
  </dataValidations>
  <pageMargins left="0.7" right="0.7" top="0.75" bottom="0.75" header="0.3" footer="0.3"/>
  <pageSetup orientation="portrait"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tabColor rgb="FF83A343"/>
  </sheetPr>
  <dimension ref="A5:P160"/>
  <sheetViews>
    <sheetView showGridLines="0" topLeftCell="F129" zoomScale="90" zoomScaleNormal="90" workbookViewId="0">
      <selection activeCell="H153" sqref="H153"/>
    </sheetView>
  </sheetViews>
  <sheetFormatPr baseColWidth="10" defaultColWidth="3.08984375" defaultRowHeight="22.5" customHeight="1" x14ac:dyDescent="0.3"/>
  <cols>
    <col min="1" max="1" width="2.54296875" style="13" customWidth="1"/>
    <col min="2" max="2" width="5.54296875" style="13" customWidth="1"/>
    <col min="3" max="3" width="42.54296875" style="13" customWidth="1"/>
    <col min="4" max="4" width="27.54296875" style="13" customWidth="1"/>
    <col min="5" max="5" width="145.6328125" style="13" customWidth="1"/>
    <col min="6" max="6" width="7.453125" style="13" customWidth="1"/>
    <col min="7" max="7" width="3.54296875" style="13" bestFit="1" customWidth="1"/>
    <col min="8" max="8" width="65.54296875" style="13" customWidth="1"/>
    <col min="9" max="9" width="134" style="13" customWidth="1"/>
    <col min="10" max="10" width="7.453125" style="13" customWidth="1"/>
    <col min="11" max="11" width="9.90625" style="13" customWidth="1"/>
    <col min="12" max="12" width="82.26953125" style="74" hidden="1" customWidth="1"/>
    <col min="13" max="13" width="7.54296875" style="74" customWidth="1"/>
    <col min="14" max="14" width="6.36328125" style="75" customWidth="1"/>
    <col min="15" max="15" width="6.36328125" style="94" customWidth="1"/>
    <col min="16" max="16" width="3.08984375" style="95" customWidth="1"/>
    <col min="17" max="16364" width="3.08984375" style="13" customWidth="1"/>
    <col min="16365" max="16384" width="3.08984375" style="13"/>
  </cols>
  <sheetData>
    <row r="5" spans="2:16" ht="9.9" customHeight="1" x14ac:dyDescent="0.3"/>
    <row r="6" spans="2:16" ht="31.5" customHeight="1" x14ac:dyDescent="0.3"/>
    <row r="7" spans="2:16" ht="30.75" customHeight="1" x14ac:dyDescent="0.3">
      <c r="E7" s="17"/>
      <c r="F7" s="17"/>
    </row>
    <row r="8" spans="2:16" ht="20.25" customHeight="1" x14ac:dyDescent="0.3"/>
    <row r="9" spans="2:16" ht="9.9" customHeight="1" x14ac:dyDescent="0.3"/>
    <row r="10" spans="2:16" ht="19.649999999999999" customHeight="1" x14ac:dyDescent="0.3">
      <c r="C10" s="580" t="s">
        <v>152</v>
      </c>
      <c r="D10" s="580"/>
      <c r="E10" s="580"/>
      <c r="F10" s="580"/>
      <c r="G10" s="580"/>
      <c r="H10" s="580"/>
      <c r="I10" s="580"/>
      <c r="J10" s="580"/>
      <c r="K10" s="580"/>
    </row>
    <row r="11" spans="2:16" ht="71.25" customHeight="1" x14ac:dyDescent="0.3">
      <c r="C11" s="581" t="s">
        <v>153</v>
      </c>
      <c r="D11" s="581"/>
      <c r="E11" s="581"/>
      <c r="F11" s="581"/>
      <c r="G11" s="581"/>
      <c r="H11" s="581"/>
      <c r="I11" s="581"/>
      <c r="J11" s="581"/>
      <c r="K11" s="581"/>
    </row>
    <row r="12" spans="2:16" ht="9.75" customHeight="1" x14ac:dyDescent="0.3">
      <c r="C12" s="14"/>
      <c r="D12" s="14"/>
      <c r="F12" s="15"/>
    </row>
    <row r="13" spans="2:16" ht="36.75" customHeight="1" x14ac:dyDescent="0.3">
      <c r="B13" s="556" t="s">
        <v>111</v>
      </c>
      <c r="C13" s="629" t="s">
        <v>154</v>
      </c>
      <c r="D13" s="589" t="s">
        <v>8</v>
      </c>
      <c r="E13" s="589" t="s">
        <v>155</v>
      </c>
      <c r="F13" s="569" t="s">
        <v>156</v>
      </c>
      <c r="G13" s="587" t="s">
        <v>113</v>
      </c>
      <c r="H13" s="588"/>
      <c r="I13" s="588"/>
      <c r="J13" s="569" t="s">
        <v>157</v>
      </c>
      <c r="K13" s="569" t="s">
        <v>124</v>
      </c>
      <c r="L13" s="634"/>
      <c r="M13" s="639"/>
      <c r="N13" s="552"/>
      <c r="O13" s="642"/>
      <c r="P13" s="644"/>
    </row>
    <row r="14" spans="2:16" ht="29.25" customHeight="1" x14ac:dyDescent="0.3">
      <c r="B14" s="557"/>
      <c r="C14" s="630"/>
      <c r="D14" s="591"/>
      <c r="E14" s="591"/>
      <c r="F14" s="569"/>
      <c r="G14" s="627" t="s">
        <v>13</v>
      </c>
      <c r="H14" s="589" t="s">
        <v>15</v>
      </c>
      <c r="I14" s="589" t="s">
        <v>17</v>
      </c>
      <c r="J14" s="569"/>
      <c r="K14" s="569"/>
      <c r="L14" s="634"/>
      <c r="M14" s="639"/>
      <c r="N14" s="552"/>
      <c r="O14" s="642"/>
      <c r="P14" s="644"/>
    </row>
    <row r="15" spans="2:16" ht="120.5" customHeight="1" thickBot="1" x14ac:dyDescent="0.35">
      <c r="B15" s="558"/>
      <c r="C15" s="631"/>
      <c r="D15" s="592"/>
      <c r="E15" s="592"/>
      <c r="F15" s="570"/>
      <c r="G15" s="628"/>
      <c r="H15" s="590"/>
      <c r="I15" s="590"/>
      <c r="J15" s="570"/>
      <c r="K15" s="570"/>
      <c r="L15" s="635"/>
      <c r="M15" s="639"/>
      <c r="N15" s="552"/>
      <c r="O15" s="642"/>
      <c r="P15" s="644"/>
    </row>
    <row r="16" spans="2:16" ht="59.5" customHeight="1" x14ac:dyDescent="0.3">
      <c r="B16" s="390" t="str">
        <f>+LEFT(C16,3)</f>
        <v>6.1</v>
      </c>
      <c r="C16" s="571" t="s">
        <v>158</v>
      </c>
      <c r="D16" s="574" t="s">
        <v>159</v>
      </c>
      <c r="E16" s="410" t="s">
        <v>696</v>
      </c>
      <c r="F16" s="405">
        <v>3</v>
      </c>
      <c r="G16" s="266">
        <v>1</v>
      </c>
      <c r="H16" s="254" t="s">
        <v>526</v>
      </c>
      <c r="I16" s="593" t="s">
        <v>755</v>
      </c>
      <c r="J16" s="460">
        <v>3</v>
      </c>
      <c r="K16" s="381" t="str">
        <f>+IF(OR(ISBLANK(F16),ISBLANK(J16)),"",IF(OR(AND(F16=1,J16=1),AND(F16=1,J16=2),AND(F16=1,J16=3)),"Deficiencia de control mayor (diseño y ejecución)",IF(OR(AND(F16=2,J16=2),AND(F16=3,J16=1),AND(F16=3,J16=2),AND(F16=2,J16=1)),"Deficiencia de control (diseño o ejecución)",IF(AND(F16=2,J16=3),"Oportunidad de mejora","Mantenimiento del control"))))</f>
        <v>Mantenimiento del control</v>
      </c>
      <c r="L16" s="636">
        <f>+IF(K16="",75,IF(K16="Deficiencia de control mayor (diseño y ejecución)",80,IF(K16="Deficiencia de control (diseño o ejecución)",100,IF(K16="Oportunidad de mejora",120,140))))</f>
        <v>140</v>
      </c>
      <c r="M16" s="640">
        <v>1.7896000000000001</v>
      </c>
      <c r="N16" s="550">
        <f>+L16+M16</f>
        <v>141.78960000000001</v>
      </c>
      <c r="P16" s="645"/>
    </row>
    <row r="17" spans="2:16" ht="99" customHeight="1" x14ac:dyDescent="0.3">
      <c r="B17" s="391"/>
      <c r="C17" s="572"/>
      <c r="D17" s="575"/>
      <c r="E17" s="411"/>
      <c r="F17" s="406"/>
      <c r="G17" s="267">
        <v>2</v>
      </c>
      <c r="H17" s="257" t="s">
        <v>527</v>
      </c>
      <c r="I17" s="594"/>
      <c r="J17" s="461"/>
      <c r="K17" s="382"/>
      <c r="L17" s="637"/>
      <c r="M17" s="640"/>
      <c r="N17" s="550"/>
      <c r="P17" s="645"/>
    </row>
    <row r="18" spans="2:16" ht="12.5" hidden="1" customHeight="1" x14ac:dyDescent="0.3">
      <c r="B18" s="391"/>
      <c r="C18" s="572"/>
      <c r="D18" s="575"/>
      <c r="E18" s="411"/>
      <c r="F18" s="406"/>
      <c r="G18" s="267">
        <v>3</v>
      </c>
      <c r="H18" s="267"/>
      <c r="I18" s="594"/>
      <c r="J18" s="461"/>
      <c r="K18" s="382"/>
      <c r="L18" s="637"/>
      <c r="M18" s="640"/>
      <c r="N18" s="550"/>
      <c r="P18" s="645"/>
    </row>
    <row r="19" spans="2:16" ht="0.5" hidden="1" customHeight="1" x14ac:dyDescent="0.3">
      <c r="B19" s="391"/>
      <c r="C19" s="572"/>
      <c r="D19" s="575"/>
      <c r="E19" s="411"/>
      <c r="F19" s="406"/>
      <c r="G19" s="267">
        <v>4</v>
      </c>
      <c r="H19" s="267"/>
      <c r="I19" s="594"/>
      <c r="J19" s="461"/>
      <c r="K19" s="382"/>
      <c r="L19" s="637"/>
      <c r="M19" s="640"/>
      <c r="N19" s="550"/>
      <c r="P19" s="645"/>
    </row>
    <row r="20" spans="2:16" ht="7.5" hidden="1" customHeight="1" x14ac:dyDescent="0.3">
      <c r="B20" s="391"/>
      <c r="C20" s="572"/>
      <c r="D20" s="575"/>
      <c r="E20" s="411"/>
      <c r="F20" s="406"/>
      <c r="G20" s="267">
        <v>5</v>
      </c>
      <c r="H20" s="267"/>
      <c r="I20" s="594"/>
      <c r="J20" s="461"/>
      <c r="K20" s="382"/>
      <c r="L20" s="637"/>
      <c r="M20" s="640"/>
      <c r="N20" s="550"/>
      <c r="P20" s="645"/>
    </row>
    <row r="21" spans="2:16" ht="18.5" hidden="1" customHeight="1" x14ac:dyDescent="0.3">
      <c r="B21" s="391"/>
      <c r="C21" s="572"/>
      <c r="D21" s="575"/>
      <c r="E21" s="411"/>
      <c r="F21" s="406"/>
      <c r="G21" s="267">
        <v>6</v>
      </c>
      <c r="H21" s="267"/>
      <c r="I21" s="594"/>
      <c r="J21" s="461"/>
      <c r="K21" s="382"/>
      <c r="L21" s="637"/>
      <c r="M21" s="640"/>
      <c r="N21" s="550"/>
      <c r="P21" s="645"/>
    </row>
    <row r="22" spans="2:16" ht="2" customHeight="1" thickBot="1" x14ac:dyDescent="0.35">
      <c r="B22" s="391"/>
      <c r="C22" s="572"/>
      <c r="D22" s="575"/>
      <c r="E22" s="411"/>
      <c r="F22" s="406"/>
      <c r="G22" s="267">
        <v>7</v>
      </c>
      <c r="H22" s="267"/>
      <c r="I22" s="594"/>
      <c r="J22" s="461"/>
      <c r="K22" s="382"/>
      <c r="L22" s="637"/>
      <c r="M22" s="640"/>
      <c r="N22" s="550"/>
      <c r="P22" s="645"/>
    </row>
    <row r="23" spans="2:16" ht="6.5" hidden="1" customHeight="1" thickBot="1" x14ac:dyDescent="0.35">
      <c r="B23" s="392"/>
      <c r="C23" s="573"/>
      <c r="D23" s="576"/>
      <c r="E23" s="412"/>
      <c r="F23" s="407"/>
      <c r="G23" s="268">
        <v>8</v>
      </c>
      <c r="H23" s="268"/>
      <c r="I23" s="595"/>
      <c r="J23" s="462"/>
      <c r="K23" s="383"/>
      <c r="L23" s="638"/>
      <c r="M23" s="640"/>
      <c r="N23" s="550"/>
      <c r="P23" s="645"/>
    </row>
    <row r="24" spans="2:16" ht="58" customHeight="1" x14ac:dyDescent="0.3">
      <c r="B24" s="559" t="str">
        <f>+LEFT(C24,3)</f>
        <v>6.2</v>
      </c>
      <c r="C24" s="562" t="s">
        <v>160</v>
      </c>
      <c r="D24" s="574" t="s">
        <v>161</v>
      </c>
      <c r="E24" s="410" t="s">
        <v>691</v>
      </c>
      <c r="F24" s="405">
        <v>3</v>
      </c>
      <c r="G24" s="266">
        <v>1</v>
      </c>
      <c r="H24" s="254" t="s">
        <v>692</v>
      </c>
      <c r="I24" s="485" t="s">
        <v>756</v>
      </c>
      <c r="J24" s="405">
        <v>3</v>
      </c>
      <c r="K24" s="381" t="str">
        <f>+IF(OR(ISBLANK(F24),ISBLANK(J24)),"",IF(OR(AND(F24=1,J24=1),AND(F24=1,J24=2),AND(F24=1,J24=3)),"Deficiencia de control mayor (diseño y ejecución)",IF(OR(AND(F24=2,J24=2),AND(F24=3,J24=1),AND(F24=3,J24=2),AND(F24=2,J24=1)),"Deficiencia de control (diseño o ejecución)",IF(AND(F24=2,J24=3),"Oportunidad de mejora","Mantenimiento del control"))))</f>
        <v>Mantenimiento del control</v>
      </c>
      <c r="L24" s="381">
        <f>+IF(K24="",75,IF(K24="Deficiencia de control mayor (diseño y ejecución)",80,IF(K24="Deficiencia de control (diseño o ejecución)",100,IF(K24="Oportunidad de mejora",120,140))))</f>
        <v>140</v>
      </c>
      <c r="M24" s="640">
        <v>1.8895999999999999</v>
      </c>
      <c r="N24" s="550">
        <f>+L24+M24</f>
        <v>141.8896</v>
      </c>
      <c r="O24" s="643"/>
      <c r="P24" s="645"/>
    </row>
    <row r="25" spans="2:16" ht="58.75" customHeight="1" x14ac:dyDescent="0.3">
      <c r="B25" s="560"/>
      <c r="C25" s="563"/>
      <c r="D25" s="575"/>
      <c r="E25" s="411"/>
      <c r="F25" s="406"/>
      <c r="G25" s="267">
        <v>2</v>
      </c>
      <c r="H25" s="257" t="s">
        <v>594</v>
      </c>
      <c r="I25" s="596"/>
      <c r="J25" s="406"/>
      <c r="K25" s="382"/>
      <c r="L25" s="382"/>
      <c r="M25" s="640"/>
      <c r="N25" s="550"/>
      <c r="O25" s="643"/>
      <c r="P25" s="645"/>
    </row>
    <row r="26" spans="2:16" ht="53.5" customHeight="1" thickBot="1" x14ac:dyDescent="0.35">
      <c r="B26" s="560"/>
      <c r="C26" s="563"/>
      <c r="D26" s="575"/>
      <c r="E26" s="411"/>
      <c r="F26" s="406"/>
      <c r="G26" s="267">
        <v>3</v>
      </c>
      <c r="H26" s="257" t="s">
        <v>693</v>
      </c>
      <c r="I26" s="596"/>
      <c r="J26" s="406"/>
      <c r="K26" s="382"/>
      <c r="L26" s="382"/>
      <c r="M26" s="640"/>
      <c r="N26" s="550"/>
      <c r="O26" s="643"/>
      <c r="P26" s="645"/>
    </row>
    <row r="27" spans="2:16" ht="12" hidden="1" customHeight="1" thickBot="1" x14ac:dyDescent="0.35">
      <c r="B27" s="560"/>
      <c r="C27" s="563"/>
      <c r="D27" s="575"/>
      <c r="E27" s="411"/>
      <c r="F27" s="406"/>
      <c r="G27" s="267">
        <v>4</v>
      </c>
      <c r="H27" s="267"/>
      <c r="I27" s="596"/>
      <c r="J27" s="406"/>
      <c r="K27" s="382"/>
      <c r="L27" s="382"/>
      <c r="M27" s="640"/>
      <c r="N27" s="550"/>
      <c r="O27" s="643"/>
      <c r="P27" s="645"/>
    </row>
    <row r="28" spans="2:16" ht="8.5" hidden="1" customHeight="1" thickBot="1" x14ac:dyDescent="0.35">
      <c r="B28" s="560"/>
      <c r="C28" s="563"/>
      <c r="D28" s="575"/>
      <c r="E28" s="411"/>
      <c r="F28" s="406"/>
      <c r="G28" s="267">
        <v>5</v>
      </c>
      <c r="H28" s="267"/>
      <c r="I28" s="596"/>
      <c r="J28" s="406"/>
      <c r="K28" s="382"/>
      <c r="L28" s="382"/>
      <c r="M28" s="640"/>
      <c r="N28" s="550"/>
      <c r="O28" s="643"/>
      <c r="P28" s="645"/>
    </row>
    <row r="29" spans="2:16" ht="12" hidden="1" customHeight="1" thickBot="1" x14ac:dyDescent="0.35">
      <c r="B29" s="560"/>
      <c r="C29" s="563"/>
      <c r="D29" s="575"/>
      <c r="E29" s="411"/>
      <c r="F29" s="406"/>
      <c r="G29" s="267">
        <v>6</v>
      </c>
      <c r="H29" s="267"/>
      <c r="I29" s="596"/>
      <c r="J29" s="406"/>
      <c r="K29" s="382"/>
      <c r="L29" s="382"/>
      <c r="M29" s="640"/>
      <c r="N29" s="550"/>
      <c r="O29" s="643"/>
      <c r="P29" s="645"/>
    </row>
    <row r="30" spans="2:16" ht="7.5" hidden="1" customHeight="1" thickBot="1" x14ac:dyDescent="0.35">
      <c r="B30" s="560"/>
      <c r="C30" s="563"/>
      <c r="D30" s="575"/>
      <c r="E30" s="411"/>
      <c r="F30" s="406"/>
      <c r="G30" s="267">
        <v>7</v>
      </c>
      <c r="H30" s="267"/>
      <c r="I30" s="596"/>
      <c r="J30" s="406"/>
      <c r="K30" s="382"/>
      <c r="L30" s="382"/>
      <c r="M30" s="640"/>
      <c r="N30" s="550"/>
      <c r="O30" s="643"/>
      <c r="P30" s="645"/>
    </row>
    <row r="31" spans="2:16" ht="69" hidden="1" customHeight="1" thickBot="1" x14ac:dyDescent="0.35">
      <c r="B31" s="561"/>
      <c r="C31" s="564"/>
      <c r="D31" s="576"/>
      <c r="E31" s="412"/>
      <c r="F31" s="407"/>
      <c r="G31" s="268">
        <v>8</v>
      </c>
      <c r="H31" s="268"/>
      <c r="I31" s="597"/>
      <c r="J31" s="407"/>
      <c r="K31" s="383"/>
      <c r="L31" s="383"/>
      <c r="M31" s="640"/>
      <c r="N31" s="550"/>
      <c r="O31" s="643"/>
      <c r="P31" s="645"/>
    </row>
    <row r="32" spans="2:16" ht="59" customHeight="1" x14ac:dyDescent="0.3">
      <c r="B32" s="562" t="str">
        <f>+LEFT(C32,3)</f>
        <v>6.3</v>
      </c>
      <c r="C32" s="562" t="s">
        <v>162</v>
      </c>
      <c r="D32" s="574" t="s">
        <v>163</v>
      </c>
      <c r="E32" s="410" t="s">
        <v>694</v>
      </c>
      <c r="F32" s="405">
        <v>3</v>
      </c>
      <c r="G32" s="262">
        <v>1</v>
      </c>
      <c r="H32" s="254" t="s">
        <v>528</v>
      </c>
      <c r="I32" s="485" t="s">
        <v>757</v>
      </c>
      <c r="J32" s="405">
        <v>3</v>
      </c>
      <c r="K32" s="381" t="str">
        <f>+IF(OR(ISBLANK(F32),ISBLANK(J32)),"",IF(OR(AND(F32=1,J32=1),AND(F32=1,J32=2),AND(F32=1,J32=3)),"Deficiencia de control mayor (diseño y ejecución)",IF(OR(AND(F32=2,J32=2),AND(F32=3,J32=1),AND(F32=3,J32=2),AND(F32=2,J32=1)),"Deficiencia de control (diseño o ejecución)",IF(AND(F32=2,J32=3),"Oportunidad de mejora","Mantenimiento del control"))))</f>
        <v>Mantenimiento del control</v>
      </c>
      <c r="L32" s="381">
        <f>+IF(K32="",75,IF(K32="Deficiencia de control mayor (diseño y ejecución)",80,IF(K32="Deficiencia de control (diseño o ejecución)",100,IF(K32="Oportunidad de mejora",120,140))))</f>
        <v>140</v>
      </c>
      <c r="M32" s="640">
        <v>1.9754</v>
      </c>
      <c r="N32" s="550">
        <f>+L32+M32</f>
        <v>141.97540000000001</v>
      </c>
      <c r="O32" s="643"/>
      <c r="P32" s="645"/>
    </row>
    <row r="33" spans="1:16" ht="85" customHeight="1" x14ac:dyDescent="0.3">
      <c r="B33" s="563"/>
      <c r="C33" s="563"/>
      <c r="D33" s="575"/>
      <c r="E33" s="411"/>
      <c r="F33" s="406"/>
      <c r="G33" s="267">
        <v>2</v>
      </c>
      <c r="H33" s="257" t="s">
        <v>695</v>
      </c>
      <c r="I33" s="596"/>
      <c r="J33" s="406"/>
      <c r="K33" s="382"/>
      <c r="L33" s="382"/>
      <c r="M33" s="640"/>
      <c r="N33" s="550"/>
      <c r="O33" s="643"/>
      <c r="P33" s="645"/>
    </row>
    <row r="34" spans="1:16" ht="1.5" customHeight="1" x14ac:dyDescent="0.3">
      <c r="B34" s="563"/>
      <c r="C34" s="563"/>
      <c r="D34" s="575"/>
      <c r="E34" s="411"/>
      <c r="F34" s="406"/>
      <c r="G34" s="267">
        <v>3</v>
      </c>
      <c r="H34" s="267"/>
      <c r="I34" s="596"/>
      <c r="J34" s="406"/>
      <c r="K34" s="382"/>
      <c r="L34" s="382"/>
      <c r="M34" s="640"/>
      <c r="N34" s="550"/>
      <c r="O34" s="643"/>
      <c r="P34" s="645"/>
    </row>
    <row r="35" spans="1:16" ht="13.5" hidden="1" customHeight="1" x14ac:dyDescent="0.3">
      <c r="B35" s="563"/>
      <c r="C35" s="563"/>
      <c r="D35" s="575"/>
      <c r="E35" s="411"/>
      <c r="F35" s="406"/>
      <c r="G35" s="267">
        <v>4</v>
      </c>
      <c r="H35" s="267"/>
      <c r="I35" s="596"/>
      <c r="J35" s="406"/>
      <c r="K35" s="382"/>
      <c r="L35" s="382"/>
      <c r="M35" s="640"/>
      <c r="N35" s="550"/>
      <c r="O35" s="643"/>
      <c r="P35" s="645"/>
    </row>
    <row r="36" spans="1:16" ht="11" hidden="1" customHeight="1" x14ac:dyDescent="0.3">
      <c r="B36" s="563"/>
      <c r="C36" s="563"/>
      <c r="D36" s="575"/>
      <c r="E36" s="411"/>
      <c r="F36" s="406"/>
      <c r="G36" s="267">
        <v>5</v>
      </c>
      <c r="H36" s="267"/>
      <c r="I36" s="596"/>
      <c r="J36" s="406"/>
      <c r="K36" s="382"/>
      <c r="L36" s="382"/>
      <c r="M36" s="640"/>
      <c r="N36" s="550"/>
      <c r="O36" s="643"/>
      <c r="P36" s="645"/>
    </row>
    <row r="37" spans="1:16" ht="2" customHeight="1" x14ac:dyDescent="0.3">
      <c r="B37" s="563"/>
      <c r="C37" s="563"/>
      <c r="D37" s="575"/>
      <c r="E37" s="411"/>
      <c r="F37" s="406"/>
      <c r="G37" s="267">
        <v>6</v>
      </c>
      <c r="H37" s="267"/>
      <c r="I37" s="596"/>
      <c r="J37" s="406"/>
      <c r="K37" s="382"/>
      <c r="L37" s="382"/>
      <c r="M37" s="640"/>
      <c r="N37" s="550"/>
      <c r="O37" s="643"/>
      <c r="P37" s="645"/>
    </row>
    <row r="38" spans="1:16" ht="22.5" hidden="1" customHeight="1" x14ac:dyDescent="0.3">
      <c r="B38" s="563"/>
      <c r="C38" s="563"/>
      <c r="D38" s="575"/>
      <c r="E38" s="411"/>
      <c r="F38" s="406"/>
      <c r="G38" s="267">
        <v>7</v>
      </c>
      <c r="H38" s="267"/>
      <c r="I38" s="596"/>
      <c r="J38" s="406"/>
      <c r="K38" s="382"/>
      <c r="L38" s="382"/>
      <c r="M38" s="640"/>
      <c r="N38" s="550"/>
      <c r="O38" s="643"/>
      <c r="P38" s="645"/>
    </row>
    <row r="39" spans="1:16" ht="101.5" hidden="1" customHeight="1" thickBot="1" x14ac:dyDescent="0.35">
      <c r="B39" s="564"/>
      <c r="C39" s="564"/>
      <c r="D39" s="576"/>
      <c r="E39" s="412"/>
      <c r="F39" s="407"/>
      <c r="G39" s="268">
        <v>8</v>
      </c>
      <c r="H39" s="268"/>
      <c r="I39" s="597"/>
      <c r="J39" s="407"/>
      <c r="K39" s="383"/>
      <c r="L39" s="383"/>
      <c r="M39" s="640"/>
      <c r="N39" s="550"/>
      <c r="O39" s="643"/>
      <c r="P39" s="645"/>
    </row>
    <row r="40" spans="1:16" ht="22.5" customHeight="1" x14ac:dyDescent="0.3">
      <c r="B40" s="566"/>
      <c r="C40" s="566" t="s">
        <v>491</v>
      </c>
      <c r="D40" s="608" t="s">
        <v>8</v>
      </c>
      <c r="E40" s="621" t="s">
        <v>492</v>
      </c>
      <c r="F40" s="599" t="s">
        <v>493</v>
      </c>
      <c r="G40" s="605" t="s">
        <v>113</v>
      </c>
      <c r="H40" s="606"/>
      <c r="I40" s="606"/>
      <c r="J40" s="599" t="s">
        <v>496</v>
      </c>
      <c r="K40" s="582" t="s">
        <v>124</v>
      </c>
      <c r="L40" s="582"/>
      <c r="M40" s="641"/>
      <c r="N40" s="551"/>
      <c r="O40" s="642"/>
      <c r="P40" s="644"/>
    </row>
    <row r="41" spans="1:16" ht="22.5" customHeight="1" x14ac:dyDescent="0.3">
      <c r="B41" s="567"/>
      <c r="C41" s="567"/>
      <c r="D41" s="609"/>
      <c r="E41" s="622"/>
      <c r="F41" s="599"/>
      <c r="G41" s="603" t="s">
        <v>13</v>
      </c>
      <c r="H41" s="601" t="s">
        <v>15</v>
      </c>
      <c r="I41" s="601" t="s">
        <v>17</v>
      </c>
      <c r="J41" s="599"/>
      <c r="K41" s="582"/>
      <c r="L41" s="582"/>
      <c r="M41" s="641"/>
      <c r="N41" s="551"/>
      <c r="O41" s="642"/>
      <c r="P41" s="644"/>
    </row>
    <row r="42" spans="1:16" ht="51" customHeight="1" thickBot="1" x14ac:dyDescent="0.35">
      <c r="B42" s="568"/>
      <c r="C42" s="568"/>
      <c r="D42" s="610"/>
      <c r="E42" s="623"/>
      <c r="F42" s="600"/>
      <c r="G42" s="604"/>
      <c r="H42" s="602"/>
      <c r="I42" s="602"/>
      <c r="J42" s="600"/>
      <c r="K42" s="583"/>
      <c r="L42" s="583"/>
      <c r="M42" s="641"/>
      <c r="N42" s="551"/>
      <c r="O42" s="642"/>
      <c r="P42" s="644"/>
    </row>
    <row r="43" spans="1:16" ht="21" customHeight="1" x14ac:dyDescent="0.3">
      <c r="B43" s="553" t="str">
        <f>+LEFT(C43,3)</f>
        <v>7.1</v>
      </c>
      <c r="C43" s="562" t="s">
        <v>164</v>
      </c>
      <c r="D43" s="618" t="s">
        <v>159</v>
      </c>
      <c r="E43" s="410" t="s">
        <v>596</v>
      </c>
      <c r="F43" s="405">
        <v>3</v>
      </c>
      <c r="G43" s="266">
        <v>1</v>
      </c>
      <c r="H43" s="254"/>
      <c r="I43" s="485" t="s">
        <v>758</v>
      </c>
      <c r="J43" s="405">
        <v>3</v>
      </c>
      <c r="K43" s="381" t="str">
        <f>+IF(OR(ISBLANK(F43),ISBLANK(J43)),"",IF(OR(AND(F43=1,J43=1),AND(F43=1,J43=2),AND(F43=1,J43=3)),"Deficiencia de control mayor (diseño y ejecución)",IF(OR(AND(F43=2,J43=2),AND(F43=3,J43=1),AND(F43=3,J43=2),AND(F43=2,J43=1)),"Deficiencia de control (diseño o ejecución)",IF(AND(F43=2,J43=3),"Oportunidad de mejora","Mantenimiento del control"))))</f>
        <v>Mantenimiento del control</v>
      </c>
      <c r="L43" s="381">
        <f>+IF(K43="",75,IF(K43="Deficiencia de control mayor (diseño y ejecución)",80,IF(K43="Deficiencia de control (diseño o ejecución)",100,IF(K43="Oportunidad de mejora",120,140))))</f>
        <v>140</v>
      </c>
      <c r="M43" s="640">
        <v>2.0895999999999999</v>
      </c>
      <c r="N43" s="550">
        <f>+L43+M43</f>
        <v>142.08959999999999</v>
      </c>
      <c r="O43" s="643"/>
      <c r="P43" s="645"/>
    </row>
    <row r="44" spans="1:16" s="145" customFormat="1" ht="74" customHeight="1" x14ac:dyDescent="0.3">
      <c r="A44" s="13"/>
      <c r="B44" s="554"/>
      <c r="C44" s="563"/>
      <c r="D44" s="619"/>
      <c r="E44" s="411"/>
      <c r="F44" s="406"/>
      <c r="G44" s="267">
        <v>2</v>
      </c>
      <c r="H44" s="257" t="s">
        <v>529</v>
      </c>
      <c r="I44" s="596"/>
      <c r="J44" s="406"/>
      <c r="K44" s="382"/>
      <c r="L44" s="382"/>
      <c r="M44" s="640"/>
      <c r="N44" s="550"/>
      <c r="O44" s="643"/>
      <c r="P44" s="645"/>
    </row>
    <row r="45" spans="1:16" ht="0.5" customHeight="1" x14ac:dyDescent="0.3">
      <c r="B45" s="554"/>
      <c r="C45" s="563"/>
      <c r="D45" s="619"/>
      <c r="E45" s="411"/>
      <c r="F45" s="406"/>
      <c r="G45" s="267">
        <v>3</v>
      </c>
      <c r="H45" s="257"/>
      <c r="I45" s="596"/>
      <c r="J45" s="406"/>
      <c r="K45" s="382"/>
      <c r="L45" s="382"/>
      <c r="M45" s="640"/>
      <c r="N45" s="550"/>
      <c r="O45" s="643"/>
      <c r="P45" s="645"/>
    </row>
    <row r="46" spans="1:16" ht="13" hidden="1" customHeight="1" x14ac:dyDescent="0.3">
      <c r="B46" s="554"/>
      <c r="C46" s="563"/>
      <c r="D46" s="619"/>
      <c r="E46" s="411"/>
      <c r="F46" s="406"/>
      <c r="G46" s="267">
        <v>4</v>
      </c>
      <c r="H46" s="267"/>
      <c r="I46" s="596"/>
      <c r="J46" s="406"/>
      <c r="K46" s="382"/>
      <c r="L46" s="382"/>
      <c r="M46" s="640"/>
      <c r="N46" s="550"/>
      <c r="O46" s="643"/>
      <c r="P46" s="645"/>
    </row>
    <row r="47" spans="1:16" ht="11.5" hidden="1" customHeight="1" x14ac:dyDescent="0.3">
      <c r="B47" s="554"/>
      <c r="C47" s="563"/>
      <c r="D47" s="619"/>
      <c r="E47" s="411"/>
      <c r="F47" s="406"/>
      <c r="G47" s="267">
        <v>5</v>
      </c>
      <c r="H47" s="267"/>
      <c r="I47" s="596"/>
      <c r="J47" s="406"/>
      <c r="K47" s="382"/>
      <c r="L47" s="382"/>
      <c r="M47" s="640"/>
      <c r="N47" s="550"/>
      <c r="O47" s="643"/>
      <c r="P47" s="645"/>
    </row>
    <row r="48" spans="1:16" ht="11" hidden="1" customHeight="1" x14ac:dyDescent="0.3">
      <c r="B48" s="554"/>
      <c r="C48" s="563"/>
      <c r="D48" s="619"/>
      <c r="E48" s="411"/>
      <c r="F48" s="406"/>
      <c r="G48" s="267">
        <v>6</v>
      </c>
      <c r="H48" s="267"/>
      <c r="I48" s="596"/>
      <c r="J48" s="406"/>
      <c r="K48" s="382"/>
      <c r="L48" s="382"/>
      <c r="M48" s="640"/>
      <c r="N48" s="550"/>
      <c r="O48" s="643"/>
      <c r="P48" s="645"/>
    </row>
    <row r="49" spans="2:16" ht="9" hidden="1" customHeight="1" x14ac:dyDescent="0.3">
      <c r="B49" s="554"/>
      <c r="C49" s="563"/>
      <c r="D49" s="619"/>
      <c r="E49" s="411"/>
      <c r="F49" s="406"/>
      <c r="G49" s="267">
        <v>7</v>
      </c>
      <c r="H49" s="267"/>
      <c r="I49" s="596"/>
      <c r="J49" s="406"/>
      <c r="K49" s="382"/>
      <c r="L49" s="382"/>
      <c r="M49" s="640"/>
      <c r="N49" s="550"/>
      <c r="O49" s="643"/>
      <c r="P49" s="645"/>
    </row>
    <row r="50" spans="2:16" ht="4" customHeight="1" thickBot="1" x14ac:dyDescent="0.35">
      <c r="B50" s="555"/>
      <c r="C50" s="564"/>
      <c r="D50" s="620"/>
      <c r="E50" s="412"/>
      <c r="F50" s="407"/>
      <c r="G50" s="268">
        <v>8</v>
      </c>
      <c r="H50" s="268"/>
      <c r="I50" s="597"/>
      <c r="J50" s="407"/>
      <c r="K50" s="383"/>
      <c r="L50" s="383"/>
      <c r="M50" s="640"/>
      <c r="N50" s="550"/>
      <c r="O50" s="643"/>
      <c r="P50" s="645"/>
    </row>
    <row r="51" spans="2:16" ht="49" customHeight="1" x14ac:dyDescent="0.3">
      <c r="B51" s="553" t="str">
        <f>+LEFT(C51,3)</f>
        <v>7.2</v>
      </c>
      <c r="C51" s="562" t="s">
        <v>165</v>
      </c>
      <c r="D51" s="574" t="s">
        <v>166</v>
      </c>
      <c r="E51" s="410" t="s">
        <v>530</v>
      </c>
      <c r="F51" s="405">
        <v>3</v>
      </c>
      <c r="G51" s="266">
        <v>1</v>
      </c>
      <c r="H51" s="254" t="s">
        <v>531</v>
      </c>
      <c r="I51" s="485" t="s">
        <v>622</v>
      </c>
      <c r="J51" s="405">
        <v>3</v>
      </c>
      <c r="K51" s="381" t="str">
        <f>+IF(OR(ISBLANK(F51),ISBLANK(J51)),"",IF(OR(AND(F51=1,J51=1),AND(F51=1,J51=2),AND(F51=1,J51=3)),"Deficiencia de control mayor (diseño y ejecución)",IF(OR(AND(F51=2,J51=2),AND(F51=3,J51=1),AND(F51=3,J51=2),AND(F51=2,J51=1)),"Deficiencia de control (diseño o ejecución)",IF(AND(F51=2,J51=3),"Oportunidad de mejora","Mantenimiento del control"))))</f>
        <v>Mantenimiento del control</v>
      </c>
      <c r="L51" s="381">
        <f>+IF(K51="",75,IF(K51="Deficiencia de control mayor (diseño y ejecución)",80,IF(K51="Deficiencia de control (diseño o ejecución)",100,IF(K51="Oportunidad de mejora",120,140))))</f>
        <v>140</v>
      </c>
      <c r="M51" s="640">
        <v>2.1456</v>
      </c>
      <c r="N51" s="550">
        <f>+L51+M51</f>
        <v>142.1456</v>
      </c>
      <c r="O51" s="643"/>
      <c r="P51" s="645"/>
    </row>
    <row r="52" spans="2:16" ht="62" customHeight="1" x14ac:dyDescent="0.3">
      <c r="B52" s="554"/>
      <c r="C52" s="563"/>
      <c r="D52" s="575"/>
      <c r="E52" s="411"/>
      <c r="F52" s="406"/>
      <c r="G52" s="267">
        <v>2</v>
      </c>
      <c r="H52" s="257" t="s">
        <v>532</v>
      </c>
      <c r="I52" s="596"/>
      <c r="J52" s="406"/>
      <c r="K52" s="382"/>
      <c r="L52" s="382"/>
      <c r="M52" s="640"/>
      <c r="N52" s="550"/>
      <c r="O52" s="643"/>
      <c r="P52" s="645"/>
    </row>
    <row r="53" spans="2:16" ht="0.5" customHeight="1" thickBot="1" x14ac:dyDescent="0.35">
      <c r="B53" s="554"/>
      <c r="C53" s="563"/>
      <c r="D53" s="575"/>
      <c r="E53" s="411"/>
      <c r="F53" s="406"/>
      <c r="G53" s="267">
        <v>3</v>
      </c>
      <c r="H53" s="267"/>
      <c r="I53" s="596"/>
      <c r="J53" s="406"/>
      <c r="K53" s="382"/>
      <c r="L53" s="382"/>
      <c r="M53" s="640"/>
      <c r="N53" s="550"/>
      <c r="O53" s="643"/>
      <c r="P53" s="645"/>
    </row>
    <row r="54" spans="2:16" ht="17.5" hidden="1" customHeight="1" thickBot="1" x14ac:dyDescent="0.35">
      <c r="B54" s="554"/>
      <c r="C54" s="563"/>
      <c r="D54" s="575"/>
      <c r="E54" s="411"/>
      <c r="F54" s="406"/>
      <c r="G54" s="267">
        <v>4</v>
      </c>
      <c r="H54" s="267"/>
      <c r="I54" s="596"/>
      <c r="J54" s="406"/>
      <c r="K54" s="382"/>
      <c r="L54" s="382"/>
      <c r="M54" s="640"/>
      <c r="N54" s="550"/>
      <c r="O54" s="643"/>
      <c r="P54" s="645"/>
    </row>
    <row r="55" spans="2:16" ht="14.5" hidden="1" customHeight="1" thickBot="1" x14ac:dyDescent="0.35">
      <c r="B55" s="554"/>
      <c r="C55" s="563"/>
      <c r="D55" s="575"/>
      <c r="E55" s="411"/>
      <c r="F55" s="406"/>
      <c r="G55" s="267">
        <v>5</v>
      </c>
      <c r="H55" s="267"/>
      <c r="I55" s="596"/>
      <c r="J55" s="406"/>
      <c r="K55" s="382"/>
      <c r="L55" s="382"/>
      <c r="M55" s="640"/>
      <c r="N55" s="550"/>
      <c r="O55" s="643"/>
      <c r="P55" s="645"/>
    </row>
    <row r="56" spans="2:16" ht="13" hidden="1" customHeight="1" thickBot="1" x14ac:dyDescent="0.35">
      <c r="B56" s="554"/>
      <c r="C56" s="563"/>
      <c r="D56" s="575"/>
      <c r="E56" s="411"/>
      <c r="F56" s="406"/>
      <c r="G56" s="267">
        <v>6</v>
      </c>
      <c r="H56" s="267"/>
      <c r="I56" s="596"/>
      <c r="J56" s="406"/>
      <c r="K56" s="382"/>
      <c r="L56" s="382"/>
      <c r="M56" s="640"/>
      <c r="N56" s="550"/>
      <c r="O56" s="643"/>
      <c r="P56" s="645"/>
    </row>
    <row r="57" spans="2:16" ht="8.5" hidden="1" customHeight="1" thickBot="1" x14ac:dyDescent="0.35">
      <c r="B57" s="554"/>
      <c r="C57" s="563"/>
      <c r="D57" s="575"/>
      <c r="E57" s="411"/>
      <c r="F57" s="406"/>
      <c r="G57" s="267">
        <v>7</v>
      </c>
      <c r="H57" s="267"/>
      <c r="I57" s="596"/>
      <c r="J57" s="406"/>
      <c r="K57" s="382"/>
      <c r="L57" s="382"/>
      <c r="M57" s="640"/>
      <c r="N57" s="550"/>
      <c r="O57" s="643"/>
      <c r="P57" s="645"/>
    </row>
    <row r="58" spans="2:16" ht="14" hidden="1" customHeight="1" thickBot="1" x14ac:dyDescent="0.35">
      <c r="B58" s="555"/>
      <c r="C58" s="607"/>
      <c r="D58" s="576"/>
      <c r="E58" s="412"/>
      <c r="F58" s="407"/>
      <c r="G58" s="269">
        <v>8</v>
      </c>
      <c r="H58" s="269"/>
      <c r="I58" s="597"/>
      <c r="J58" s="407"/>
      <c r="K58" s="383"/>
      <c r="L58" s="383"/>
      <c r="M58" s="640"/>
      <c r="N58" s="550"/>
      <c r="O58" s="643"/>
      <c r="P58" s="645"/>
    </row>
    <row r="59" spans="2:16" s="143" customFormat="1" ht="103" customHeight="1" thickBot="1" x14ac:dyDescent="0.35">
      <c r="B59" s="553" t="str">
        <f>+LEFT(C59,3)</f>
        <v>7.3</v>
      </c>
      <c r="C59" s="612" t="s">
        <v>167</v>
      </c>
      <c r="D59" s="611" t="s">
        <v>166</v>
      </c>
      <c r="E59" s="615" t="s">
        <v>597</v>
      </c>
      <c r="F59" s="405">
        <v>3</v>
      </c>
      <c r="G59" s="270">
        <v>1</v>
      </c>
      <c r="H59" s="271" t="s">
        <v>475</v>
      </c>
      <c r="I59" s="485" t="s">
        <v>759</v>
      </c>
      <c r="J59" s="405">
        <v>3</v>
      </c>
      <c r="K59" s="381" t="str">
        <f>+IF(OR(ISBLANK(F59),ISBLANK(J59)),"",IF(OR(AND(F59=1,J59=1),AND(F59=1,J59=2),AND(F59=1,J59=3)),"Deficiencia de control mayor (diseño y ejecución)",IF(OR(AND(F59=2,J59=2),AND(F59=3,J59=1),AND(F59=3,J59=2),AND(F59=2,J59=1)),"Deficiencia de control (diseño o ejecución)",IF(AND(F59=2,J59=3),"Oportunidad de mejora","Mantenimiento del control"))))</f>
        <v>Mantenimiento del control</v>
      </c>
      <c r="L59" s="381">
        <f>+IF(K59="",75,IF(K59="Deficiencia de control mayor (diseño y ejecución)",80,IF(K59="Deficiencia de control (diseño o ejecución)",100,IF(K59="Oportunidad de mejora",120,140))))</f>
        <v>140</v>
      </c>
      <c r="M59" s="640">
        <v>2.2364999999999999</v>
      </c>
      <c r="N59" s="550">
        <f>+L59+M59</f>
        <v>142.23650000000001</v>
      </c>
      <c r="O59" s="643"/>
      <c r="P59" s="645"/>
    </row>
    <row r="60" spans="2:16" ht="27" hidden="1" customHeight="1" x14ac:dyDescent="0.3">
      <c r="B60" s="554"/>
      <c r="C60" s="613"/>
      <c r="D60" s="509"/>
      <c r="E60" s="616"/>
      <c r="F60" s="406"/>
      <c r="G60" s="272">
        <v>2</v>
      </c>
      <c r="H60" s="272"/>
      <c r="I60" s="596"/>
      <c r="J60" s="406"/>
      <c r="K60" s="382"/>
      <c r="L60" s="382"/>
      <c r="M60" s="640"/>
      <c r="N60" s="550"/>
      <c r="O60" s="643"/>
      <c r="P60" s="645"/>
    </row>
    <row r="61" spans="2:16" ht="24" hidden="1" customHeight="1" x14ac:dyDescent="0.3">
      <c r="B61" s="554"/>
      <c r="C61" s="613"/>
      <c r="D61" s="509"/>
      <c r="E61" s="616"/>
      <c r="F61" s="406"/>
      <c r="G61" s="267">
        <v>3</v>
      </c>
      <c r="H61" s="267"/>
      <c r="I61" s="596"/>
      <c r="J61" s="406"/>
      <c r="K61" s="382"/>
      <c r="L61" s="382"/>
      <c r="M61" s="640"/>
      <c r="N61" s="550"/>
      <c r="O61" s="643"/>
      <c r="P61" s="645"/>
    </row>
    <row r="62" spans="2:16" ht="27" hidden="1" customHeight="1" x14ac:dyDescent="0.3">
      <c r="B62" s="554"/>
      <c r="C62" s="613"/>
      <c r="D62" s="509"/>
      <c r="E62" s="616"/>
      <c r="F62" s="406"/>
      <c r="G62" s="267">
        <v>4</v>
      </c>
      <c r="H62" s="267"/>
      <c r="I62" s="596"/>
      <c r="J62" s="406"/>
      <c r="K62" s="382"/>
      <c r="L62" s="382"/>
      <c r="M62" s="640"/>
      <c r="N62" s="550"/>
      <c r="O62" s="643"/>
      <c r="P62" s="645"/>
    </row>
    <row r="63" spans="2:16" ht="27" hidden="1" customHeight="1" x14ac:dyDescent="0.3">
      <c r="B63" s="554"/>
      <c r="C63" s="613"/>
      <c r="D63" s="509"/>
      <c r="E63" s="616"/>
      <c r="F63" s="406"/>
      <c r="G63" s="267">
        <v>5</v>
      </c>
      <c r="H63" s="267"/>
      <c r="I63" s="596"/>
      <c r="J63" s="406"/>
      <c r="K63" s="382"/>
      <c r="L63" s="382"/>
      <c r="M63" s="640"/>
      <c r="N63" s="550"/>
      <c r="O63" s="643"/>
      <c r="P63" s="645"/>
    </row>
    <row r="64" spans="2:16" ht="27" hidden="1" customHeight="1" x14ac:dyDescent="0.3">
      <c r="B64" s="554"/>
      <c r="C64" s="613"/>
      <c r="D64" s="509"/>
      <c r="E64" s="616"/>
      <c r="F64" s="406"/>
      <c r="G64" s="267">
        <v>6</v>
      </c>
      <c r="H64" s="267"/>
      <c r="I64" s="596"/>
      <c r="J64" s="406"/>
      <c r="K64" s="382"/>
      <c r="L64" s="382"/>
      <c r="M64" s="640"/>
      <c r="N64" s="550"/>
      <c r="O64" s="643"/>
      <c r="P64" s="645"/>
    </row>
    <row r="65" spans="2:16" ht="1.5" hidden="1" customHeight="1" x14ac:dyDescent="0.3">
      <c r="B65" s="554"/>
      <c r="C65" s="613"/>
      <c r="D65" s="509"/>
      <c r="E65" s="616"/>
      <c r="F65" s="406"/>
      <c r="G65" s="267">
        <v>7</v>
      </c>
      <c r="H65" s="267"/>
      <c r="I65" s="596"/>
      <c r="J65" s="406"/>
      <c r="K65" s="382"/>
      <c r="L65" s="382"/>
      <c r="M65" s="640"/>
      <c r="N65" s="550"/>
      <c r="O65" s="643"/>
      <c r="P65" s="645"/>
    </row>
    <row r="66" spans="2:16" ht="7" customHeight="1" thickBot="1" x14ac:dyDescent="0.35">
      <c r="B66" s="565"/>
      <c r="C66" s="614"/>
      <c r="D66" s="510"/>
      <c r="E66" s="617"/>
      <c r="F66" s="407"/>
      <c r="G66" s="268">
        <v>8</v>
      </c>
      <c r="H66" s="268"/>
      <c r="I66" s="597"/>
      <c r="J66" s="407"/>
      <c r="K66" s="383"/>
      <c r="L66" s="383"/>
      <c r="M66" s="640"/>
      <c r="N66" s="550"/>
      <c r="O66" s="643"/>
      <c r="P66" s="645"/>
    </row>
    <row r="67" spans="2:16" ht="1" customHeight="1" x14ac:dyDescent="0.3">
      <c r="B67" s="554" t="str">
        <f>+LEFT(C67,3)</f>
        <v>7.4</v>
      </c>
      <c r="C67" s="624" t="s">
        <v>168</v>
      </c>
      <c r="D67" s="625" t="s">
        <v>169</v>
      </c>
      <c r="E67" s="413" t="s">
        <v>697</v>
      </c>
      <c r="F67" s="405">
        <v>3</v>
      </c>
      <c r="G67" s="266">
        <v>1</v>
      </c>
      <c r="H67" s="266"/>
      <c r="I67" s="649" t="s">
        <v>760</v>
      </c>
      <c r="J67" s="405">
        <v>3</v>
      </c>
      <c r="K67" s="381" t="str">
        <f>+IF(OR(ISBLANK(F67),ISBLANK(J67)),"",IF(OR(AND(F67=1,J67=1),AND(F67=1,J67=2),AND(F67=1,J67=3)),"Deficiencia de control mayor (diseño y ejecución)",IF(OR(AND(F67=2,J67=2),AND(F67=3,J67=1),AND(F67=3,J67=2),AND(F67=2,J67=1)),"Deficiencia de control (diseño o ejecución)",IF(AND(F67=2,J67=3),"Oportunidad de mejora","Mantenimiento del control"))))</f>
        <v>Mantenimiento del control</v>
      </c>
      <c r="L67" s="381">
        <f>+IF(K67="",75,IF(K67="Deficiencia de control mayor (diseño y ejecución)",80,IF(K67="Deficiencia de control (diseño o ejecución)",100,IF(K67="Oportunidad de mejora",120,140))))</f>
        <v>140</v>
      </c>
      <c r="M67" s="640">
        <v>2.3896000000000002</v>
      </c>
      <c r="N67" s="550">
        <f>+L67+M67</f>
        <v>142.3896</v>
      </c>
      <c r="O67" s="643"/>
      <c r="P67" s="645"/>
    </row>
    <row r="68" spans="2:16" ht="2" customHeight="1" x14ac:dyDescent="0.3">
      <c r="B68" s="554"/>
      <c r="C68" s="563"/>
      <c r="D68" s="575"/>
      <c r="E68" s="411"/>
      <c r="F68" s="406"/>
      <c r="G68" s="267">
        <v>2</v>
      </c>
      <c r="H68" s="267"/>
      <c r="I68" s="650"/>
      <c r="J68" s="406"/>
      <c r="K68" s="382"/>
      <c r="L68" s="382"/>
      <c r="M68" s="640"/>
      <c r="N68" s="550"/>
      <c r="O68" s="643"/>
      <c r="P68" s="645"/>
    </row>
    <row r="69" spans="2:16" ht="14.5" hidden="1" customHeight="1" x14ac:dyDescent="0.3">
      <c r="B69" s="554"/>
      <c r="C69" s="563"/>
      <c r="D69" s="575"/>
      <c r="E69" s="411"/>
      <c r="F69" s="406"/>
      <c r="G69" s="267">
        <v>3</v>
      </c>
      <c r="H69" s="267"/>
      <c r="I69" s="650"/>
      <c r="J69" s="406"/>
      <c r="K69" s="382"/>
      <c r="L69" s="382"/>
      <c r="M69" s="640"/>
      <c r="N69" s="550"/>
      <c r="O69" s="643"/>
      <c r="P69" s="645"/>
    </row>
    <row r="70" spans="2:16" ht="89" customHeight="1" x14ac:dyDescent="0.3">
      <c r="B70" s="554"/>
      <c r="C70" s="563"/>
      <c r="D70" s="575"/>
      <c r="E70" s="411"/>
      <c r="F70" s="406"/>
      <c r="G70" s="267">
        <v>4</v>
      </c>
      <c r="H70" s="257" t="s">
        <v>598</v>
      </c>
      <c r="I70" s="650"/>
      <c r="J70" s="406"/>
      <c r="K70" s="382"/>
      <c r="L70" s="382"/>
      <c r="M70" s="640"/>
      <c r="N70" s="550"/>
      <c r="O70" s="643"/>
      <c r="P70" s="645"/>
    </row>
    <row r="71" spans="2:16" ht="3.75" hidden="1" customHeight="1" thickBot="1" x14ac:dyDescent="0.35">
      <c r="B71" s="554"/>
      <c r="C71" s="563"/>
      <c r="D71" s="575"/>
      <c r="E71" s="411"/>
      <c r="F71" s="406"/>
      <c r="G71" s="267">
        <v>5</v>
      </c>
      <c r="H71" s="267"/>
      <c r="I71" s="650"/>
      <c r="J71" s="406"/>
      <c r="K71" s="382"/>
      <c r="L71" s="382"/>
      <c r="M71" s="640"/>
      <c r="N71" s="550"/>
      <c r="O71" s="643"/>
      <c r="P71" s="645"/>
    </row>
    <row r="72" spans="2:16" ht="27" hidden="1" customHeight="1" thickBot="1" x14ac:dyDescent="0.35">
      <c r="B72" s="554"/>
      <c r="C72" s="563"/>
      <c r="D72" s="575"/>
      <c r="E72" s="411"/>
      <c r="F72" s="406"/>
      <c r="G72" s="267">
        <v>6</v>
      </c>
      <c r="H72" s="267"/>
      <c r="I72" s="650"/>
      <c r="J72" s="406"/>
      <c r="K72" s="382"/>
      <c r="L72" s="382"/>
      <c r="M72" s="640"/>
      <c r="N72" s="550"/>
      <c r="O72" s="643"/>
      <c r="P72" s="645"/>
    </row>
    <row r="73" spans="2:16" ht="27" hidden="1" customHeight="1" thickBot="1" x14ac:dyDescent="0.35">
      <c r="B73" s="554"/>
      <c r="C73" s="563"/>
      <c r="D73" s="575"/>
      <c r="E73" s="411"/>
      <c r="F73" s="406"/>
      <c r="G73" s="267">
        <v>7</v>
      </c>
      <c r="H73" s="267"/>
      <c r="I73" s="650"/>
      <c r="J73" s="406"/>
      <c r="K73" s="382"/>
      <c r="L73" s="382"/>
      <c r="M73" s="640"/>
      <c r="N73" s="550"/>
      <c r="O73" s="643"/>
      <c r="P73" s="645"/>
    </row>
    <row r="74" spans="2:16" ht="7" customHeight="1" thickBot="1" x14ac:dyDescent="0.35">
      <c r="B74" s="555"/>
      <c r="C74" s="564"/>
      <c r="D74" s="626"/>
      <c r="E74" s="412"/>
      <c r="F74" s="407"/>
      <c r="G74" s="268">
        <v>8</v>
      </c>
      <c r="H74" s="268"/>
      <c r="I74" s="651"/>
      <c r="J74" s="407"/>
      <c r="K74" s="383"/>
      <c r="L74" s="383"/>
      <c r="M74" s="640"/>
      <c r="N74" s="550"/>
      <c r="O74" s="643"/>
      <c r="P74" s="645"/>
    </row>
    <row r="75" spans="2:16" ht="111" customHeight="1" x14ac:dyDescent="0.3">
      <c r="B75" s="553" t="str">
        <f>+LEFT(C75,3)</f>
        <v>7.5</v>
      </c>
      <c r="C75" s="562" t="s">
        <v>170</v>
      </c>
      <c r="D75" s="575" t="s">
        <v>171</v>
      </c>
      <c r="E75" s="410" t="s">
        <v>698</v>
      </c>
      <c r="F75" s="405">
        <v>3</v>
      </c>
      <c r="G75" s="266">
        <v>1</v>
      </c>
      <c r="H75" s="254" t="s">
        <v>566</v>
      </c>
      <c r="I75" s="485" t="s">
        <v>761</v>
      </c>
      <c r="J75" s="405">
        <v>3</v>
      </c>
      <c r="K75" s="381" t="str">
        <f>+IF(OR(ISBLANK(F75),ISBLANK(J75)),"",IF(OR(AND(F75=1,J75=1),AND(F75=1,J75=2),AND(F75=1,J75=3)),"Deficiencia de control mayor (diseño y ejecución)",IF(OR(AND(F75=2,J75=2),AND(F75=3,J75=1),AND(F75=3,J75=2),AND(F75=2,J75=1)),"Deficiencia de control (diseño o ejecución)",IF(AND(F75=2,J75=3),"Oportunidad de mejora","Mantenimiento del control"))))</f>
        <v>Mantenimiento del control</v>
      </c>
      <c r="L75" s="381">
        <f>+IF(K75="",75,IF(K75="Deficiencia de control mayor (diseño y ejecución)",80,IF(K75="Deficiencia de control (diseño o ejecución)",100,IF(K75="Oportunidad de mejora",120,140))))</f>
        <v>140</v>
      </c>
      <c r="M75" s="640">
        <v>2.4563000000000001</v>
      </c>
      <c r="N75" s="550">
        <f>+L75+M75</f>
        <v>142.4563</v>
      </c>
      <c r="O75" s="643"/>
      <c r="P75" s="645"/>
    </row>
    <row r="76" spans="2:16" ht="0.75" hidden="1" customHeight="1" x14ac:dyDescent="0.3">
      <c r="B76" s="554"/>
      <c r="C76" s="563"/>
      <c r="D76" s="575"/>
      <c r="E76" s="411"/>
      <c r="F76" s="406"/>
      <c r="G76" s="267">
        <v>2</v>
      </c>
      <c r="H76" s="267"/>
      <c r="I76" s="596"/>
      <c r="J76" s="406"/>
      <c r="K76" s="382"/>
      <c r="L76" s="382"/>
      <c r="M76" s="640"/>
      <c r="N76" s="550"/>
      <c r="O76" s="643"/>
      <c r="P76" s="645"/>
    </row>
    <row r="77" spans="2:16" ht="9.5" hidden="1" customHeight="1" x14ac:dyDescent="0.3">
      <c r="B77" s="554"/>
      <c r="C77" s="563"/>
      <c r="D77" s="575"/>
      <c r="E77" s="411"/>
      <c r="F77" s="406"/>
      <c r="G77" s="267">
        <v>3</v>
      </c>
      <c r="H77" s="263"/>
      <c r="I77" s="596"/>
      <c r="J77" s="406"/>
      <c r="K77" s="382"/>
      <c r="L77" s="382"/>
      <c r="M77" s="640"/>
      <c r="N77" s="550"/>
      <c r="O77" s="643"/>
      <c r="P77" s="645"/>
    </row>
    <row r="78" spans="2:16" ht="14" hidden="1" customHeight="1" x14ac:dyDescent="0.3">
      <c r="B78" s="554"/>
      <c r="C78" s="563"/>
      <c r="D78" s="575"/>
      <c r="E78" s="411"/>
      <c r="F78" s="406"/>
      <c r="G78" s="267">
        <v>4</v>
      </c>
      <c r="H78" s="273"/>
      <c r="I78" s="596"/>
      <c r="J78" s="406"/>
      <c r="K78" s="382"/>
      <c r="L78" s="382"/>
      <c r="M78" s="640"/>
      <c r="N78" s="550"/>
      <c r="O78" s="643"/>
      <c r="P78" s="645"/>
    </row>
    <row r="79" spans="2:16" ht="3" hidden="1" customHeight="1" x14ac:dyDescent="0.3">
      <c r="B79" s="554"/>
      <c r="C79" s="563"/>
      <c r="D79" s="575"/>
      <c r="E79" s="411"/>
      <c r="F79" s="406"/>
      <c r="G79" s="267">
        <v>5</v>
      </c>
      <c r="H79" s="267"/>
      <c r="I79" s="596"/>
      <c r="J79" s="406"/>
      <c r="K79" s="382"/>
      <c r="L79" s="382"/>
      <c r="M79" s="640"/>
      <c r="N79" s="550"/>
      <c r="O79" s="643"/>
      <c r="P79" s="645"/>
    </row>
    <row r="80" spans="2:16" ht="27.75" hidden="1" customHeight="1" x14ac:dyDescent="0.3">
      <c r="B80" s="554"/>
      <c r="C80" s="563"/>
      <c r="D80" s="575"/>
      <c r="E80" s="411"/>
      <c r="F80" s="406"/>
      <c r="G80" s="267">
        <v>6</v>
      </c>
      <c r="H80" s="267"/>
      <c r="I80" s="596"/>
      <c r="J80" s="406"/>
      <c r="K80" s="382"/>
      <c r="L80" s="382"/>
      <c r="M80" s="640"/>
      <c r="N80" s="550"/>
      <c r="O80" s="643"/>
      <c r="P80" s="645"/>
    </row>
    <row r="81" spans="2:16" ht="27.75" hidden="1" customHeight="1" x14ac:dyDescent="0.3">
      <c r="B81" s="554"/>
      <c r="C81" s="563"/>
      <c r="D81" s="575"/>
      <c r="E81" s="411"/>
      <c r="F81" s="406"/>
      <c r="G81" s="267">
        <v>7</v>
      </c>
      <c r="H81" s="267"/>
      <c r="I81" s="596"/>
      <c r="J81" s="406"/>
      <c r="K81" s="382"/>
      <c r="L81" s="382"/>
      <c r="M81" s="640"/>
      <c r="N81" s="550"/>
      <c r="O81" s="643"/>
      <c r="P81" s="645"/>
    </row>
    <row r="82" spans="2:16" ht="12" hidden="1" customHeight="1" thickBot="1" x14ac:dyDescent="0.35">
      <c r="B82" s="555"/>
      <c r="C82" s="564"/>
      <c r="D82" s="576"/>
      <c r="E82" s="412"/>
      <c r="F82" s="407"/>
      <c r="G82" s="268">
        <v>8</v>
      </c>
      <c r="H82" s="268"/>
      <c r="I82" s="597"/>
      <c r="J82" s="407"/>
      <c r="K82" s="383"/>
      <c r="L82" s="383"/>
      <c r="M82" s="640"/>
      <c r="N82" s="550"/>
      <c r="O82" s="643"/>
      <c r="P82" s="645"/>
    </row>
    <row r="83" spans="2:16" ht="22.5" customHeight="1" x14ac:dyDescent="0.3">
      <c r="B83" s="577"/>
      <c r="C83" s="577" t="s">
        <v>494</v>
      </c>
      <c r="D83" s="608" t="s">
        <v>8</v>
      </c>
      <c r="E83" s="621" t="s">
        <v>492</v>
      </c>
      <c r="F83" s="599" t="s">
        <v>493</v>
      </c>
      <c r="G83" s="605" t="s">
        <v>113</v>
      </c>
      <c r="H83" s="606"/>
      <c r="I83" s="606"/>
      <c r="J83" s="599" t="s">
        <v>496</v>
      </c>
      <c r="K83" s="582" t="s">
        <v>124</v>
      </c>
      <c r="L83" s="582"/>
      <c r="M83" s="641"/>
      <c r="N83" s="551"/>
      <c r="O83" s="642"/>
      <c r="P83" s="644"/>
    </row>
    <row r="84" spans="2:16" ht="22.5" customHeight="1" x14ac:dyDescent="0.3">
      <c r="B84" s="578"/>
      <c r="C84" s="578"/>
      <c r="D84" s="609"/>
      <c r="E84" s="622"/>
      <c r="F84" s="599"/>
      <c r="G84" s="603" t="s">
        <v>13</v>
      </c>
      <c r="H84" s="601" t="s">
        <v>15</v>
      </c>
      <c r="I84" s="601" t="s">
        <v>17</v>
      </c>
      <c r="J84" s="599"/>
      <c r="K84" s="582"/>
      <c r="L84" s="582"/>
      <c r="M84" s="641"/>
      <c r="N84" s="551"/>
      <c r="O84" s="642"/>
      <c r="P84" s="644"/>
    </row>
    <row r="85" spans="2:16" ht="29.5" customHeight="1" thickBot="1" x14ac:dyDescent="0.35">
      <c r="B85" s="579"/>
      <c r="C85" s="579"/>
      <c r="D85" s="610"/>
      <c r="E85" s="623"/>
      <c r="F85" s="600"/>
      <c r="G85" s="604"/>
      <c r="H85" s="602"/>
      <c r="I85" s="602"/>
      <c r="J85" s="600"/>
      <c r="K85" s="583"/>
      <c r="L85" s="583"/>
      <c r="M85" s="641"/>
      <c r="N85" s="551"/>
      <c r="O85" s="642"/>
      <c r="P85" s="644"/>
    </row>
    <row r="86" spans="2:16" ht="91.5" customHeight="1" x14ac:dyDescent="0.3">
      <c r="B86" s="553" t="str">
        <f>+LEFT(C86,3)</f>
        <v>8.1</v>
      </c>
      <c r="C86" s="562" t="s">
        <v>172</v>
      </c>
      <c r="D86" s="574" t="s">
        <v>159</v>
      </c>
      <c r="E86" s="410" t="s">
        <v>533</v>
      </c>
      <c r="F86" s="405">
        <v>3</v>
      </c>
      <c r="G86" s="266">
        <v>1</v>
      </c>
      <c r="H86" s="254" t="s">
        <v>699</v>
      </c>
      <c r="I86" s="485" t="s">
        <v>595</v>
      </c>
      <c r="J86" s="405">
        <v>3</v>
      </c>
      <c r="K86" s="381" t="str">
        <f>+IF(OR(ISBLANK(F86),ISBLANK(J86)),"",IF(OR(AND(F86=1,J86=1),AND(F86=1,J86=2),AND(F86=1,J86=3)),"Deficiencia de control mayor (diseño y ejecución)",IF(OR(AND(F86=2,J86=2),AND(F86=3,J86=1),AND(F86=3,J86=2),AND(F86=2,J86=1)),"Deficiencia de control (diseño o ejecución)",IF(AND(F86=2,J86=3),"Oportunidad de mejora","Mantenimiento del control"))))</f>
        <v>Mantenimiento del control</v>
      </c>
      <c r="L86" s="381">
        <f>+IF(K86="",75,IF(K86="Deficiencia de control mayor (diseño y ejecución)",80,IF(K86="Deficiencia de control (diseño o ejecución)",100,IF(K86="Oportunidad de mejora",120,140))))</f>
        <v>140</v>
      </c>
      <c r="M86" s="640">
        <v>2.5457999999999998</v>
      </c>
      <c r="N86" s="550">
        <f>+L86+M86</f>
        <v>142.54579999999999</v>
      </c>
      <c r="O86" s="643"/>
      <c r="P86" s="645"/>
    </row>
    <row r="87" spans="2:16" ht="33.65" hidden="1" customHeight="1" thickBot="1" x14ac:dyDescent="0.35">
      <c r="B87" s="554"/>
      <c r="C87" s="563"/>
      <c r="D87" s="575"/>
      <c r="E87" s="411"/>
      <c r="F87" s="406"/>
      <c r="G87" s="267">
        <v>2</v>
      </c>
      <c r="H87" s="274"/>
      <c r="I87" s="596"/>
      <c r="J87" s="406"/>
      <c r="K87" s="382"/>
      <c r="L87" s="382"/>
      <c r="M87" s="640"/>
      <c r="N87" s="550"/>
      <c r="O87" s="643"/>
      <c r="P87" s="645"/>
    </row>
    <row r="88" spans="2:16" ht="0.75" hidden="1" customHeight="1" thickBot="1" x14ac:dyDescent="0.35">
      <c r="B88" s="554"/>
      <c r="C88" s="563"/>
      <c r="D88" s="575"/>
      <c r="E88" s="411"/>
      <c r="F88" s="406"/>
      <c r="G88" s="267">
        <v>3</v>
      </c>
      <c r="H88" s="267"/>
      <c r="I88" s="596"/>
      <c r="J88" s="406"/>
      <c r="K88" s="382"/>
      <c r="L88" s="382"/>
      <c r="M88" s="640"/>
      <c r="N88" s="550"/>
      <c r="O88" s="643"/>
      <c r="P88" s="645"/>
    </row>
    <row r="89" spans="2:16" ht="28.5" hidden="1" customHeight="1" thickBot="1" x14ac:dyDescent="0.35">
      <c r="B89" s="554"/>
      <c r="C89" s="563"/>
      <c r="D89" s="575"/>
      <c r="E89" s="411"/>
      <c r="F89" s="406"/>
      <c r="G89" s="267">
        <v>4</v>
      </c>
      <c r="H89" s="267"/>
      <c r="I89" s="596"/>
      <c r="J89" s="406"/>
      <c r="K89" s="382"/>
      <c r="L89" s="382"/>
      <c r="M89" s="640"/>
      <c r="N89" s="550"/>
      <c r="O89" s="643"/>
      <c r="P89" s="645"/>
    </row>
    <row r="90" spans="2:16" ht="28.5" hidden="1" customHeight="1" thickBot="1" x14ac:dyDescent="0.35">
      <c r="B90" s="554"/>
      <c r="C90" s="563"/>
      <c r="D90" s="575"/>
      <c r="E90" s="411"/>
      <c r="F90" s="406"/>
      <c r="G90" s="267">
        <v>5</v>
      </c>
      <c r="H90" s="267"/>
      <c r="I90" s="596"/>
      <c r="J90" s="406"/>
      <c r="K90" s="382"/>
      <c r="L90" s="382"/>
      <c r="M90" s="640"/>
      <c r="N90" s="550"/>
      <c r="O90" s="643"/>
      <c r="P90" s="645"/>
    </row>
    <row r="91" spans="2:16" ht="28.5" hidden="1" customHeight="1" thickBot="1" x14ac:dyDescent="0.35">
      <c r="B91" s="554"/>
      <c r="C91" s="563"/>
      <c r="D91" s="575"/>
      <c r="E91" s="411"/>
      <c r="F91" s="406"/>
      <c r="G91" s="267">
        <v>6</v>
      </c>
      <c r="H91" s="267"/>
      <c r="I91" s="596"/>
      <c r="J91" s="406"/>
      <c r="K91" s="382"/>
      <c r="L91" s="382"/>
      <c r="M91" s="640"/>
      <c r="N91" s="550"/>
      <c r="O91" s="643"/>
      <c r="P91" s="645"/>
    </row>
    <row r="92" spans="2:16" ht="28.5" hidden="1" customHeight="1" thickBot="1" x14ac:dyDescent="0.35">
      <c r="B92" s="554"/>
      <c r="C92" s="563"/>
      <c r="D92" s="575"/>
      <c r="E92" s="411"/>
      <c r="F92" s="406"/>
      <c r="G92" s="267">
        <v>7</v>
      </c>
      <c r="H92" s="267"/>
      <c r="I92" s="596"/>
      <c r="J92" s="406"/>
      <c r="K92" s="382"/>
      <c r="L92" s="382"/>
      <c r="M92" s="640"/>
      <c r="N92" s="550"/>
      <c r="O92" s="643"/>
      <c r="P92" s="645"/>
    </row>
    <row r="93" spans="2:16" ht="1" customHeight="1" thickBot="1" x14ac:dyDescent="0.35">
      <c r="B93" s="555"/>
      <c r="C93" s="564"/>
      <c r="D93" s="576"/>
      <c r="E93" s="412"/>
      <c r="F93" s="407"/>
      <c r="G93" s="268">
        <v>8</v>
      </c>
      <c r="H93" s="268"/>
      <c r="I93" s="597"/>
      <c r="J93" s="407"/>
      <c r="K93" s="383"/>
      <c r="L93" s="383"/>
      <c r="M93" s="640"/>
      <c r="N93" s="550"/>
      <c r="O93" s="643"/>
      <c r="P93" s="645"/>
    </row>
    <row r="94" spans="2:16" ht="9" customHeight="1" x14ac:dyDescent="0.3">
      <c r="B94" s="553" t="str">
        <f>+LEFT(C94,3)</f>
        <v>8.2</v>
      </c>
      <c r="C94" s="562" t="s">
        <v>173</v>
      </c>
      <c r="D94" s="574" t="s">
        <v>174</v>
      </c>
      <c r="E94" s="449" t="s">
        <v>599</v>
      </c>
      <c r="F94" s="405">
        <v>3</v>
      </c>
      <c r="G94" s="266">
        <v>1</v>
      </c>
      <c r="H94" s="254"/>
      <c r="I94" s="485" t="s">
        <v>762</v>
      </c>
      <c r="J94" s="405">
        <v>3</v>
      </c>
      <c r="K94" s="584" t="str">
        <f>+IF(OR(ISBLANK(F94),ISBLANK(J94)),"",IF(OR(AND(F94=1,J94=1),AND(F94=1,J94=2),AND(F94=1,J94=3)),"Deficiencia de control mayor (diseño y ejecución)",IF(OR(AND(F94=2,J94=2),AND(F94=3,J94=1),AND(F94=3,J94=2),AND(F94=2,J94=1)),"Deficiencia de control (diseño o ejecución)",IF(AND(F94=2,J94=3),"Oportunidad de mejora","Mantenimiento del control"))))</f>
        <v>Mantenimiento del control</v>
      </c>
      <c r="L94" s="584">
        <f>+IF(K94="",75,IF(K94="Deficiencia de control mayor (diseño y ejecución)",80,IF(K94="Deficiencia de control (diseño o ejecución)",100,IF(K94="Oportunidad de mejora",120,140))))</f>
        <v>140</v>
      </c>
      <c r="M94" s="640">
        <v>2.6320999999999999</v>
      </c>
      <c r="N94" s="550">
        <f>+L94+M94</f>
        <v>142.63210000000001</v>
      </c>
      <c r="O94" s="643"/>
      <c r="P94" s="645"/>
    </row>
    <row r="95" spans="2:16" ht="0.75" hidden="1" customHeight="1" thickBot="1" x14ac:dyDescent="0.35">
      <c r="B95" s="554"/>
      <c r="C95" s="563"/>
      <c r="D95" s="575"/>
      <c r="E95" s="632"/>
      <c r="F95" s="406"/>
      <c r="G95" s="267">
        <v>2</v>
      </c>
      <c r="H95" s="267"/>
      <c r="I95" s="596"/>
      <c r="J95" s="406"/>
      <c r="K95" s="585"/>
      <c r="L95" s="585"/>
      <c r="M95" s="640"/>
      <c r="N95" s="550"/>
      <c r="O95" s="643"/>
      <c r="P95" s="645"/>
    </row>
    <row r="96" spans="2:16" ht="28.5" hidden="1" customHeight="1" thickBot="1" x14ac:dyDescent="0.35">
      <c r="B96" s="554"/>
      <c r="C96" s="563"/>
      <c r="D96" s="575"/>
      <c r="E96" s="632"/>
      <c r="F96" s="406"/>
      <c r="G96" s="267">
        <v>3</v>
      </c>
      <c r="H96" s="267"/>
      <c r="I96" s="596"/>
      <c r="J96" s="406"/>
      <c r="K96" s="585"/>
      <c r="L96" s="585"/>
      <c r="M96" s="640"/>
      <c r="N96" s="550"/>
      <c r="O96" s="643"/>
      <c r="P96" s="645"/>
    </row>
    <row r="97" spans="2:16" ht="28.5" hidden="1" customHeight="1" thickBot="1" x14ac:dyDescent="0.35">
      <c r="B97" s="554"/>
      <c r="C97" s="563"/>
      <c r="D97" s="575"/>
      <c r="E97" s="632"/>
      <c r="F97" s="406"/>
      <c r="G97" s="267">
        <v>4</v>
      </c>
      <c r="H97" s="267"/>
      <c r="I97" s="596"/>
      <c r="J97" s="406"/>
      <c r="K97" s="585"/>
      <c r="L97" s="585"/>
      <c r="M97" s="640"/>
      <c r="N97" s="550"/>
      <c r="O97" s="643"/>
      <c r="P97" s="645"/>
    </row>
    <row r="98" spans="2:16" ht="28.5" hidden="1" customHeight="1" thickBot="1" x14ac:dyDescent="0.35">
      <c r="B98" s="554"/>
      <c r="C98" s="563"/>
      <c r="D98" s="575"/>
      <c r="E98" s="632"/>
      <c r="F98" s="406"/>
      <c r="G98" s="267">
        <v>5</v>
      </c>
      <c r="H98" s="267"/>
      <c r="I98" s="596"/>
      <c r="J98" s="406"/>
      <c r="K98" s="585"/>
      <c r="L98" s="585"/>
      <c r="M98" s="640"/>
      <c r="N98" s="550"/>
      <c r="O98" s="643"/>
      <c r="P98" s="645"/>
    </row>
    <row r="99" spans="2:16" ht="28.5" hidden="1" customHeight="1" thickBot="1" x14ac:dyDescent="0.35">
      <c r="B99" s="554"/>
      <c r="C99" s="563"/>
      <c r="D99" s="575"/>
      <c r="E99" s="632"/>
      <c r="F99" s="406"/>
      <c r="G99" s="267">
        <v>6</v>
      </c>
      <c r="H99" s="267"/>
      <c r="I99" s="596"/>
      <c r="J99" s="406"/>
      <c r="K99" s="585"/>
      <c r="L99" s="585"/>
      <c r="M99" s="640"/>
      <c r="N99" s="550"/>
      <c r="O99" s="643"/>
      <c r="P99" s="645"/>
    </row>
    <row r="100" spans="2:16" ht="28.5" hidden="1" customHeight="1" thickBot="1" x14ac:dyDescent="0.35">
      <c r="B100" s="554"/>
      <c r="C100" s="563"/>
      <c r="D100" s="575"/>
      <c r="E100" s="632"/>
      <c r="F100" s="406"/>
      <c r="G100" s="267">
        <v>7</v>
      </c>
      <c r="H100" s="267"/>
      <c r="I100" s="596"/>
      <c r="J100" s="406"/>
      <c r="K100" s="585"/>
      <c r="L100" s="585"/>
      <c r="M100" s="640"/>
      <c r="N100" s="550"/>
      <c r="O100" s="643"/>
      <c r="P100" s="645"/>
    </row>
    <row r="101" spans="2:16" ht="70.5" customHeight="1" thickBot="1" x14ac:dyDescent="0.35">
      <c r="B101" s="555"/>
      <c r="C101" s="564"/>
      <c r="D101" s="576"/>
      <c r="E101" s="633"/>
      <c r="F101" s="407"/>
      <c r="G101" s="268">
        <v>8</v>
      </c>
      <c r="H101" s="258" t="s">
        <v>600</v>
      </c>
      <c r="I101" s="597"/>
      <c r="J101" s="407"/>
      <c r="K101" s="586"/>
      <c r="L101" s="586"/>
      <c r="M101" s="640"/>
      <c r="N101" s="550"/>
      <c r="O101" s="643"/>
      <c r="P101" s="645"/>
    </row>
    <row r="102" spans="2:16" ht="123" hidden="1" customHeight="1" x14ac:dyDescent="0.3">
      <c r="B102" s="553" t="str">
        <f>+LEFT(C102,3)</f>
        <v>8.3</v>
      </c>
      <c r="C102" s="562" t="s">
        <v>175</v>
      </c>
      <c r="D102" s="574" t="s">
        <v>176</v>
      </c>
      <c r="E102" s="410" t="s">
        <v>534</v>
      </c>
      <c r="F102" s="405">
        <v>3</v>
      </c>
      <c r="G102" s="266">
        <v>1</v>
      </c>
      <c r="H102" s="254"/>
      <c r="I102" s="485" t="s">
        <v>601</v>
      </c>
      <c r="J102" s="405">
        <v>3</v>
      </c>
      <c r="K102" s="381" t="str">
        <f>+IF(OR(ISBLANK(F102),ISBLANK(J102)),"",IF(OR(AND(F102=1,J102=1),AND(F102=1,J102=2),AND(F102=1,J102=3)),"Deficiencia de control mayor (diseño y ejecución)",IF(OR(AND(F102=2,J102=2),AND(F102=3,J102=1),AND(F102=3,J102=2),AND(F102=2,J102=1)),"Deficiencia de control (diseño o ejecución)",IF(AND(F102=2,J102=3),"Oportunidad de mejora","Mantenimiento del control"))))</f>
        <v>Mantenimiento del control</v>
      </c>
      <c r="L102" s="381">
        <f>+IF(K102="",75,IF(K102="Deficiencia de control mayor (diseño y ejecución)",80,IF(K102="Deficiencia de control (diseño o ejecución)",100,IF(K102="Oportunidad de mejora",120,140))))</f>
        <v>140</v>
      </c>
      <c r="M102" s="640">
        <v>2.7456</v>
      </c>
      <c r="N102" s="550">
        <f>+L102+M102</f>
        <v>142.7456</v>
      </c>
      <c r="O102" s="643"/>
      <c r="P102" s="645"/>
    </row>
    <row r="103" spans="2:16" ht="2.25" customHeight="1" x14ac:dyDescent="0.3">
      <c r="B103" s="554"/>
      <c r="C103" s="563"/>
      <c r="D103" s="575"/>
      <c r="E103" s="411"/>
      <c r="F103" s="406"/>
      <c r="G103" s="267">
        <v>2</v>
      </c>
      <c r="H103" s="267"/>
      <c r="I103" s="596"/>
      <c r="J103" s="406"/>
      <c r="K103" s="382"/>
      <c r="L103" s="382"/>
      <c r="M103" s="640"/>
      <c r="N103" s="550"/>
      <c r="O103" s="643"/>
      <c r="P103" s="645"/>
    </row>
    <row r="104" spans="2:16" ht="28.5" hidden="1" customHeight="1" thickBot="1" x14ac:dyDescent="0.35">
      <c r="B104" s="554"/>
      <c r="C104" s="563"/>
      <c r="D104" s="575"/>
      <c r="E104" s="411"/>
      <c r="F104" s="406"/>
      <c r="G104" s="267">
        <v>3</v>
      </c>
      <c r="H104" s="267"/>
      <c r="I104" s="596"/>
      <c r="J104" s="406"/>
      <c r="K104" s="382"/>
      <c r="L104" s="382"/>
      <c r="M104" s="640"/>
      <c r="N104" s="550"/>
      <c r="O104" s="643"/>
      <c r="P104" s="645"/>
    </row>
    <row r="105" spans="2:16" ht="28.5" hidden="1" customHeight="1" thickBot="1" x14ac:dyDescent="0.35">
      <c r="B105" s="554"/>
      <c r="C105" s="563"/>
      <c r="D105" s="575"/>
      <c r="E105" s="411"/>
      <c r="F105" s="406"/>
      <c r="G105" s="267">
        <v>4</v>
      </c>
      <c r="H105" s="267"/>
      <c r="I105" s="596"/>
      <c r="J105" s="406"/>
      <c r="K105" s="382"/>
      <c r="L105" s="382"/>
      <c r="M105" s="640"/>
      <c r="N105" s="550"/>
      <c r="O105" s="643"/>
      <c r="P105" s="645"/>
    </row>
    <row r="106" spans="2:16" ht="28.5" hidden="1" customHeight="1" thickBot="1" x14ac:dyDescent="0.35">
      <c r="B106" s="554"/>
      <c r="C106" s="563"/>
      <c r="D106" s="575"/>
      <c r="E106" s="411"/>
      <c r="F106" s="406"/>
      <c r="G106" s="267">
        <v>5</v>
      </c>
      <c r="H106" s="267"/>
      <c r="I106" s="596"/>
      <c r="J106" s="406"/>
      <c r="K106" s="382"/>
      <c r="L106" s="382"/>
      <c r="M106" s="640"/>
      <c r="N106" s="550"/>
      <c r="O106" s="643"/>
      <c r="P106" s="645"/>
    </row>
    <row r="107" spans="2:16" ht="28.5" hidden="1" customHeight="1" thickBot="1" x14ac:dyDescent="0.35">
      <c r="B107" s="554"/>
      <c r="C107" s="563"/>
      <c r="D107" s="575"/>
      <c r="E107" s="411"/>
      <c r="F107" s="406"/>
      <c r="G107" s="267">
        <v>6</v>
      </c>
      <c r="H107" s="267"/>
      <c r="I107" s="596"/>
      <c r="J107" s="406"/>
      <c r="K107" s="382"/>
      <c r="L107" s="382"/>
      <c r="M107" s="640"/>
      <c r="N107" s="550"/>
      <c r="O107" s="643"/>
      <c r="P107" s="645"/>
    </row>
    <row r="108" spans="2:16" ht="28.5" hidden="1" customHeight="1" thickBot="1" x14ac:dyDescent="0.35">
      <c r="B108" s="554"/>
      <c r="C108" s="563"/>
      <c r="D108" s="575"/>
      <c r="E108" s="411"/>
      <c r="F108" s="406"/>
      <c r="G108" s="267">
        <v>7</v>
      </c>
      <c r="H108" s="267"/>
      <c r="I108" s="596"/>
      <c r="J108" s="406"/>
      <c r="K108" s="382"/>
      <c r="L108" s="382"/>
      <c r="M108" s="640"/>
      <c r="N108" s="550"/>
      <c r="O108" s="643"/>
      <c r="P108" s="645"/>
    </row>
    <row r="109" spans="2:16" ht="81" customHeight="1" thickBot="1" x14ac:dyDescent="0.35">
      <c r="B109" s="555"/>
      <c r="C109" s="564"/>
      <c r="D109" s="576"/>
      <c r="E109" s="412"/>
      <c r="F109" s="407"/>
      <c r="G109" s="268">
        <v>8</v>
      </c>
      <c r="H109" s="258" t="s">
        <v>535</v>
      </c>
      <c r="I109" s="597"/>
      <c r="J109" s="407"/>
      <c r="K109" s="383"/>
      <c r="L109" s="383"/>
      <c r="M109" s="640"/>
      <c r="N109" s="550"/>
      <c r="O109" s="643"/>
      <c r="P109" s="645"/>
    </row>
    <row r="110" spans="2:16" ht="92" customHeight="1" x14ac:dyDescent="0.3">
      <c r="B110" s="553" t="str">
        <f>+LEFT(C110,3)</f>
        <v>8.4</v>
      </c>
      <c r="C110" s="562" t="s">
        <v>177</v>
      </c>
      <c r="D110" s="574" t="s">
        <v>174</v>
      </c>
      <c r="E110" s="410" t="s">
        <v>700</v>
      </c>
      <c r="F110" s="405">
        <v>3</v>
      </c>
      <c r="G110" s="266">
        <v>1</v>
      </c>
      <c r="H110" s="254" t="s">
        <v>701</v>
      </c>
      <c r="I110" s="485" t="s">
        <v>763</v>
      </c>
      <c r="J110" s="405">
        <v>3</v>
      </c>
      <c r="K110" s="381" t="str">
        <f>+IF(OR(ISBLANK(F110),ISBLANK(J110)),"",IF(OR(AND(F110=1,J110=1),AND(F110=1,J110=2),AND(F110=1,J110=3)),"Deficiencia de control mayor (diseño y ejecución)",IF(OR(AND(F110=2,J110=2),AND(F110=3,J110=1),AND(F110=3,J110=2),AND(F110=2,J110=1)),"Deficiencia de control (diseño o ejecución)",IF(AND(F110=2,J110=3),"Oportunidad de mejora","Mantenimiento del control"))))</f>
        <v>Mantenimiento del control</v>
      </c>
      <c r="L110" s="381">
        <f>+IF(K110="",75,IF(K110="Deficiencia de control mayor (diseño y ejecución)",80,IF(K110="Deficiencia de control (diseño o ejecución)",100,IF(K110="Oportunidad de mejora",120,140))))</f>
        <v>140</v>
      </c>
      <c r="M110" s="640">
        <v>2.8744999999999998</v>
      </c>
      <c r="N110" s="550">
        <f>+L110+M110</f>
        <v>142.87450000000001</v>
      </c>
      <c r="O110" s="643"/>
      <c r="P110" s="645"/>
    </row>
    <row r="111" spans="2:16" ht="2.25" hidden="1" customHeight="1" x14ac:dyDescent="0.3">
      <c r="B111" s="554"/>
      <c r="C111" s="563"/>
      <c r="D111" s="575"/>
      <c r="E111" s="411"/>
      <c r="F111" s="406"/>
      <c r="G111" s="267">
        <v>2</v>
      </c>
      <c r="H111" s="267"/>
      <c r="I111" s="596"/>
      <c r="J111" s="406"/>
      <c r="K111" s="382"/>
      <c r="L111" s="382"/>
      <c r="M111" s="640"/>
      <c r="N111" s="550"/>
      <c r="O111" s="643"/>
      <c r="P111" s="645"/>
    </row>
    <row r="112" spans="2:16" ht="30" hidden="1" customHeight="1" x14ac:dyDescent="0.3">
      <c r="B112" s="554"/>
      <c r="C112" s="563"/>
      <c r="D112" s="575"/>
      <c r="E112" s="411"/>
      <c r="F112" s="406"/>
      <c r="G112" s="267">
        <v>3</v>
      </c>
      <c r="H112" s="267"/>
      <c r="I112" s="596"/>
      <c r="J112" s="406"/>
      <c r="K112" s="382"/>
      <c r="L112" s="382"/>
      <c r="M112" s="640"/>
      <c r="N112" s="550"/>
      <c r="O112" s="643"/>
      <c r="P112" s="645"/>
    </row>
    <row r="113" spans="2:16" ht="2.25" hidden="1" customHeight="1" x14ac:dyDescent="0.3">
      <c r="B113" s="554"/>
      <c r="C113" s="563"/>
      <c r="D113" s="575"/>
      <c r="E113" s="411"/>
      <c r="F113" s="406"/>
      <c r="G113" s="267">
        <v>4</v>
      </c>
      <c r="H113" s="267"/>
      <c r="I113" s="596"/>
      <c r="J113" s="406"/>
      <c r="K113" s="382"/>
      <c r="L113" s="382"/>
      <c r="M113" s="640"/>
      <c r="N113" s="550"/>
      <c r="O113" s="643"/>
      <c r="P113" s="645"/>
    </row>
    <row r="114" spans="2:16" ht="30" hidden="1" customHeight="1" x14ac:dyDescent="0.3">
      <c r="B114" s="554"/>
      <c r="C114" s="563"/>
      <c r="D114" s="575"/>
      <c r="E114" s="411"/>
      <c r="F114" s="406"/>
      <c r="G114" s="267">
        <v>5</v>
      </c>
      <c r="H114" s="267"/>
      <c r="I114" s="596"/>
      <c r="J114" s="406"/>
      <c r="K114" s="382"/>
      <c r="L114" s="382"/>
      <c r="M114" s="640"/>
      <c r="N114" s="550"/>
      <c r="O114" s="643"/>
      <c r="P114" s="645"/>
    </row>
    <row r="115" spans="2:16" ht="30" hidden="1" customHeight="1" x14ac:dyDescent="0.3">
      <c r="B115" s="554"/>
      <c r="C115" s="563"/>
      <c r="D115" s="575"/>
      <c r="E115" s="411"/>
      <c r="F115" s="406"/>
      <c r="G115" s="267">
        <v>6</v>
      </c>
      <c r="H115" s="267"/>
      <c r="I115" s="596"/>
      <c r="J115" s="406"/>
      <c r="K115" s="382"/>
      <c r="L115" s="382"/>
      <c r="M115" s="640"/>
      <c r="N115" s="550"/>
      <c r="O115" s="643"/>
      <c r="P115" s="645"/>
    </row>
    <row r="116" spans="2:16" ht="30" hidden="1" customHeight="1" x14ac:dyDescent="0.3">
      <c r="B116" s="554"/>
      <c r="C116" s="563"/>
      <c r="D116" s="575"/>
      <c r="E116" s="411"/>
      <c r="F116" s="406"/>
      <c r="G116" s="267">
        <v>7</v>
      </c>
      <c r="H116" s="267"/>
      <c r="I116" s="596"/>
      <c r="J116" s="406"/>
      <c r="K116" s="382"/>
      <c r="L116" s="382"/>
      <c r="M116" s="640"/>
      <c r="N116" s="550"/>
      <c r="O116" s="643"/>
      <c r="P116" s="645"/>
    </row>
    <row r="117" spans="2:16" ht="14.5" hidden="1" customHeight="1" thickBot="1" x14ac:dyDescent="0.35">
      <c r="B117" s="555"/>
      <c r="C117" s="564"/>
      <c r="D117" s="576"/>
      <c r="E117" s="412"/>
      <c r="F117" s="407"/>
      <c r="G117" s="268">
        <v>8</v>
      </c>
      <c r="H117" s="268"/>
      <c r="I117" s="597"/>
      <c r="J117" s="407"/>
      <c r="K117" s="383"/>
      <c r="L117" s="383"/>
      <c r="M117" s="640"/>
      <c r="N117" s="550"/>
      <c r="O117" s="643"/>
      <c r="P117" s="645"/>
    </row>
    <row r="118" spans="2:16" ht="22.5" customHeight="1" x14ac:dyDescent="0.3">
      <c r="B118" s="567"/>
      <c r="C118" s="578" t="s">
        <v>495</v>
      </c>
      <c r="D118" s="608" t="s">
        <v>8</v>
      </c>
      <c r="E118" s="621" t="s">
        <v>492</v>
      </c>
      <c r="F118" s="599" t="s">
        <v>493</v>
      </c>
      <c r="G118" s="605" t="s">
        <v>113</v>
      </c>
      <c r="H118" s="606"/>
      <c r="I118" s="606"/>
      <c r="J118" s="599" t="s">
        <v>496</v>
      </c>
      <c r="K118" s="582" t="s">
        <v>124</v>
      </c>
      <c r="L118" s="582"/>
      <c r="M118" s="641"/>
      <c r="N118" s="551"/>
      <c r="O118" s="642"/>
      <c r="P118" s="644"/>
    </row>
    <row r="119" spans="2:16" ht="22.5" customHeight="1" x14ac:dyDescent="0.3">
      <c r="B119" s="567"/>
      <c r="C119" s="578"/>
      <c r="D119" s="609"/>
      <c r="E119" s="622"/>
      <c r="F119" s="599"/>
      <c r="G119" s="603" t="s">
        <v>13</v>
      </c>
      <c r="H119" s="601" t="s">
        <v>15</v>
      </c>
      <c r="I119" s="601" t="s">
        <v>17</v>
      </c>
      <c r="J119" s="599"/>
      <c r="K119" s="582"/>
      <c r="L119" s="582"/>
      <c r="M119" s="641"/>
      <c r="N119" s="551"/>
      <c r="O119" s="642"/>
      <c r="P119" s="644"/>
    </row>
    <row r="120" spans="2:16" ht="24" customHeight="1" thickBot="1" x14ac:dyDescent="0.35">
      <c r="B120" s="568"/>
      <c r="C120" s="579"/>
      <c r="D120" s="610"/>
      <c r="E120" s="623"/>
      <c r="F120" s="600"/>
      <c r="G120" s="604"/>
      <c r="H120" s="602"/>
      <c r="I120" s="602"/>
      <c r="J120" s="600"/>
      <c r="K120" s="583"/>
      <c r="L120" s="583"/>
      <c r="M120" s="641"/>
      <c r="N120" s="551"/>
      <c r="O120" s="642"/>
      <c r="P120" s="644"/>
    </row>
    <row r="121" spans="2:16" ht="72" customHeight="1" thickBot="1" x14ac:dyDescent="0.35">
      <c r="B121" s="553" t="str">
        <f>+LEFT(C121,3)</f>
        <v>9.1</v>
      </c>
      <c r="C121" s="562" t="s">
        <v>178</v>
      </c>
      <c r="D121" s="574" t="s">
        <v>179</v>
      </c>
      <c r="E121" s="410" t="s">
        <v>702</v>
      </c>
      <c r="F121" s="405">
        <v>3</v>
      </c>
      <c r="G121" s="266">
        <v>1</v>
      </c>
      <c r="H121" s="254" t="s">
        <v>603</v>
      </c>
      <c r="I121" s="593" t="s">
        <v>602</v>
      </c>
      <c r="J121" s="405">
        <v>3</v>
      </c>
      <c r="K121" s="381" t="str">
        <f>+IF(OR(ISBLANK(F121),ISBLANK(J121)),"",IF(OR(AND(F121=1,J121=1),AND(F121=1,J121=2),AND(F121=1,J121=3)),"Deficiencia de control mayor (diseño y ejecución)",IF(OR(AND(F121=2,J121=2),AND(F121=3,J121=1),AND(F121=3,J121=2),AND(F121=2,J121=1)),"Deficiencia de control (diseño o ejecución)",IF(AND(F121=2,J121=3),"Oportunidad de mejora","Mantenimiento del control"))))</f>
        <v>Mantenimiento del control</v>
      </c>
      <c r="L121" s="381">
        <f>+IF(K121="",75,IF(K121="Deficiencia de control mayor (diseño y ejecución)",80,IF(K121="Deficiencia de control (diseño o ejecución)",100,IF(K121="Oportunidad de mejora",120,140))))</f>
        <v>140</v>
      </c>
      <c r="M121" s="640">
        <v>2.9634999999999998</v>
      </c>
      <c r="N121" s="550">
        <f>+L121+M121</f>
        <v>142.96350000000001</v>
      </c>
      <c r="O121" s="643"/>
      <c r="P121" s="645"/>
    </row>
    <row r="122" spans="2:16" ht="0.75" hidden="1" customHeight="1" thickBot="1" x14ac:dyDescent="0.35">
      <c r="B122" s="554"/>
      <c r="C122" s="563"/>
      <c r="D122" s="575"/>
      <c r="E122" s="411"/>
      <c r="F122" s="406"/>
      <c r="G122" s="267">
        <v>2</v>
      </c>
      <c r="H122" s="267"/>
      <c r="I122" s="594"/>
      <c r="J122" s="406"/>
      <c r="K122" s="382"/>
      <c r="L122" s="382"/>
      <c r="M122" s="640"/>
      <c r="N122" s="550"/>
      <c r="O122" s="643"/>
      <c r="P122" s="645"/>
    </row>
    <row r="123" spans="2:16" ht="114.75" hidden="1" customHeight="1" thickBot="1" x14ac:dyDescent="0.35">
      <c r="B123" s="554"/>
      <c r="C123" s="563"/>
      <c r="D123" s="575"/>
      <c r="E123" s="411"/>
      <c r="F123" s="406"/>
      <c r="G123" s="267">
        <v>3</v>
      </c>
      <c r="H123" s="267"/>
      <c r="I123" s="594"/>
      <c r="J123" s="406"/>
      <c r="K123" s="382"/>
      <c r="L123" s="382"/>
      <c r="M123" s="640"/>
      <c r="N123" s="550"/>
      <c r="O123" s="643"/>
      <c r="P123" s="645"/>
    </row>
    <row r="124" spans="2:16" ht="17.25" hidden="1" customHeight="1" thickBot="1" x14ac:dyDescent="0.35">
      <c r="B124" s="554"/>
      <c r="C124" s="563"/>
      <c r="D124" s="575"/>
      <c r="E124" s="411"/>
      <c r="F124" s="406"/>
      <c r="G124" s="267">
        <v>4</v>
      </c>
      <c r="H124" s="267"/>
      <c r="I124" s="594"/>
      <c r="J124" s="406"/>
      <c r="K124" s="382"/>
      <c r="L124" s="382"/>
      <c r="M124" s="640"/>
      <c r="N124" s="550"/>
      <c r="O124" s="643"/>
      <c r="P124" s="645"/>
    </row>
    <row r="125" spans="2:16" ht="17.25" hidden="1" customHeight="1" thickBot="1" x14ac:dyDescent="0.35">
      <c r="B125" s="554"/>
      <c r="C125" s="563"/>
      <c r="D125" s="575"/>
      <c r="E125" s="411"/>
      <c r="F125" s="406"/>
      <c r="G125" s="267">
        <v>5</v>
      </c>
      <c r="H125" s="267"/>
      <c r="I125" s="594"/>
      <c r="J125" s="406"/>
      <c r="K125" s="382"/>
      <c r="L125" s="382"/>
      <c r="M125" s="640"/>
      <c r="N125" s="550"/>
      <c r="O125" s="643"/>
      <c r="P125" s="645"/>
    </row>
    <row r="126" spans="2:16" ht="17.25" hidden="1" customHeight="1" thickBot="1" x14ac:dyDescent="0.35">
      <c r="B126" s="554"/>
      <c r="C126" s="563"/>
      <c r="D126" s="575"/>
      <c r="E126" s="411"/>
      <c r="F126" s="406"/>
      <c r="G126" s="267">
        <v>6</v>
      </c>
      <c r="H126" s="267"/>
      <c r="I126" s="594"/>
      <c r="J126" s="406"/>
      <c r="K126" s="382"/>
      <c r="L126" s="382"/>
      <c r="M126" s="640"/>
      <c r="N126" s="550"/>
      <c r="O126" s="643"/>
      <c r="P126" s="645"/>
    </row>
    <row r="127" spans="2:16" ht="17.25" hidden="1" customHeight="1" thickBot="1" x14ac:dyDescent="0.35">
      <c r="B127" s="554"/>
      <c r="C127" s="563"/>
      <c r="D127" s="575"/>
      <c r="E127" s="411"/>
      <c r="F127" s="406"/>
      <c r="G127" s="267">
        <v>7</v>
      </c>
      <c r="H127" s="267"/>
      <c r="I127" s="594"/>
      <c r="J127" s="406"/>
      <c r="K127" s="382"/>
      <c r="L127" s="382"/>
      <c r="M127" s="640"/>
      <c r="N127" s="550"/>
      <c r="O127" s="643"/>
      <c r="P127" s="645"/>
    </row>
    <row r="128" spans="2:16" ht="10.5" hidden="1" customHeight="1" thickBot="1" x14ac:dyDescent="0.35">
      <c r="B128" s="555"/>
      <c r="C128" s="564"/>
      <c r="D128" s="576"/>
      <c r="E128" s="412"/>
      <c r="F128" s="407"/>
      <c r="G128" s="268">
        <v>8</v>
      </c>
      <c r="H128" s="268"/>
      <c r="I128" s="595"/>
      <c r="J128" s="407"/>
      <c r="K128" s="383"/>
      <c r="L128" s="383"/>
      <c r="M128" s="640"/>
      <c r="N128" s="550"/>
      <c r="O128" s="643"/>
      <c r="P128" s="645"/>
    </row>
    <row r="129" spans="2:16" ht="0.5" customHeight="1" x14ac:dyDescent="0.3">
      <c r="B129" s="553" t="str">
        <f>+LEFT(C129,3)</f>
        <v>9.2</v>
      </c>
      <c r="C129" s="562" t="s">
        <v>180</v>
      </c>
      <c r="D129" s="574" t="s">
        <v>181</v>
      </c>
      <c r="E129" s="410" t="s">
        <v>604</v>
      </c>
      <c r="F129" s="405">
        <v>3</v>
      </c>
      <c r="G129" s="266">
        <v>1</v>
      </c>
      <c r="H129" s="254"/>
      <c r="I129" s="485" t="s">
        <v>764</v>
      </c>
      <c r="J129" s="405">
        <v>3</v>
      </c>
      <c r="K129" s="381" t="str">
        <f>+IF(OR(ISBLANK(F129),ISBLANK(J129)),"",IF(OR(AND(F129=1,J129=1),AND(F129=1,J129=2),AND(F129=1,J129=3)),"Deficiencia de control mayor (diseño y ejecución)",IF(OR(AND(F129=2,J129=2),AND(F129=3,J129=1),AND(F129=3,J129=2),AND(F129=2,J129=1)),"Deficiencia de control (diseño o ejecución)",IF(AND(F129=2,J129=3),"Oportunidad de mejora","Mantenimiento del control"))))</f>
        <v>Mantenimiento del control</v>
      </c>
      <c r="L129" s="381">
        <f>+IF(K129="",75,IF(K129="Deficiencia de control mayor (diseño y ejecución)",80,IF(K129="Deficiencia de control (diseño o ejecución)",100,IF(K129="Oportunidad de mejora",120,140))))</f>
        <v>140</v>
      </c>
      <c r="M129" s="640">
        <v>3.0125000000000002</v>
      </c>
      <c r="N129" s="550">
        <f>+L129+M129</f>
        <v>143.01249999999999</v>
      </c>
      <c r="O129" s="643"/>
      <c r="P129" s="645"/>
    </row>
    <row r="130" spans="2:16" ht="9" hidden="1" customHeight="1" x14ac:dyDescent="0.3">
      <c r="B130" s="554"/>
      <c r="C130" s="563"/>
      <c r="D130" s="575"/>
      <c r="E130" s="411"/>
      <c r="F130" s="406"/>
      <c r="G130" s="267">
        <v>2</v>
      </c>
      <c r="H130" s="274"/>
      <c r="I130" s="596"/>
      <c r="J130" s="406"/>
      <c r="K130" s="382"/>
      <c r="L130" s="382"/>
      <c r="M130" s="640"/>
      <c r="N130" s="550"/>
      <c r="O130" s="643"/>
      <c r="P130" s="645"/>
    </row>
    <row r="131" spans="2:16" ht="0.75" customHeight="1" x14ac:dyDescent="0.3">
      <c r="B131" s="554"/>
      <c r="C131" s="563"/>
      <c r="D131" s="575"/>
      <c r="E131" s="411"/>
      <c r="F131" s="406"/>
      <c r="G131" s="267">
        <v>3</v>
      </c>
      <c r="H131" s="267"/>
      <c r="I131" s="596"/>
      <c r="J131" s="406"/>
      <c r="K131" s="382"/>
      <c r="L131" s="382"/>
      <c r="M131" s="640"/>
      <c r="N131" s="550"/>
      <c r="O131" s="643"/>
      <c r="P131" s="645"/>
    </row>
    <row r="132" spans="2:16" ht="22.5" hidden="1" customHeight="1" thickBot="1" x14ac:dyDescent="0.35">
      <c r="B132" s="554"/>
      <c r="C132" s="563"/>
      <c r="D132" s="575"/>
      <c r="E132" s="411"/>
      <c r="F132" s="406"/>
      <c r="G132" s="267">
        <v>4</v>
      </c>
      <c r="H132" s="267"/>
      <c r="I132" s="596"/>
      <c r="J132" s="406"/>
      <c r="K132" s="382"/>
      <c r="L132" s="382"/>
      <c r="M132" s="640"/>
      <c r="N132" s="550"/>
      <c r="O132" s="643"/>
      <c r="P132" s="645"/>
    </row>
    <row r="133" spans="2:16" ht="22.5" hidden="1" customHeight="1" thickBot="1" x14ac:dyDescent="0.35">
      <c r="B133" s="554"/>
      <c r="C133" s="563"/>
      <c r="D133" s="575"/>
      <c r="E133" s="411"/>
      <c r="F133" s="406"/>
      <c r="G133" s="267">
        <v>5</v>
      </c>
      <c r="H133" s="267"/>
      <c r="I133" s="596"/>
      <c r="J133" s="406"/>
      <c r="K133" s="382"/>
      <c r="L133" s="382"/>
      <c r="M133" s="640"/>
      <c r="N133" s="550"/>
      <c r="O133" s="643"/>
      <c r="P133" s="645"/>
    </row>
    <row r="134" spans="2:16" ht="22.5" hidden="1" customHeight="1" thickBot="1" x14ac:dyDescent="0.35">
      <c r="B134" s="554"/>
      <c r="C134" s="563"/>
      <c r="D134" s="575"/>
      <c r="E134" s="411"/>
      <c r="F134" s="406"/>
      <c r="G134" s="267">
        <v>6</v>
      </c>
      <c r="H134" s="267"/>
      <c r="I134" s="596"/>
      <c r="J134" s="406"/>
      <c r="K134" s="382"/>
      <c r="L134" s="382"/>
      <c r="M134" s="640"/>
      <c r="N134" s="550"/>
      <c r="O134" s="643"/>
      <c r="P134" s="645"/>
    </row>
    <row r="135" spans="2:16" ht="22.5" hidden="1" customHeight="1" thickBot="1" x14ac:dyDescent="0.35">
      <c r="B135" s="554"/>
      <c r="C135" s="563"/>
      <c r="D135" s="575"/>
      <c r="E135" s="411"/>
      <c r="F135" s="406"/>
      <c r="G135" s="267">
        <v>7</v>
      </c>
      <c r="H135" s="267"/>
      <c r="I135" s="596"/>
      <c r="J135" s="406"/>
      <c r="K135" s="382"/>
      <c r="L135" s="382"/>
      <c r="M135" s="640"/>
      <c r="N135" s="550"/>
      <c r="O135" s="643"/>
      <c r="P135" s="645"/>
    </row>
    <row r="136" spans="2:16" ht="77.5" customHeight="1" thickBot="1" x14ac:dyDescent="0.35">
      <c r="B136" s="555"/>
      <c r="C136" s="564"/>
      <c r="D136" s="576"/>
      <c r="E136" s="412"/>
      <c r="F136" s="407"/>
      <c r="G136" s="268">
        <v>8</v>
      </c>
      <c r="H136" s="258" t="s">
        <v>536</v>
      </c>
      <c r="I136" s="597"/>
      <c r="J136" s="407"/>
      <c r="K136" s="383"/>
      <c r="L136" s="383"/>
      <c r="M136" s="640"/>
      <c r="N136" s="550"/>
      <c r="O136" s="643"/>
      <c r="P136" s="645"/>
    </row>
    <row r="137" spans="2:16" ht="71" customHeight="1" thickBot="1" x14ac:dyDescent="0.35">
      <c r="B137" s="553" t="str">
        <f>+LEFT(C137,3)</f>
        <v>9.3</v>
      </c>
      <c r="C137" s="562" t="s">
        <v>182</v>
      </c>
      <c r="D137" s="598" t="s">
        <v>174</v>
      </c>
      <c r="E137" s="410" t="s">
        <v>537</v>
      </c>
      <c r="F137" s="405">
        <v>3</v>
      </c>
      <c r="G137" s="266">
        <v>1</v>
      </c>
      <c r="H137" s="254" t="s">
        <v>457</v>
      </c>
      <c r="I137" s="485" t="s">
        <v>605</v>
      </c>
      <c r="J137" s="405">
        <v>3</v>
      </c>
      <c r="K137" s="381" t="str">
        <f>+IF(OR(ISBLANK(F137),ISBLANK(J137)),"",IF(OR(AND(F137=1,J137=1),AND(F137=1,J137=2),AND(F137=1,J137=3)),"Deficiencia de control mayor (diseño y ejecución)",IF(OR(AND(F137=2,J137=2),AND(F137=3,J137=1),AND(F137=3,J137=2),AND(F137=2,J137=1)),"Deficiencia de control (diseño o ejecución)",IF(AND(F137=2,J137=3),"Oportunidad de mejora","Mantenimiento del control"))))</f>
        <v>Mantenimiento del control</v>
      </c>
      <c r="L137" s="381">
        <f>+IF(K137="",75,IF(K137="Deficiencia de control mayor (diseño y ejecución)",80,IF(K137="Deficiencia de control (diseño o ejecución)",100,IF(K137="Oportunidad de mejora",120,140))))</f>
        <v>140</v>
      </c>
      <c r="M137" s="640">
        <v>3.1236000000000002</v>
      </c>
      <c r="N137" s="550">
        <f>+L137+M137</f>
        <v>143.12360000000001</v>
      </c>
      <c r="O137" s="643"/>
      <c r="P137" s="645"/>
    </row>
    <row r="138" spans="2:16" ht="8.5" hidden="1" customHeight="1" thickBot="1" x14ac:dyDescent="0.35">
      <c r="B138" s="554"/>
      <c r="C138" s="563"/>
      <c r="D138" s="575"/>
      <c r="E138" s="411"/>
      <c r="F138" s="406"/>
      <c r="G138" s="267">
        <v>2</v>
      </c>
      <c r="H138" s="267"/>
      <c r="I138" s="596"/>
      <c r="J138" s="406"/>
      <c r="K138" s="382"/>
      <c r="L138" s="382"/>
      <c r="M138" s="640"/>
      <c r="N138" s="550"/>
      <c r="O138" s="643"/>
      <c r="P138" s="645"/>
    </row>
    <row r="139" spans="2:16" ht="0.75" hidden="1" customHeight="1" thickBot="1" x14ac:dyDescent="0.35">
      <c r="B139" s="554"/>
      <c r="C139" s="563"/>
      <c r="D139" s="575"/>
      <c r="E139" s="411"/>
      <c r="F139" s="406"/>
      <c r="G139" s="267">
        <v>3</v>
      </c>
      <c r="H139" s="267"/>
      <c r="I139" s="596"/>
      <c r="J139" s="406"/>
      <c r="K139" s="382"/>
      <c r="L139" s="382"/>
      <c r="M139" s="640"/>
      <c r="N139" s="550"/>
      <c r="O139" s="643"/>
      <c r="P139" s="645"/>
    </row>
    <row r="140" spans="2:16" ht="22.5" hidden="1" customHeight="1" thickBot="1" x14ac:dyDescent="0.35">
      <c r="B140" s="554"/>
      <c r="C140" s="563"/>
      <c r="D140" s="575"/>
      <c r="E140" s="411"/>
      <c r="F140" s="406"/>
      <c r="G140" s="267">
        <v>4</v>
      </c>
      <c r="H140" s="267"/>
      <c r="I140" s="596"/>
      <c r="J140" s="406"/>
      <c r="K140" s="382"/>
      <c r="L140" s="382"/>
      <c r="M140" s="640"/>
      <c r="N140" s="550"/>
      <c r="O140" s="643"/>
      <c r="P140" s="645"/>
    </row>
    <row r="141" spans="2:16" ht="22.5" hidden="1" customHeight="1" thickBot="1" x14ac:dyDescent="0.35">
      <c r="B141" s="554"/>
      <c r="C141" s="563"/>
      <c r="D141" s="575"/>
      <c r="E141" s="411"/>
      <c r="F141" s="406"/>
      <c r="G141" s="267">
        <v>5</v>
      </c>
      <c r="H141" s="267"/>
      <c r="I141" s="596"/>
      <c r="J141" s="406"/>
      <c r="K141" s="382"/>
      <c r="L141" s="382"/>
      <c r="M141" s="640"/>
      <c r="N141" s="550"/>
      <c r="O141" s="643"/>
      <c r="P141" s="645"/>
    </row>
    <row r="142" spans="2:16" ht="22.5" hidden="1" customHeight="1" thickBot="1" x14ac:dyDescent="0.35">
      <c r="B142" s="554"/>
      <c r="C142" s="563"/>
      <c r="D142" s="575"/>
      <c r="E142" s="411"/>
      <c r="F142" s="406"/>
      <c r="G142" s="267">
        <v>6</v>
      </c>
      <c r="H142" s="267"/>
      <c r="I142" s="596"/>
      <c r="J142" s="406"/>
      <c r="K142" s="382"/>
      <c r="L142" s="382"/>
      <c r="M142" s="640"/>
      <c r="N142" s="550"/>
      <c r="O142" s="643"/>
      <c r="P142" s="645"/>
    </row>
    <row r="143" spans="2:16" ht="22.5" hidden="1" customHeight="1" thickBot="1" x14ac:dyDescent="0.35">
      <c r="B143" s="554"/>
      <c r="C143" s="563"/>
      <c r="D143" s="575"/>
      <c r="E143" s="411"/>
      <c r="F143" s="406"/>
      <c r="G143" s="267">
        <v>7</v>
      </c>
      <c r="H143" s="267"/>
      <c r="I143" s="596"/>
      <c r="J143" s="406"/>
      <c r="K143" s="382"/>
      <c r="L143" s="382"/>
      <c r="M143" s="640"/>
      <c r="N143" s="550"/>
      <c r="O143" s="643"/>
      <c r="P143" s="645"/>
    </row>
    <row r="144" spans="2:16" ht="9" hidden="1" customHeight="1" thickBot="1" x14ac:dyDescent="0.35">
      <c r="B144" s="555"/>
      <c r="C144" s="564"/>
      <c r="D144" s="576"/>
      <c r="E144" s="412"/>
      <c r="F144" s="407"/>
      <c r="G144" s="268">
        <v>8</v>
      </c>
      <c r="H144" s="268"/>
      <c r="I144" s="597"/>
      <c r="J144" s="407"/>
      <c r="K144" s="383"/>
      <c r="L144" s="383"/>
      <c r="M144" s="640"/>
      <c r="N144" s="550"/>
      <c r="O144" s="643"/>
      <c r="P144" s="645"/>
    </row>
    <row r="145" spans="2:16" ht="1" customHeight="1" x14ac:dyDescent="0.3">
      <c r="B145" s="553" t="str">
        <f>+LEFT(C145,3)</f>
        <v>9.4</v>
      </c>
      <c r="C145" s="562" t="s">
        <v>183</v>
      </c>
      <c r="D145" s="598" t="s">
        <v>181</v>
      </c>
      <c r="E145" s="410" t="s">
        <v>703</v>
      </c>
      <c r="F145" s="405">
        <v>3</v>
      </c>
      <c r="G145" s="266">
        <v>1</v>
      </c>
      <c r="H145" s="254"/>
      <c r="I145" s="485" t="s">
        <v>765</v>
      </c>
      <c r="J145" s="405">
        <v>3</v>
      </c>
      <c r="K145" s="381" t="str">
        <f>+IF(OR(ISBLANK(F145),ISBLANK(J145)),"",IF(OR(AND(F145=1,J145=1),AND(F145=1,J145=2),AND(F145=1,J145=3)),"Deficiencia de control mayor (diseño y ejecución)",IF(OR(AND(F145=2,J145=2),AND(F145=3,J145=1),AND(F145=3,J145=2),AND(F145=2,J145=1)),"Deficiencia de control (diseño o ejecución)",IF(AND(F145=2,J145=3),"Oportunidad de mejora","Mantenimiento del control"))))</f>
        <v>Mantenimiento del control</v>
      </c>
      <c r="L145" s="381">
        <f>+IF(K145="",75,IF(K145="Deficiencia de control mayor (diseño y ejecución)",80,IF(K145="Deficiencia de control (diseño o ejecución)",100,IF(K145="Oportunidad de mejora",120,140))))</f>
        <v>140</v>
      </c>
      <c r="M145" s="640">
        <v>3.2456</v>
      </c>
      <c r="N145" s="550">
        <f>+L145+M145</f>
        <v>143.2456</v>
      </c>
      <c r="O145" s="643"/>
      <c r="P145" s="645"/>
    </row>
    <row r="146" spans="2:16" ht="1.5" customHeight="1" x14ac:dyDescent="0.3">
      <c r="B146" s="554"/>
      <c r="C146" s="563"/>
      <c r="D146" s="575"/>
      <c r="E146" s="411"/>
      <c r="F146" s="406"/>
      <c r="G146" s="267">
        <v>2</v>
      </c>
      <c r="H146" s="267"/>
      <c r="I146" s="596"/>
      <c r="J146" s="406"/>
      <c r="K146" s="382"/>
      <c r="L146" s="382"/>
      <c r="M146" s="640"/>
      <c r="N146" s="550"/>
      <c r="O146" s="643"/>
      <c r="P146" s="645"/>
    </row>
    <row r="147" spans="2:16" ht="22.5" hidden="1" customHeight="1" thickBot="1" x14ac:dyDescent="0.35">
      <c r="B147" s="554"/>
      <c r="C147" s="563"/>
      <c r="D147" s="575"/>
      <c r="E147" s="411"/>
      <c r="F147" s="406"/>
      <c r="G147" s="267">
        <v>3</v>
      </c>
      <c r="H147" s="267"/>
      <c r="I147" s="596"/>
      <c r="J147" s="406"/>
      <c r="K147" s="382"/>
      <c r="L147" s="382"/>
      <c r="M147" s="640"/>
      <c r="N147" s="550"/>
      <c r="O147" s="643"/>
      <c r="P147" s="645"/>
    </row>
    <row r="148" spans="2:16" ht="22.5" hidden="1" customHeight="1" thickBot="1" x14ac:dyDescent="0.35">
      <c r="B148" s="554"/>
      <c r="C148" s="563"/>
      <c r="D148" s="575"/>
      <c r="E148" s="411"/>
      <c r="F148" s="406"/>
      <c r="G148" s="267">
        <v>4</v>
      </c>
      <c r="H148" s="267"/>
      <c r="I148" s="596"/>
      <c r="J148" s="406"/>
      <c r="K148" s="382"/>
      <c r="L148" s="382"/>
      <c r="M148" s="640"/>
      <c r="N148" s="550"/>
      <c r="O148" s="643"/>
      <c r="P148" s="645"/>
    </row>
    <row r="149" spans="2:16" ht="22.5" hidden="1" customHeight="1" thickBot="1" x14ac:dyDescent="0.35">
      <c r="B149" s="554"/>
      <c r="C149" s="563"/>
      <c r="D149" s="575"/>
      <c r="E149" s="411"/>
      <c r="F149" s="406"/>
      <c r="G149" s="267">
        <v>5</v>
      </c>
      <c r="H149" s="267"/>
      <c r="I149" s="596"/>
      <c r="J149" s="406"/>
      <c r="K149" s="382"/>
      <c r="L149" s="382"/>
      <c r="M149" s="640"/>
      <c r="N149" s="550"/>
      <c r="O149" s="643"/>
      <c r="P149" s="645"/>
    </row>
    <row r="150" spans="2:16" ht="22.5" hidden="1" customHeight="1" thickBot="1" x14ac:dyDescent="0.35">
      <c r="B150" s="554"/>
      <c r="C150" s="563"/>
      <c r="D150" s="575"/>
      <c r="E150" s="411"/>
      <c r="F150" s="406"/>
      <c r="G150" s="267">
        <v>6</v>
      </c>
      <c r="H150" s="267"/>
      <c r="I150" s="596"/>
      <c r="J150" s="406"/>
      <c r="K150" s="382"/>
      <c r="L150" s="382"/>
      <c r="M150" s="640"/>
      <c r="N150" s="550"/>
      <c r="O150" s="643"/>
      <c r="P150" s="645"/>
    </row>
    <row r="151" spans="2:16" ht="22.5" hidden="1" customHeight="1" thickBot="1" x14ac:dyDescent="0.35">
      <c r="B151" s="554"/>
      <c r="C151" s="563"/>
      <c r="D151" s="575"/>
      <c r="E151" s="411"/>
      <c r="F151" s="406"/>
      <c r="G151" s="267">
        <v>7</v>
      </c>
      <c r="H151" s="267"/>
      <c r="I151" s="596"/>
      <c r="J151" s="406"/>
      <c r="K151" s="382"/>
      <c r="L151" s="382"/>
      <c r="M151" s="640"/>
      <c r="N151" s="550"/>
      <c r="O151" s="643"/>
      <c r="P151" s="645"/>
    </row>
    <row r="152" spans="2:16" ht="82" customHeight="1" thickBot="1" x14ac:dyDescent="0.35">
      <c r="B152" s="555"/>
      <c r="C152" s="564"/>
      <c r="D152" s="576"/>
      <c r="E152" s="412"/>
      <c r="F152" s="407"/>
      <c r="G152" s="268">
        <v>8</v>
      </c>
      <c r="H152" s="258" t="s">
        <v>476</v>
      </c>
      <c r="I152" s="597"/>
      <c r="J152" s="407"/>
      <c r="K152" s="383"/>
      <c r="L152" s="383"/>
      <c r="M152" s="640"/>
      <c r="N152" s="550"/>
      <c r="O152" s="643"/>
      <c r="P152" s="645"/>
    </row>
    <row r="153" spans="2:16" s="115" customFormat="1" ht="93.5" customHeight="1" x14ac:dyDescent="0.3">
      <c r="B153" s="553" t="str">
        <f>+LEFT(C153,3)</f>
        <v>9.5</v>
      </c>
      <c r="C153" s="562" t="s">
        <v>184</v>
      </c>
      <c r="D153" s="598" t="s">
        <v>185</v>
      </c>
      <c r="E153" s="410" t="s">
        <v>607</v>
      </c>
      <c r="F153" s="405">
        <v>3</v>
      </c>
      <c r="G153" s="275">
        <v>1</v>
      </c>
      <c r="H153" s="276" t="s">
        <v>704</v>
      </c>
      <c r="I153" s="646" t="s">
        <v>606</v>
      </c>
      <c r="J153" s="405">
        <v>3</v>
      </c>
      <c r="K153" s="381" t="str">
        <f>+IF(OR(ISBLANK(F153),ISBLANK(J153)),"",IF(OR(AND(F153=1,J153=1),AND(F153=1,J153=2),AND(F153=1,J153=3)),"Deficiencia de control mayor (diseño y ejecución)",IF(OR(AND(F153=2,J153=2),AND(F153=3,J153=1),AND(F153=3,J153=2),AND(F153=2,J153=1)),"Deficiencia de control (diseño o ejecución)",IF(AND(F153=2,J153=3),"Oportunidad de mejora","Mantenimiento del control"))))</f>
        <v>Mantenimiento del control</v>
      </c>
      <c r="L153" s="381">
        <f>+IF(K153="",75,IF(K153="Deficiencia de control mayor (diseño y ejecución)",80,IF(K153="Deficiencia de control (diseño o ejecución)",100,IF(K153="Oportunidad de mejora",120,140))))</f>
        <v>140</v>
      </c>
      <c r="M153" s="640">
        <v>3.3654000000000002</v>
      </c>
      <c r="N153" s="550">
        <f>+L153+M153</f>
        <v>143.36539999999999</v>
      </c>
      <c r="O153" s="643"/>
      <c r="P153" s="645"/>
    </row>
    <row r="154" spans="2:16" ht="1.5" hidden="1" customHeight="1" x14ac:dyDescent="0.3">
      <c r="B154" s="554"/>
      <c r="C154" s="563"/>
      <c r="D154" s="575"/>
      <c r="E154" s="411"/>
      <c r="F154" s="406"/>
      <c r="G154" s="272">
        <v>2</v>
      </c>
      <c r="H154" s="277"/>
      <c r="I154" s="647"/>
      <c r="J154" s="406"/>
      <c r="K154" s="382"/>
      <c r="L154" s="382"/>
      <c r="M154" s="640"/>
      <c r="N154" s="550"/>
      <c r="O154" s="643"/>
      <c r="P154" s="645"/>
    </row>
    <row r="155" spans="2:16" ht="17.25" hidden="1" customHeight="1" x14ac:dyDescent="0.3">
      <c r="B155" s="554"/>
      <c r="C155" s="563"/>
      <c r="D155" s="575"/>
      <c r="E155" s="411"/>
      <c r="F155" s="406"/>
      <c r="G155" s="267">
        <v>3</v>
      </c>
      <c r="H155" s="278"/>
      <c r="I155" s="647"/>
      <c r="J155" s="406"/>
      <c r="K155" s="382"/>
      <c r="L155" s="382"/>
      <c r="M155" s="640"/>
      <c r="N155" s="550"/>
      <c r="O155" s="643"/>
      <c r="P155" s="645"/>
    </row>
    <row r="156" spans="2:16" ht="15.75" hidden="1" customHeight="1" x14ac:dyDescent="0.3">
      <c r="B156" s="554"/>
      <c r="C156" s="563"/>
      <c r="D156" s="575"/>
      <c r="E156" s="411"/>
      <c r="F156" s="406"/>
      <c r="G156" s="267">
        <v>4</v>
      </c>
      <c r="H156" s="278"/>
      <c r="I156" s="647"/>
      <c r="J156" s="406"/>
      <c r="K156" s="382"/>
      <c r="L156" s="382"/>
      <c r="M156" s="640"/>
      <c r="N156" s="550"/>
      <c r="O156" s="643"/>
      <c r="P156" s="645"/>
    </row>
    <row r="157" spans="2:16" ht="10.5" hidden="1" customHeight="1" x14ac:dyDescent="0.3">
      <c r="B157" s="554"/>
      <c r="C157" s="563"/>
      <c r="D157" s="575"/>
      <c r="E157" s="411"/>
      <c r="F157" s="406"/>
      <c r="G157" s="267">
        <v>5</v>
      </c>
      <c r="H157" s="278"/>
      <c r="I157" s="647"/>
      <c r="J157" s="406"/>
      <c r="K157" s="382"/>
      <c r="L157" s="382"/>
      <c r="M157" s="640"/>
      <c r="N157" s="550"/>
      <c r="O157" s="643"/>
      <c r="P157" s="645"/>
    </row>
    <row r="158" spans="2:16" ht="15.75" hidden="1" customHeight="1" x14ac:dyDescent="0.3">
      <c r="B158" s="554"/>
      <c r="C158" s="563"/>
      <c r="D158" s="575"/>
      <c r="E158" s="411"/>
      <c r="F158" s="406"/>
      <c r="G158" s="267">
        <v>6</v>
      </c>
      <c r="H158" s="278"/>
      <c r="I158" s="647"/>
      <c r="J158" s="406"/>
      <c r="K158" s="382"/>
      <c r="L158" s="382"/>
      <c r="M158" s="640"/>
      <c r="N158" s="550"/>
      <c r="O158" s="643"/>
      <c r="P158" s="645"/>
    </row>
    <row r="159" spans="2:16" ht="16.5" hidden="1" customHeight="1" x14ac:dyDescent="0.3">
      <c r="B159" s="554"/>
      <c r="C159" s="563"/>
      <c r="D159" s="575"/>
      <c r="E159" s="411"/>
      <c r="F159" s="406"/>
      <c r="G159" s="267">
        <v>7</v>
      </c>
      <c r="H159" s="278"/>
      <c r="I159" s="647"/>
      <c r="J159" s="406"/>
      <c r="K159" s="382"/>
      <c r="L159" s="382"/>
      <c r="M159" s="640"/>
      <c r="N159" s="550"/>
      <c r="O159" s="643"/>
      <c r="P159" s="645"/>
    </row>
    <row r="160" spans="2:16" ht="14" customHeight="1" thickBot="1" x14ac:dyDescent="0.35">
      <c r="B160" s="555"/>
      <c r="C160" s="564"/>
      <c r="D160" s="576"/>
      <c r="E160" s="412"/>
      <c r="F160" s="407"/>
      <c r="G160" s="268">
        <v>8</v>
      </c>
      <c r="H160" s="279"/>
      <c r="I160" s="648"/>
      <c r="J160" s="407"/>
      <c r="K160" s="383"/>
      <c r="L160" s="383"/>
      <c r="M160" s="640"/>
      <c r="N160" s="550"/>
      <c r="O160" s="643"/>
      <c r="P160" s="645"/>
    </row>
  </sheetData>
  <sheetProtection password="D72A" sheet="1" objects="1" scenarios="1" formatCells="0" formatColumns="0" formatRows="0"/>
  <mergeCells count="286">
    <mergeCell ref="I137:I144"/>
    <mergeCell ref="I145:I152"/>
    <mergeCell ref="I153:I160"/>
    <mergeCell ref="H41:H42"/>
    <mergeCell ref="H84:H85"/>
    <mergeCell ref="H119:H120"/>
    <mergeCell ref="I51:I58"/>
    <mergeCell ref="I59:I66"/>
    <mergeCell ref="I67:I74"/>
    <mergeCell ref="I75:I82"/>
    <mergeCell ref="I86:I93"/>
    <mergeCell ref="I94:I101"/>
    <mergeCell ref="I102:I109"/>
    <mergeCell ref="I110:I117"/>
    <mergeCell ref="I121:I128"/>
    <mergeCell ref="P137:P144"/>
    <mergeCell ref="P145:P152"/>
    <mergeCell ref="P153:P160"/>
    <mergeCell ref="P75:P82"/>
    <mergeCell ref="P83:P85"/>
    <mergeCell ref="P86:P93"/>
    <mergeCell ref="P94:P101"/>
    <mergeCell ref="P102:P109"/>
    <mergeCell ref="P110:P117"/>
    <mergeCell ref="P118:P120"/>
    <mergeCell ref="P121:P128"/>
    <mergeCell ref="P129:P136"/>
    <mergeCell ref="P13:P15"/>
    <mergeCell ref="P16:P23"/>
    <mergeCell ref="P24:P31"/>
    <mergeCell ref="P32:P39"/>
    <mergeCell ref="P40:P42"/>
    <mergeCell ref="P43:P50"/>
    <mergeCell ref="P51:P58"/>
    <mergeCell ref="P59:P66"/>
    <mergeCell ref="P67:P74"/>
    <mergeCell ref="M137:M144"/>
    <mergeCell ref="M145:M152"/>
    <mergeCell ref="M153:M160"/>
    <mergeCell ref="O13:O15"/>
    <mergeCell ref="N16:N23"/>
    <mergeCell ref="O24:O31"/>
    <mergeCell ref="O32:O39"/>
    <mergeCell ref="O40:O42"/>
    <mergeCell ref="O43:O50"/>
    <mergeCell ref="O51:O58"/>
    <mergeCell ref="O59:O66"/>
    <mergeCell ref="O67:O74"/>
    <mergeCell ref="O75:O82"/>
    <mergeCell ref="O83:O85"/>
    <mergeCell ref="O86:O93"/>
    <mergeCell ref="O94:O101"/>
    <mergeCell ref="O102:O109"/>
    <mergeCell ref="O110:O117"/>
    <mergeCell ref="O118:O120"/>
    <mergeCell ref="O121:O128"/>
    <mergeCell ref="O129:O136"/>
    <mergeCell ref="O137:O144"/>
    <mergeCell ref="O145:O152"/>
    <mergeCell ref="O153:O160"/>
    <mergeCell ref="M75:M82"/>
    <mergeCell ref="M83:M85"/>
    <mergeCell ref="M86:M93"/>
    <mergeCell ref="M94:M101"/>
    <mergeCell ref="M102:M109"/>
    <mergeCell ref="M110:M117"/>
    <mergeCell ref="M118:M120"/>
    <mergeCell ref="M121:M128"/>
    <mergeCell ref="M129:M136"/>
    <mergeCell ref="M13:M15"/>
    <mergeCell ref="M16:M23"/>
    <mergeCell ref="M24:M31"/>
    <mergeCell ref="M32:M39"/>
    <mergeCell ref="M40:M42"/>
    <mergeCell ref="M43:M50"/>
    <mergeCell ref="M51:M58"/>
    <mergeCell ref="M59:M66"/>
    <mergeCell ref="M67:M74"/>
    <mergeCell ref="L13:L15"/>
    <mergeCell ref="L16:L23"/>
    <mergeCell ref="L24:L31"/>
    <mergeCell ref="L32:L39"/>
    <mergeCell ref="L40:L42"/>
    <mergeCell ref="L43:L50"/>
    <mergeCell ref="L51:L58"/>
    <mergeCell ref="L59:L66"/>
    <mergeCell ref="L67:L74"/>
    <mergeCell ref="L75:L82"/>
    <mergeCell ref="L83:L85"/>
    <mergeCell ref="L86:L93"/>
    <mergeCell ref="L94:L101"/>
    <mergeCell ref="L102:L109"/>
    <mergeCell ref="L110:L117"/>
    <mergeCell ref="L118:L120"/>
    <mergeCell ref="L121:L128"/>
    <mergeCell ref="L129:L136"/>
    <mergeCell ref="L137:L144"/>
    <mergeCell ref="L145:L152"/>
    <mergeCell ref="L153:L160"/>
    <mergeCell ref="J137:J144"/>
    <mergeCell ref="C94:C101"/>
    <mergeCell ref="D94:D101"/>
    <mergeCell ref="E94:E101"/>
    <mergeCell ref="F94:F101"/>
    <mergeCell ref="J94:J101"/>
    <mergeCell ref="C102:C109"/>
    <mergeCell ref="D102:D109"/>
    <mergeCell ref="E102:E109"/>
    <mergeCell ref="F102:F109"/>
    <mergeCell ref="J102:J109"/>
    <mergeCell ref="C121:C128"/>
    <mergeCell ref="E121:E128"/>
    <mergeCell ref="F121:F128"/>
    <mergeCell ref="F118:F120"/>
    <mergeCell ref="C145:C152"/>
    <mergeCell ref="F145:F152"/>
    <mergeCell ref="D145:D152"/>
    <mergeCell ref="E145:E152"/>
    <mergeCell ref="F153:F160"/>
    <mergeCell ref="K121:K128"/>
    <mergeCell ref="C67:C74"/>
    <mergeCell ref="D67:D74"/>
    <mergeCell ref="E67:E74"/>
    <mergeCell ref="F67:F74"/>
    <mergeCell ref="J67:J74"/>
    <mergeCell ref="E83:E85"/>
    <mergeCell ref="E118:E120"/>
    <mergeCell ref="G84:G85"/>
    <mergeCell ref="G14:G15"/>
    <mergeCell ref="C24:C31"/>
    <mergeCell ref="E24:E31"/>
    <mergeCell ref="F24:F31"/>
    <mergeCell ref="C13:C15"/>
    <mergeCell ref="C83:C85"/>
    <mergeCell ref="F83:F85"/>
    <mergeCell ref="C75:C82"/>
    <mergeCell ref="E75:E82"/>
    <mergeCell ref="F75:F82"/>
    <mergeCell ref="D75:D82"/>
    <mergeCell ref="D83:D85"/>
    <mergeCell ref="D118:D120"/>
    <mergeCell ref="C118:C120"/>
    <mergeCell ref="C32:C39"/>
    <mergeCell ref="E32:E39"/>
    <mergeCell ref="F32:F39"/>
    <mergeCell ref="D32:D39"/>
    <mergeCell ref="I41:I42"/>
    <mergeCell ref="C43:C50"/>
    <mergeCell ref="E43:E50"/>
    <mergeCell ref="G40:I40"/>
    <mergeCell ref="F40:F42"/>
    <mergeCell ref="F43:F50"/>
    <mergeCell ref="E40:E42"/>
    <mergeCell ref="I32:I39"/>
    <mergeCell ref="I43:I50"/>
    <mergeCell ref="F59:F66"/>
    <mergeCell ref="G41:G42"/>
    <mergeCell ref="C51:C58"/>
    <mergeCell ref="D40:D42"/>
    <mergeCell ref="D59:D66"/>
    <mergeCell ref="C40:C42"/>
    <mergeCell ref="C59:C66"/>
    <mergeCell ref="E59:E66"/>
    <mergeCell ref="D43:D50"/>
    <mergeCell ref="D51:D58"/>
    <mergeCell ref="E51:E58"/>
    <mergeCell ref="F51:F58"/>
    <mergeCell ref="J118:J120"/>
    <mergeCell ref="J129:J136"/>
    <mergeCell ref="J153:J160"/>
    <mergeCell ref="G119:G120"/>
    <mergeCell ref="G83:I83"/>
    <mergeCell ref="G118:I118"/>
    <mergeCell ref="C86:C93"/>
    <mergeCell ref="E86:E93"/>
    <mergeCell ref="F86:F93"/>
    <mergeCell ref="C110:C117"/>
    <mergeCell ref="E110:E117"/>
    <mergeCell ref="F110:F117"/>
    <mergeCell ref="D110:D117"/>
    <mergeCell ref="D86:D93"/>
    <mergeCell ref="C137:C144"/>
    <mergeCell ref="D137:D144"/>
    <mergeCell ref="E137:E144"/>
    <mergeCell ref="F137:F144"/>
    <mergeCell ref="D129:D136"/>
    <mergeCell ref="D121:D128"/>
    <mergeCell ref="C129:C136"/>
    <mergeCell ref="E129:E136"/>
    <mergeCell ref="F129:F136"/>
    <mergeCell ref="I129:I136"/>
    <mergeCell ref="E16:E23"/>
    <mergeCell ref="D24:D31"/>
    <mergeCell ref="E13:E15"/>
    <mergeCell ref="D13:D15"/>
    <mergeCell ref="J13:J15"/>
    <mergeCell ref="H14:H15"/>
    <mergeCell ref="I16:I23"/>
    <mergeCell ref="I24:I31"/>
    <mergeCell ref="C153:C160"/>
    <mergeCell ref="E153:E160"/>
    <mergeCell ref="D153:D160"/>
    <mergeCell ref="J32:J39"/>
    <mergeCell ref="J40:J42"/>
    <mergeCell ref="J43:J50"/>
    <mergeCell ref="J51:J58"/>
    <mergeCell ref="J59:J66"/>
    <mergeCell ref="J75:J82"/>
    <mergeCell ref="J83:J85"/>
    <mergeCell ref="J86:J93"/>
    <mergeCell ref="J145:J152"/>
    <mergeCell ref="J121:J128"/>
    <mergeCell ref="I84:I85"/>
    <mergeCell ref="I119:I120"/>
    <mergeCell ref="J110:J117"/>
    <mergeCell ref="K145:K152"/>
    <mergeCell ref="K153:K160"/>
    <mergeCell ref="C10:K10"/>
    <mergeCell ref="C11:K11"/>
    <mergeCell ref="K13:K15"/>
    <mergeCell ref="K40:K42"/>
    <mergeCell ref="K83:K85"/>
    <mergeCell ref="K118:K120"/>
    <mergeCell ref="K16:K23"/>
    <mergeCell ref="K24:K31"/>
    <mergeCell ref="K32:K39"/>
    <mergeCell ref="K43:K50"/>
    <mergeCell ref="K51:K58"/>
    <mergeCell ref="K59:K66"/>
    <mergeCell ref="K67:K74"/>
    <mergeCell ref="K75:K82"/>
    <mergeCell ref="K86:K93"/>
    <mergeCell ref="K94:K101"/>
    <mergeCell ref="K102:K109"/>
    <mergeCell ref="K110:K117"/>
    <mergeCell ref="G13:I13"/>
    <mergeCell ref="J16:J23"/>
    <mergeCell ref="J24:J31"/>
    <mergeCell ref="I14:I15"/>
    <mergeCell ref="B145:B152"/>
    <mergeCell ref="B153:B160"/>
    <mergeCell ref="B86:B93"/>
    <mergeCell ref="B94:B101"/>
    <mergeCell ref="B121:B128"/>
    <mergeCell ref="B129:B136"/>
    <mergeCell ref="B75:B82"/>
    <mergeCell ref="B83:B85"/>
    <mergeCell ref="B102:B109"/>
    <mergeCell ref="B110:B117"/>
    <mergeCell ref="B118:B120"/>
    <mergeCell ref="N13:N15"/>
    <mergeCell ref="N24:N31"/>
    <mergeCell ref="N32:N39"/>
    <mergeCell ref="N40:N42"/>
    <mergeCell ref="N43:N50"/>
    <mergeCell ref="N51:N58"/>
    <mergeCell ref="N59:N66"/>
    <mergeCell ref="N67:N74"/>
    <mergeCell ref="B137:B144"/>
    <mergeCell ref="B13:B15"/>
    <mergeCell ref="B16:B23"/>
    <mergeCell ref="B24:B31"/>
    <mergeCell ref="B32:B39"/>
    <mergeCell ref="B51:B58"/>
    <mergeCell ref="B59:B66"/>
    <mergeCell ref="B67:B74"/>
    <mergeCell ref="B40:B42"/>
    <mergeCell ref="B43:B50"/>
    <mergeCell ref="K129:K136"/>
    <mergeCell ref="K137:K144"/>
    <mergeCell ref="F13:F15"/>
    <mergeCell ref="C16:C23"/>
    <mergeCell ref="D16:D23"/>
    <mergeCell ref="F16:F23"/>
    <mergeCell ref="N137:N144"/>
    <mergeCell ref="N145:N152"/>
    <mergeCell ref="N153:N160"/>
    <mergeCell ref="N75:N82"/>
    <mergeCell ref="N83:N85"/>
    <mergeCell ref="N86:N93"/>
    <mergeCell ref="N94:N101"/>
    <mergeCell ref="N102:N109"/>
    <mergeCell ref="N110:N117"/>
    <mergeCell ref="N118:N120"/>
    <mergeCell ref="N121:N128"/>
    <mergeCell ref="N129:N136"/>
  </mergeCells>
  <dataValidations count="1">
    <dataValidation type="list" allowBlank="1" showInputMessage="1" showErrorMessage="1" sqref="F121:F160 F43:F82 J16:J39 F86:F117 J86:J117 F16:F39 J43:J82 J121:J160" xr:uid="{00000000-0002-0000-0300-000000000000}">
      <formula1>"1,2,3"</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tabColor theme="3" tint="0.39997558519241921"/>
  </sheetPr>
  <dimension ref="A1:O198"/>
  <sheetViews>
    <sheetView showGridLines="0" topLeftCell="C8" zoomScale="81" zoomScaleNormal="81" workbookViewId="0">
      <selection activeCell="I115" sqref="I115:I122"/>
    </sheetView>
  </sheetViews>
  <sheetFormatPr baseColWidth="10" defaultColWidth="3.08984375" defaultRowHeight="22.5" customHeight="1" x14ac:dyDescent="0.3"/>
  <cols>
    <col min="1" max="1" width="2.54296875" style="13" customWidth="1"/>
    <col min="2" max="2" width="4.453125" style="13" hidden="1" customWidth="1"/>
    <col min="3" max="4" width="42.54296875" style="13" customWidth="1"/>
    <col min="5" max="5" width="104.08984375" style="13" customWidth="1"/>
    <col min="6" max="6" width="7.453125" style="13" customWidth="1"/>
    <col min="7" max="7" width="3.54296875" style="13" bestFit="1" customWidth="1"/>
    <col min="8" max="8" width="69.6328125" style="13" customWidth="1"/>
    <col min="9" max="9" width="112.7265625" style="13" customWidth="1"/>
    <col min="10" max="10" width="7.453125" style="13" customWidth="1"/>
    <col min="11" max="11" width="26" style="13" customWidth="1"/>
    <col min="12" max="13" width="8" style="74" customWidth="1"/>
    <col min="14" max="14" width="12" style="74" customWidth="1"/>
    <col min="15" max="15" width="3.08984375" style="46" customWidth="1"/>
    <col min="16" max="16363" width="3.08984375" style="13" customWidth="1"/>
    <col min="16364" max="16384" width="3.08984375" style="13"/>
  </cols>
  <sheetData>
    <row r="1" spans="3:11" ht="9.9" customHeight="1" x14ac:dyDescent="0.3"/>
    <row r="2" spans="3:11" ht="9.9" customHeight="1" x14ac:dyDescent="0.3"/>
    <row r="3" spans="3:11" ht="9.9" customHeight="1" x14ac:dyDescent="0.3"/>
    <row r="4" spans="3:11" ht="9.9" customHeight="1" x14ac:dyDescent="0.3"/>
    <row r="5" spans="3:11" ht="9.9" customHeight="1" x14ac:dyDescent="0.3"/>
    <row r="6" spans="3:11" ht="9.9" customHeight="1" x14ac:dyDescent="0.3"/>
    <row r="7" spans="3:11" ht="9.9" customHeight="1" x14ac:dyDescent="0.3"/>
    <row r="8" spans="3:11" ht="9.9" customHeight="1" x14ac:dyDescent="0.3"/>
    <row r="9" spans="3:11" ht="9.9" customHeight="1" x14ac:dyDescent="0.3"/>
    <row r="10" spans="3:11" ht="9.9" customHeight="1" x14ac:dyDescent="0.3"/>
    <row r="11" spans="3:11" ht="9.9" customHeight="1" x14ac:dyDescent="0.3"/>
    <row r="12" spans="3:11" ht="31.5" customHeight="1" x14ac:dyDescent="0.3"/>
    <row r="13" spans="3:11" ht="24.75" customHeight="1" x14ac:dyDescent="0.3"/>
    <row r="14" spans="3:11" ht="20.25" customHeight="1" x14ac:dyDescent="0.3"/>
    <row r="15" spans="3:11" ht="20.149999999999999" customHeight="1" x14ac:dyDescent="0.3">
      <c r="C15" s="671" t="s">
        <v>186</v>
      </c>
      <c r="D15" s="671"/>
      <c r="E15" s="671"/>
      <c r="F15" s="671"/>
      <c r="G15" s="671"/>
      <c r="H15" s="671"/>
      <c r="I15" s="671"/>
      <c r="J15" s="671"/>
      <c r="K15" s="671"/>
    </row>
    <row r="16" spans="3:11" ht="37.65" customHeight="1" x14ac:dyDescent="0.3">
      <c r="C16" s="581" t="s">
        <v>187</v>
      </c>
      <c r="D16" s="581"/>
      <c r="E16" s="581"/>
      <c r="F16" s="581"/>
      <c r="G16" s="581"/>
      <c r="H16" s="581"/>
      <c r="I16" s="581"/>
      <c r="J16" s="581"/>
      <c r="K16" s="581"/>
    </row>
    <row r="17" spans="2:14" ht="9.9" customHeight="1" thickBot="1" x14ac:dyDescent="0.35">
      <c r="C17" s="14"/>
      <c r="D17" s="14"/>
      <c r="F17" s="15"/>
      <c r="H17" s="193"/>
    </row>
    <row r="18" spans="2:14" ht="36.75" customHeight="1" x14ac:dyDescent="0.3">
      <c r="B18" s="666" t="s">
        <v>111</v>
      </c>
      <c r="C18" s="692" t="s">
        <v>188</v>
      </c>
      <c r="D18" s="695" t="s">
        <v>8</v>
      </c>
      <c r="E18" s="695" t="s">
        <v>189</v>
      </c>
      <c r="F18" s="688" t="s">
        <v>156</v>
      </c>
      <c r="G18" s="698" t="s">
        <v>113</v>
      </c>
      <c r="H18" s="698"/>
      <c r="I18" s="698"/>
      <c r="J18" s="688" t="s">
        <v>190</v>
      </c>
      <c r="K18" s="674" t="s">
        <v>124</v>
      </c>
      <c r="L18" s="639"/>
      <c r="M18" s="639"/>
      <c r="N18" s="639"/>
    </row>
    <row r="19" spans="2:14" ht="29.25" customHeight="1" x14ac:dyDescent="0.3">
      <c r="B19" s="667"/>
      <c r="C19" s="693"/>
      <c r="D19" s="696"/>
      <c r="E19" s="696"/>
      <c r="F19" s="689"/>
      <c r="G19" s="686" t="s">
        <v>13</v>
      </c>
      <c r="H19" s="696" t="s">
        <v>15</v>
      </c>
      <c r="I19" s="696" t="s">
        <v>17</v>
      </c>
      <c r="J19" s="689"/>
      <c r="K19" s="675"/>
      <c r="L19" s="639"/>
      <c r="M19" s="639"/>
      <c r="N19" s="639"/>
    </row>
    <row r="20" spans="2:14" ht="32.5" customHeight="1" thickBot="1" x14ac:dyDescent="0.35">
      <c r="B20" s="668"/>
      <c r="C20" s="694"/>
      <c r="D20" s="697"/>
      <c r="E20" s="697"/>
      <c r="F20" s="690"/>
      <c r="G20" s="687"/>
      <c r="H20" s="687"/>
      <c r="I20" s="687"/>
      <c r="J20" s="690"/>
      <c r="K20" s="676"/>
      <c r="L20" s="639"/>
      <c r="M20" s="639"/>
      <c r="N20" s="639"/>
    </row>
    <row r="21" spans="2:14" ht="137.5" customHeight="1" x14ac:dyDescent="0.3">
      <c r="B21" s="390" t="str">
        <f>+LEFT(C21,4)</f>
        <v>10.1</v>
      </c>
      <c r="C21" s="684" t="s">
        <v>191</v>
      </c>
      <c r="D21" s="575" t="s">
        <v>181</v>
      </c>
      <c r="E21" s="413" t="s">
        <v>611</v>
      </c>
      <c r="F21" s="685">
        <v>3</v>
      </c>
      <c r="G21" s="179">
        <v>1</v>
      </c>
      <c r="H21" s="178" t="s">
        <v>477</v>
      </c>
      <c r="I21" s="596" t="s">
        <v>766</v>
      </c>
      <c r="J21" s="691">
        <v>3</v>
      </c>
      <c r="K21" s="677" t="str">
        <f>+IF(OR(ISBLANK(F21),ISBLANK(J21)),"",IF(OR(AND(F21=1,J21=1),AND(F21=1,J21=2),AND(F21=1,J21=3)),"Deficiencia de control mayor (diseño y ejecución)",IF(OR(AND(F21=2,J21=2),AND(F21=3,J21=1),AND(F21=3,J21=2),AND(F21=2,J21=1)),"Deficiencia de control (diseño o ejecución)",IF(AND(F21=2,J21=3),"Oportunidad de mejora","Mantenimiento del control"))))</f>
        <v>Mantenimiento del control</v>
      </c>
      <c r="L21" s="740">
        <f>+IF(K21="",152,IF(K21="Deficiencia de control mayor (diseño y ejecución)",160,IF(K21="Deficiencia de control (diseño o ejecución)",180,IF(K21="Oportunidad de mejora",200,220))))</f>
        <v>220</v>
      </c>
      <c r="M21" s="640">
        <v>3.4569000000000001</v>
      </c>
      <c r="N21" s="640">
        <f>+L21+M21</f>
        <v>223.45689999999999</v>
      </c>
    </row>
    <row r="22" spans="2:14" ht="14.25" hidden="1" customHeight="1" thickBot="1" x14ac:dyDescent="0.35">
      <c r="B22" s="391"/>
      <c r="C22" s="419"/>
      <c r="D22" s="575"/>
      <c r="E22" s="411"/>
      <c r="F22" s="406"/>
      <c r="G22" s="175">
        <v>2</v>
      </c>
      <c r="H22" s="175"/>
      <c r="I22" s="596"/>
      <c r="J22" s="461"/>
      <c r="K22" s="382"/>
      <c r="L22" s="740"/>
      <c r="M22" s="640"/>
      <c r="N22" s="640"/>
    </row>
    <row r="23" spans="2:14" ht="1.5" hidden="1" customHeight="1" thickBot="1" x14ac:dyDescent="0.35">
      <c r="B23" s="391"/>
      <c r="C23" s="419"/>
      <c r="D23" s="575"/>
      <c r="E23" s="411"/>
      <c r="F23" s="406"/>
      <c r="G23" s="175">
        <v>3</v>
      </c>
      <c r="H23" s="175"/>
      <c r="I23" s="596"/>
      <c r="J23" s="461"/>
      <c r="K23" s="382"/>
      <c r="L23" s="740"/>
      <c r="M23" s="640"/>
      <c r="N23" s="640"/>
    </row>
    <row r="24" spans="2:14" ht="39.75" hidden="1" customHeight="1" thickBot="1" x14ac:dyDescent="0.35">
      <c r="B24" s="391"/>
      <c r="C24" s="419"/>
      <c r="D24" s="575"/>
      <c r="E24" s="411"/>
      <c r="F24" s="406"/>
      <c r="G24" s="175">
        <v>4</v>
      </c>
      <c r="H24" s="175"/>
      <c r="I24" s="596"/>
      <c r="J24" s="461"/>
      <c r="K24" s="382"/>
      <c r="L24" s="740"/>
      <c r="M24" s="640"/>
      <c r="N24" s="640"/>
    </row>
    <row r="25" spans="2:14" ht="36.75" hidden="1" customHeight="1" thickBot="1" x14ac:dyDescent="0.35">
      <c r="B25" s="391"/>
      <c r="C25" s="419"/>
      <c r="D25" s="575"/>
      <c r="E25" s="411"/>
      <c r="F25" s="406"/>
      <c r="G25" s="175">
        <v>5</v>
      </c>
      <c r="H25" s="175"/>
      <c r="I25" s="596"/>
      <c r="J25" s="461"/>
      <c r="K25" s="382"/>
      <c r="L25" s="740"/>
      <c r="M25" s="640"/>
      <c r="N25" s="640"/>
    </row>
    <row r="26" spans="2:14" ht="37.5" hidden="1" customHeight="1" thickBot="1" x14ac:dyDescent="0.35">
      <c r="B26" s="391"/>
      <c r="C26" s="419"/>
      <c r="D26" s="575"/>
      <c r="E26" s="411"/>
      <c r="F26" s="406"/>
      <c r="G26" s="175">
        <v>6</v>
      </c>
      <c r="H26" s="175"/>
      <c r="I26" s="596"/>
      <c r="J26" s="461"/>
      <c r="K26" s="382"/>
      <c r="L26" s="740"/>
      <c r="M26" s="640"/>
      <c r="N26" s="640"/>
    </row>
    <row r="27" spans="2:14" ht="2" customHeight="1" thickBot="1" x14ac:dyDescent="0.35">
      <c r="B27" s="391"/>
      <c r="C27" s="419"/>
      <c r="D27" s="575"/>
      <c r="E27" s="411"/>
      <c r="F27" s="406"/>
      <c r="G27" s="175">
        <v>7</v>
      </c>
      <c r="H27" s="175"/>
      <c r="I27" s="596"/>
      <c r="J27" s="461"/>
      <c r="K27" s="382"/>
      <c r="L27" s="740"/>
      <c r="M27" s="640"/>
      <c r="N27" s="640"/>
    </row>
    <row r="28" spans="2:14" ht="18.5" hidden="1" customHeight="1" thickBot="1" x14ac:dyDescent="0.35">
      <c r="B28" s="392"/>
      <c r="C28" s="420"/>
      <c r="D28" s="576"/>
      <c r="E28" s="412"/>
      <c r="F28" s="407"/>
      <c r="G28" s="176">
        <v>8</v>
      </c>
      <c r="H28" s="176"/>
      <c r="I28" s="597"/>
      <c r="J28" s="462"/>
      <c r="K28" s="383"/>
      <c r="L28" s="740"/>
      <c r="M28" s="640"/>
      <c r="N28" s="640"/>
    </row>
    <row r="29" spans="2:14" ht="142" customHeight="1" thickBot="1" x14ac:dyDescent="0.35">
      <c r="B29" s="390" t="str">
        <f>+LEFT(C29,4)</f>
        <v>10.2</v>
      </c>
      <c r="C29" s="390" t="s">
        <v>192</v>
      </c>
      <c r="D29" s="715" t="s">
        <v>181</v>
      </c>
      <c r="E29" s="718" t="s">
        <v>612</v>
      </c>
      <c r="F29" s="405">
        <v>3</v>
      </c>
      <c r="G29" s="174">
        <v>1</v>
      </c>
      <c r="H29" s="264" t="s">
        <v>458</v>
      </c>
      <c r="I29" s="743" t="s">
        <v>767</v>
      </c>
      <c r="J29" s="721">
        <v>3</v>
      </c>
      <c r="K29" s="678" t="str">
        <f>+IF(OR(ISBLANK(F29),ISBLANK(J29)),"",IF(OR(AND(F29=1,J29=1),AND(F29=1,J29=2),AND(F29=1,J29=3)),"Deficiencia de control mayor (diseño y ejecución)",IF(OR(AND(F29=2,J29=2),AND(F29=3,J29=1),AND(F29=3,J29=2),AND(F29=2,J29=1)),"Deficiencia de control (diseño o ejecución)",IF(AND(F29=2,J29=3),"Oportunidad de mejora","Mantenimiento del control"))))</f>
        <v>Mantenimiento del control</v>
      </c>
      <c r="L29" s="740">
        <f>+IF(K29="",152,IF(K29="Deficiencia de control mayor (diseño y ejecución)",160,IF(K29="Deficiencia de control (diseño o ejecución)",180,IF(K29="Oportunidad de mejora",200,220))))</f>
        <v>220</v>
      </c>
      <c r="M29" s="640">
        <v>3.5478000000000001</v>
      </c>
      <c r="N29" s="640">
        <f>+L29+M29</f>
        <v>223.5478</v>
      </c>
    </row>
    <row r="30" spans="2:14" ht="6" hidden="1" customHeight="1" thickBot="1" x14ac:dyDescent="0.35">
      <c r="B30" s="391"/>
      <c r="C30" s="391"/>
      <c r="D30" s="716"/>
      <c r="E30" s="719"/>
      <c r="F30" s="406"/>
      <c r="G30" s="175">
        <v>2</v>
      </c>
      <c r="H30" s="175"/>
      <c r="I30" s="744"/>
      <c r="J30" s="722"/>
      <c r="K30" s="679"/>
      <c r="L30" s="740"/>
      <c r="M30" s="640"/>
      <c r="N30" s="640"/>
    </row>
    <row r="31" spans="2:14" ht="21" hidden="1" customHeight="1" thickBot="1" x14ac:dyDescent="0.35">
      <c r="B31" s="391"/>
      <c r="C31" s="391"/>
      <c r="D31" s="716"/>
      <c r="E31" s="719"/>
      <c r="F31" s="406"/>
      <c r="G31" s="175">
        <v>3</v>
      </c>
      <c r="H31" s="175"/>
      <c r="I31" s="744"/>
      <c r="J31" s="722"/>
      <c r="K31" s="679"/>
      <c r="L31" s="740"/>
      <c r="M31" s="640"/>
      <c r="N31" s="640"/>
    </row>
    <row r="32" spans="2:14" ht="21" hidden="1" customHeight="1" thickBot="1" x14ac:dyDescent="0.35">
      <c r="B32" s="391"/>
      <c r="C32" s="391"/>
      <c r="D32" s="716"/>
      <c r="E32" s="719"/>
      <c r="F32" s="406"/>
      <c r="G32" s="175">
        <v>4</v>
      </c>
      <c r="H32" s="175"/>
      <c r="I32" s="744"/>
      <c r="J32" s="722"/>
      <c r="K32" s="679"/>
      <c r="L32" s="740"/>
      <c r="M32" s="640"/>
      <c r="N32" s="640"/>
    </row>
    <row r="33" spans="2:14" ht="21" hidden="1" customHeight="1" thickBot="1" x14ac:dyDescent="0.35">
      <c r="B33" s="391"/>
      <c r="C33" s="391"/>
      <c r="D33" s="716"/>
      <c r="E33" s="719"/>
      <c r="F33" s="406"/>
      <c r="G33" s="175">
        <v>5</v>
      </c>
      <c r="H33" s="175"/>
      <c r="I33" s="744"/>
      <c r="J33" s="722"/>
      <c r="K33" s="679"/>
      <c r="L33" s="740"/>
      <c r="M33" s="640"/>
      <c r="N33" s="640"/>
    </row>
    <row r="34" spans="2:14" ht="21" hidden="1" customHeight="1" thickBot="1" x14ac:dyDescent="0.35">
      <c r="B34" s="391"/>
      <c r="C34" s="391"/>
      <c r="D34" s="716"/>
      <c r="E34" s="719"/>
      <c r="F34" s="406"/>
      <c r="G34" s="175">
        <v>6</v>
      </c>
      <c r="H34" s="175"/>
      <c r="I34" s="744"/>
      <c r="J34" s="722"/>
      <c r="K34" s="679"/>
      <c r="L34" s="740"/>
      <c r="M34" s="640"/>
      <c r="N34" s="640"/>
    </row>
    <row r="35" spans="2:14" ht="25.5" hidden="1" customHeight="1" thickBot="1" x14ac:dyDescent="0.35">
      <c r="B35" s="391"/>
      <c r="C35" s="391"/>
      <c r="D35" s="716"/>
      <c r="E35" s="719"/>
      <c r="F35" s="406"/>
      <c r="G35" s="175">
        <v>7</v>
      </c>
      <c r="H35" s="175"/>
      <c r="I35" s="744"/>
      <c r="J35" s="722"/>
      <c r="K35" s="679"/>
      <c r="L35" s="740"/>
      <c r="M35" s="640"/>
      <c r="N35" s="640"/>
    </row>
    <row r="36" spans="2:14" ht="44.5" hidden="1" customHeight="1" thickBot="1" x14ac:dyDescent="0.35">
      <c r="B36" s="392"/>
      <c r="C36" s="392"/>
      <c r="D36" s="717"/>
      <c r="E36" s="720"/>
      <c r="F36" s="407"/>
      <c r="G36" s="176">
        <v>8</v>
      </c>
      <c r="H36" s="176"/>
      <c r="I36" s="745"/>
      <c r="J36" s="723"/>
      <c r="K36" s="680"/>
      <c r="L36" s="740"/>
      <c r="M36" s="640"/>
      <c r="N36" s="640"/>
    </row>
    <row r="37" spans="2:14" ht="123" customHeight="1" thickBot="1" x14ac:dyDescent="0.35">
      <c r="B37" s="390" t="str">
        <f>+LEFT(C37,4)</f>
        <v>10.3</v>
      </c>
      <c r="C37" s="418" t="s">
        <v>193</v>
      </c>
      <c r="D37" s="574" t="s">
        <v>194</v>
      </c>
      <c r="E37" s="410" t="s">
        <v>705</v>
      </c>
      <c r="F37" s="405">
        <v>3</v>
      </c>
      <c r="G37" s="174">
        <v>1</v>
      </c>
      <c r="H37" s="217" t="s">
        <v>538</v>
      </c>
      <c r="I37" s="485" t="s">
        <v>768</v>
      </c>
      <c r="J37" s="460">
        <v>3</v>
      </c>
      <c r="K37" s="381" t="str">
        <f>+IF(OR(ISBLANK(F37),ISBLANK(J37)),"",IF(OR(AND(F37=1,J37=1),AND(F37=1,J37=2),AND(F37=1,J37=3)),"Deficiencia de control mayor (diseño y ejecución)",IF(OR(AND(F37=2,J37=2),AND(F37=3,J37=1),AND(F37=3,J37=2),AND(F37=2,J37=1)),"Deficiencia de control (diseño o ejecución)",IF(AND(F37=2,J37=3),"Oportunidad de mejora","Mantenimiento del control"))))</f>
        <v>Mantenimiento del control</v>
      </c>
      <c r="L37" s="740">
        <f>+IF(K37="",152,IF(K37="Deficiencia de control mayor (diseño y ejecución)",160,IF(K37="Deficiencia de control (diseño o ejecución)",180,IF(K37="Oportunidad de mejora",200,220))))</f>
        <v>220</v>
      </c>
      <c r="M37" s="640">
        <v>3.6457999999999999</v>
      </c>
      <c r="N37" s="640">
        <f>+L37+M37</f>
        <v>223.64580000000001</v>
      </c>
    </row>
    <row r="38" spans="2:14" ht="41.25" hidden="1" customHeight="1" thickBot="1" x14ac:dyDescent="0.35">
      <c r="B38" s="391"/>
      <c r="C38" s="419"/>
      <c r="D38" s="575"/>
      <c r="E38" s="411"/>
      <c r="F38" s="406"/>
      <c r="G38" s="175">
        <v>2</v>
      </c>
      <c r="H38" s="175"/>
      <c r="I38" s="596"/>
      <c r="J38" s="461"/>
      <c r="K38" s="382"/>
      <c r="L38" s="740"/>
      <c r="M38" s="640"/>
      <c r="N38" s="640"/>
    </row>
    <row r="39" spans="2:14" ht="21" hidden="1" customHeight="1" thickBot="1" x14ac:dyDescent="0.35">
      <c r="B39" s="391"/>
      <c r="C39" s="419"/>
      <c r="D39" s="575"/>
      <c r="E39" s="411"/>
      <c r="F39" s="406"/>
      <c r="G39" s="175">
        <v>3</v>
      </c>
      <c r="H39" s="175"/>
      <c r="I39" s="596"/>
      <c r="J39" s="461"/>
      <c r="K39" s="382"/>
      <c r="L39" s="740"/>
      <c r="M39" s="640"/>
      <c r="N39" s="640"/>
    </row>
    <row r="40" spans="2:14" ht="21" hidden="1" customHeight="1" thickBot="1" x14ac:dyDescent="0.35">
      <c r="B40" s="391"/>
      <c r="C40" s="419"/>
      <c r="D40" s="575"/>
      <c r="E40" s="411"/>
      <c r="F40" s="406"/>
      <c r="G40" s="175">
        <v>4</v>
      </c>
      <c r="H40" s="175"/>
      <c r="I40" s="596"/>
      <c r="J40" s="461"/>
      <c r="K40" s="382"/>
      <c r="L40" s="740"/>
      <c r="M40" s="640"/>
      <c r="N40" s="640"/>
    </row>
    <row r="41" spans="2:14" ht="21" hidden="1" customHeight="1" thickBot="1" x14ac:dyDescent="0.35">
      <c r="B41" s="391"/>
      <c r="C41" s="419"/>
      <c r="D41" s="575"/>
      <c r="E41" s="411"/>
      <c r="F41" s="406"/>
      <c r="G41" s="175">
        <v>5</v>
      </c>
      <c r="H41" s="175"/>
      <c r="I41" s="596"/>
      <c r="J41" s="461"/>
      <c r="K41" s="382"/>
      <c r="L41" s="740"/>
      <c r="M41" s="640"/>
      <c r="N41" s="640"/>
    </row>
    <row r="42" spans="2:14" ht="21" hidden="1" customHeight="1" thickBot="1" x14ac:dyDescent="0.35">
      <c r="B42" s="391"/>
      <c r="C42" s="419"/>
      <c r="D42" s="575"/>
      <c r="E42" s="411"/>
      <c r="F42" s="406"/>
      <c r="G42" s="175">
        <v>6</v>
      </c>
      <c r="H42" s="175"/>
      <c r="I42" s="596"/>
      <c r="J42" s="461"/>
      <c r="K42" s="382"/>
      <c r="L42" s="740"/>
      <c r="M42" s="640"/>
      <c r="N42" s="640"/>
    </row>
    <row r="43" spans="2:14" ht="21" hidden="1" customHeight="1" thickBot="1" x14ac:dyDescent="0.35">
      <c r="B43" s="391"/>
      <c r="C43" s="419"/>
      <c r="D43" s="575"/>
      <c r="E43" s="411"/>
      <c r="F43" s="406"/>
      <c r="G43" s="175">
        <v>7</v>
      </c>
      <c r="H43" s="175"/>
      <c r="I43" s="596"/>
      <c r="J43" s="461"/>
      <c r="K43" s="382"/>
      <c r="L43" s="740"/>
      <c r="M43" s="640"/>
      <c r="N43" s="640"/>
    </row>
    <row r="44" spans="2:14" ht="21" hidden="1" customHeight="1" thickBot="1" x14ac:dyDescent="0.35">
      <c r="B44" s="392"/>
      <c r="C44" s="420"/>
      <c r="D44" s="576"/>
      <c r="E44" s="412"/>
      <c r="F44" s="407"/>
      <c r="G44" s="176">
        <v>8</v>
      </c>
      <c r="H44" s="176"/>
      <c r="I44" s="597"/>
      <c r="J44" s="462"/>
      <c r="K44" s="383"/>
      <c r="L44" s="740"/>
      <c r="M44" s="640"/>
      <c r="N44" s="640"/>
    </row>
    <row r="45" spans="2:14" ht="27" customHeight="1" x14ac:dyDescent="0.3">
      <c r="B45" s="669"/>
      <c r="C45" s="724" t="s">
        <v>499</v>
      </c>
      <c r="D45" s="727" t="s">
        <v>8</v>
      </c>
      <c r="E45" s="730" t="s">
        <v>500</v>
      </c>
      <c r="F45" s="733" t="s">
        <v>493</v>
      </c>
      <c r="G45" s="736" t="s">
        <v>113</v>
      </c>
      <c r="H45" s="737"/>
      <c r="I45" s="737"/>
      <c r="J45" s="733" t="s">
        <v>501</v>
      </c>
      <c r="K45" s="681" t="s">
        <v>124</v>
      </c>
      <c r="L45" s="641"/>
      <c r="M45" s="641"/>
      <c r="N45" s="641"/>
    </row>
    <row r="46" spans="2:14" ht="33" customHeight="1" x14ac:dyDescent="0.3">
      <c r="B46" s="669"/>
      <c r="C46" s="725"/>
      <c r="D46" s="728"/>
      <c r="E46" s="731"/>
      <c r="F46" s="734"/>
      <c r="G46" s="738" t="s">
        <v>13</v>
      </c>
      <c r="H46" s="707" t="s">
        <v>15</v>
      </c>
      <c r="I46" s="707" t="s">
        <v>17</v>
      </c>
      <c r="J46" s="734"/>
      <c r="K46" s="682"/>
      <c r="L46" s="641"/>
      <c r="M46" s="641"/>
      <c r="N46" s="641"/>
    </row>
    <row r="47" spans="2:14" ht="6" customHeight="1" thickBot="1" x14ac:dyDescent="0.35">
      <c r="B47" s="670"/>
      <c r="C47" s="726"/>
      <c r="D47" s="729"/>
      <c r="E47" s="732"/>
      <c r="F47" s="735"/>
      <c r="G47" s="739"/>
      <c r="H47" s="708"/>
      <c r="I47" s="708"/>
      <c r="J47" s="735"/>
      <c r="K47" s="683"/>
      <c r="L47" s="641"/>
      <c r="M47" s="641"/>
      <c r="N47" s="641"/>
    </row>
    <row r="48" spans="2:14" ht="103.5" customHeight="1" thickBot="1" x14ac:dyDescent="0.35">
      <c r="B48" s="390" t="str">
        <f>+LEFT(C48,4)</f>
        <v>11.1</v>
      </c>
      <c r="C48" s="418" t="s">
        <v>195</v>
      </c>
      <c r="D48" s="655" t="s">
        <v>196</v>
      </c>
      <c r="E48" s="399" t="s">
        <v>707</v>
      </c>
      <c r="F48" s="460">
        <v>3</v>
      </c>
      <c r="G48" s="174">
        <v>1</v>
      </c>
      <c r="H48" s="217" t="s">
        <v>539</v>
      </c>
      <c r="I48" s="399" t="s">
        <v>706</v>
      </c>
      <c r="J48" s="460">
        <v>3</v>
      </c>
      <c r="K48" s="381" t="str">
        <f>+IF(OR(ISBLANK(F48),ISBLANK(J48)),"",IF(OR(AND(F48=1,J48=1),AND(F48=1,J48=2),AND(F48=1,J48=3)),"Deficiencia de control mayor (diseño y ejecución)",IF(OR(AND(F48=2,J48=2),AND(F48=3,J48=1),AND(F48=3,J48=2),AND(F48=2,J48=1)),"Deficiencia de control (diseño o ejecución)",IF(AND(F48=2,J48=3),"Oportunidad de mejora","Mantenimiento del control"))))</f>
        <v>Mantenimiento del control</v>
      </c>
      <c r="L48" s="740">
        <f>+IF(K48="",152,IF(K48="Deficiencia de control mayor (diseño y ejecución)",160,IF(K48="Deficiencia de control (diseño o ejecución)",180,IF(K48="Oportunidad de mejora",200,220))))</f>
        <v>220</v>
      </c>
      <c r="M48" s="640">
        <v>3.7896000000000001</v>
      </c>
      <c r="N48" s="640">
        <f>+L48+M48</f>
        <v>223.78960000000001</v>
      </c>
    </row>
    <row r="49" spans="1:15" ht="26.25" hidden="1" customHeight="1" thickBot="1" x14ac:dyDescent="0.35">
      <c r="B49" s="391"/>
      <c r="C49" s="419"/>
      <c r="D49" s="656"/>
      <c r="E49" s="400"/>
      <c r="F49" s="461"/>
      <c r="G49" s="175">
        <v>2</v>
      </c>
      <c r="H49" s="113"/>
      <c r="I49" s="400"/>
      <c r="J49" s="461"/>
      <c r="K49" s="382"/>
      <c r="L49" s="740"/>
      <c r="M49" s="640"/>
      <c r="N49" s="640"/>
    </row>
    <row r="50" spans="1:15" ht="136.5" hidden="1" customHeight="1" thickBot="1" x14ac:dyDescent="0.35">
      <c r="B50" s="391"/>
      <c r="C50" s="419"/>
      <c r="D50" s="656"/>
      <c r="E50" s="400"/>
      <c r="F50" s="461"/>
      <c r="G50" s="175">
        <v>3</v>
      </c>
      <c r="H50" s="113"/>
      <c r="I50" s="400"/>
      <c r="J50" s="461"/>
      <c r="K50" s="382"/>
      <c r="L50" s="740"/>
      <c r="M50" s="640"/>
      <c r="N50" s="640"/>
    </row>
    <row r="51" spans="1:15" ht="1.5" hidden="1" customHeight="1" thickBot="1" x14ac:dyDescent="0.35">
      <c r="B51" s="391"/>
      <c r="C51" s="419"/>
      <c r="D51" s="656"/>
      <c r="E51" s="400"/>
      <c r="F51" s="461"/>
      <c r="G51" s="175">
        <v>4</v>
      </c>
      <c r="H51" s="196"/>
      <c r="I51" s="400"/>
      <c r="J51" s="461"/>
      <c r="K51" s="382"/>
      <c r="L51" s="740"/>
      <c r="M51" s="640"/>
      <c r="N51" s="640"/>
    </row>
    <row r="52" spans="1:15" ht="21" hidden="1" customHeight="1" thickBot="1" x14ac:dyDescent="0.35">
      <c r="B52" s="391"/>
      <c r="C52" s="419"/>
      <c r="D52" s="656"/>
      <c r="E52" s="400"/>
      <c r="F52" s="461"/>
      <c r="G52" s="175">
        <v>5</v>
      </c>
      <c r="H52" s="196"/>
      <c r="I52" s="400"/>
      <c r="J52" s="461"/>
      <c r="K52" s="382"/>
      <c r="L52" s="740"/>
      <c r="M52" s="640"/>
      <c r="N52" s="640"/>
    </row>
    <row r="53" spans="1:15" ht="21" hidden="1" customHeight="1" thickBot="1" x14ac:dyDescent="0.35">
      <c r="B53" s="391"/>
      <c r="C53" s="419"/>
      <c r="D53" s="656"/>
      <c r="E53" s="400"/>
      <c r="F53" s="461"/>
      <c r="G53" s="175">
        <v>6</v>
      </c>
      <c r="H53" s="196"/>
      <c r="I53" s="400"/>
      <c r="J53" s="461"/>
      <c r="K53" s="382"/>
      <c r="L53" s="740"/>
      <c r="M53" s="640"/>
      <c r="N53" s="640"/>
    </row>
    <row r="54" spans="1:15" ht="21" hidden="1" customHeight="1" thickBot="1" x14ac:dyDescent="0.35">
      <c r="B54" s="391"/>
      <c r="C54" s="419"/>
      <c r="D54" s="656"/>
      <c r="E54" s="400"/>
      <c r="F54" s="461"/>
      <c r="G54" s="175">
        <v>7</v>
      </c>
      <c r="H54" s="196"/>
      <c r="I54" s="400"/>
      <c r="J54" s="461"/>
      <c r="K54" s="382"/>
      <c r="L54" s="740"/>
      <c r="M54" s="640"/>
      <c r="N54" s="640"/>
    </row>
    <row r="55" spans="1:15" ht="106.5" hidden="1" customHeight="1" thickBot="1" x14ac:dyDescent="0.35">
      <c r="B55" s="392"/>
      <c r="C55" s="420"/>
      <c r="D55" s="657"/>
      <c r="E55" s="401"/>
      <c r="F55" s="462"/>
      <c r="G55" s="176">
        <v>8</v>
      </c>
      <c r="H55" s="197"/>
      <c r="I55" s="401"/>
      <c r="J55" s="462"/>
      <c r="K55" s="383"/>
      <c r="L55" s="740"/>
      <c r="M55" s="640"/>
      <c r="N55" s="640"/>
    </row>
    <row r="56" spans="1:15" ht="50.4" customHeight="1" x14ac:dyDescent="0.3">
      <c r="B56" s="390" t="str">
        <f>+LEFT(C56,4)</f>
        <v>11.2</v>
      </c>
      <c r="C56" s="418" t="s">
        <v>197</v>
      </c>
      <c r="D56" s="655" t="s">
        <v>196</v>
      </c>
      <c r="E56" s="410" t="s">
        <v>540</v>
      </c>
      <c r="F56" s="460">
        <v>3</v>
      </c>
      <c r="G56" s="174">
        <v>1</v>
      </c>
      <c r="H56" s="177" t="s">
        <v>431</v>
      </c>
      <c r="I56" s="399" t="s">
        <v>769</v>
      </c>
      <c r="J56" s="460">
        <v>3</v>
      </c>
      <c r="K56" s="381" t="str">
        <f>+IF(OR(ISBLANK(F56),ISBLANK(J56)),"",IF(OR(AND(F56=1,J56=1),AND(F56=1,J56=2),AND(F56=1,J56=3)),"Deficiencia de control mayor (diseño y ejecución)",IF(OR(AND(F56=2,J56=2),AND(F56=3,J56=1),AND(F56=3,J56=2),AND(F56=2,J56=1)),"Deficiencia de control (diseño o ejecución)",IF(AND(F56=2,J56=3),"Oportunidad de mejora","Mantenimiento del control"))))</f>
        <v>Mantenimiento del control</v>
      </c>
      <c r="L56" s="740">
        <f>+IF(K56="",152,IF(K56="Deficiencia de control mayor (diseño y ejecución)",160,IF(K56="Deficiencia de control (diseño o ejecución)",180,IF(K56="Oportunidad de mejora",200,220))))</f>
        <v>220</v>
      </c>
      <c r="M56" s="640">
        <v>3.8456000000000001</v>
      </c>
      <c r="N56" s="640">
        <f>+L56+M56</f>
        <v>223.84559999999999</v>
      </c>
    </row>
    <row r="57" spans="1:15" s="147" customFormat="1" ht="60.5" customHeight="1" thickBot="1" x14ac:dyDescent="0.3">
      <c r="A57" s="53"/>
      <c r="B57" s="391"/>
      <c r="C57" s="419"/>
      <c r="D57" s="656"/>
      <c r="E57" s="411"/>
      <c r="F57" s="461"/>
      <c r="G57" s="175">
        <v>2</v>
      </c>
      <c r="H57" s="194" t="s">
        <v>432</v>
      </c>
      <c r="I57" s="400"/>
      <c r="J57" s="461"/>
      <c r="K57" s="382"/>
      <c r="L57" s="740"/>
      <c r="M57" s="640"/>
      <c r="N57" s="640"/>
      <c r="O57" s="146"/>
    </row>
    <row r="58" spans="1:15" ht="21.75" hidden="1" customHeight="1" thickBot="1" x14ac:dyDescent="0.35">
      <c r="B58" s="391"/>
      <c r="C58" s="419"/>
      <c r="D58" s="656"/>
      <c r="E58" s="411"/>
      <c r="F58" s="461"/>
      <c r="G58" s="175">
        <v>3</v>
      </c>
      <c r="H58" s="175"/>
      <c r="I58" s="400"/>
      <c r="J58" s="461"/>
      <c r="K58" s="382"/>
      <c r="L58" s="740"/>
      <c r="M58" s="640"/>
      <c r="N58" s="640"/>
    </row>
    <row r="59" spans="1:15" ht="21.75" hidden="1" customHeight="1" thickBot="1" x14ac:dyDescent="0.35">
      <c r="B59" s="391"/>
      <c r="C59" s="419"/>
      <c r="D59" s="656"/>
      <c r="E59" s="411"/>
      <c r="F59" s="461"/>
      <c r="G59" s="175">
        <v>4</v>
      </c>
      <c r="H59" s="175"/>
      <c r="I59" s="400"/>
      <c r="J59" s="461"/>
      <c r="K59" s="382"/>
      <c r="L59" s="740"/>
      <c r="M59" s="640"/>
      <c r="N59" s="640"/>
    </row>
    <row r="60" spans="1:15" ht="21.75" hidden="1" customHeight="1" thickBot="1" x14ac:dyDescent="0.35">
      <c r="B60" s="391"/>
      <c r="C60" s="419"/>
      <c r="D60" s="656"/>
      <c r="E60" s="411"/>
      <c r="F60" s="461"/>
      <c r="G60" s="175">
        <v>5</v>
      </c>
      <c r="H60" s="175"/>
      <c r="I60" s="400"/>
      <c r="J60" s="461"/>
      <c r="K60" s="382"/>
      <c r="L60" s="740"/>
      <c r="M60" s="640"/>
      <c r="N60" s="640"/>
    </row>
    <row r="61" spans="1:15" ht="21.75" hidden="1" customHeight="1" thickBot="1" x14ac:dyDescent="0.35">
      <c r="B61" s="391"/>
      <c r="C61" s="419"/>
      <c r="D61" s="656"/>
      <c r="E61" s="411"/>
      <c r="F61" s="461"/>
      <c r="G61" s="175">
        <v>6</v>
      </c>
      <c r="H61" s="175"/>
      <c r="I61" s="400"/>
      <c r="J61" s="461"/>
      <c r="K61" s="382"/>
      <c r="L61" s="740"/>
      <c r="M61" s="640"/>
      <c r="N61" s="640"/>
    </row>
    <row r="62" spans="1:15" ht="21.75" hidden="1" customHeight="1" thickBot="1" x14ac:dyDescent="0.35">
      <c r="B62" s="391"/>
      <c r="C62" s="419"/>
      <c r="D62" s="656"/>
      <c r="E62" s="411"/>
      <c r="F62" s="461"/>
      <c r="G62" s="175">
        <v>7</v>
      </c>
      <c r="H62" s="175"/>
      <c r="I62" s="400"/>
      <c r="J62" s="461"/>
      <c r="K62" s="382"/>
      <c r="L62" s="740"/>
      <c r="M62" s="640"/>
      <c r="N62" s="640"/>
    </row>
    <row r="63" spans="1:15" ht="21.75" hidden="1" customHeight="1" thickBot="1" x14ac:dyDescent="0.35">
      <c r="B63" s="392"/>
      <c r="C63" s="420"/>
      <c r="D63" s="657"/>
      <c r="E63" s="412"/>
      <c r="F63" s="462"/>
      <c r="G63" s="176">
        <v>8</v>
      </c>
      <c r="H63" s="176"/>
      <c r="I63" s="401"/>
      <c r="J63" s="462"/>
      <c r="K63" s="383"/>
      <c r="L63" s="740"/>
      <c r="M63" s="640"/>
      <c r="N63" s="640"/>
    </row>
    <row r="64" spans="1:15" ht="154" customHeight="1" x14ac:dyDescent="0.3">
      <c r="B64" s="390" t="str">
        <f>+LEFT(C64,4)</f>
        <v>11.3</v>
      </c>
      <c r="C64" s="418" t="s">
        <v>198</v>
      </c>
      <c r="D64" s="655" t="s">
        <v>199</v>
      </c>
      <c r="E64" s="410" t="s">
        <v>609</v>
      </c>
      <c r="F64" s="460">
        <v>3</v>
      </c>
      <c r="G64" s="174">
        <v>1</v>
      </c>
      <c r="H64" s="217" t="s">
        <v>610</v>
      </c>
      <c r="I64" s="485" t="s">
        <v>770</v>
      </c>
      <c r="J64" s="460">
        <v>3</v>
      </c>
      <c r="K64" s="381" t="str">
        <f>+IF(OR(ISBLANK(F64),ISBLANK(J64)),"",IF(OR(AND(F64=1,J64=1),AND(F64=1,J64=2),AND(F64=1,J64=3)),"Deficiencia de control mayor (diseño y ejecución)",IF(OR(AND(F64=2,J64=2),AND(F64=3,J64=1),AND(F64=3,J64=2),AND(F64=2,J64=1)),"Deficiencia de control (diseño o ejecución)",IF(AND(F64=2,J64=3),"Oportunidad de mejora","Mantenimiento del control"))))</f>
        <v>Mantenimiento del control</v>
      </c>
      <c r="L64" s="740">
        <f>+IF(K64="",152,IF(K64="Deficiencia de control mayor (diseño y ejecución)",160,IF(K64="Deficiencia de control (diseño o ejecución)",180,IF(K64="Oportunidad de mejora",200,220))))</f>
        <v>220</v>
      </c>
      <c r="M64" s="640">
        <v>3.9653999999999998</v>
      </c>
      <c r="N64" s="640">
        <f>+L64+M64</f>
        <v>223.96539999999999</v>
      </c>
    </row>
    <row r="65" spans="2:14" ht="21.75" hidden="1" customHeight="1" x14ac:dyDescent="0.3">
      <c r="B65" s="391"/>
      <c r="C65" s="419"/>
      <c r="D65" s="656"/>
      <c r="E65" s="411"/>
      <c r="F65" s="461"/>
      <c r="G65" s="175">
        <v>2</v>
      </c>
      <c r="H65" s="175"/>
      <c r="I65" s="596"/>
      <c r="J65" s="461"/>
      <c r="K65" s="382"/>
      <c r="L65" s="740"/>
      <c r="M65" s="640"/>
      <c r="N65" s="640"/>
    </row>
    <row r="66" spans="2:14" ht="0.75" customHeight="1" thickBot="1" x14ac:dyDescent="0.35">
      <c r="B66" s="391"/>
      <c r="C66" s="419"/>
      <c r="D66" s="656"/>
      <c r="E66" s="411"/>
      <c r="F66" s="461"/>
      <c r="G66" s="175">
        <v>3</v>
      </c>
      <c r="H66" s="175"/>
      <c r="I66" s="596"/>
      <c r="J66" s="461"/>
      <c r="K66" s="382"/>
      <c r="L66" s="740"/>
      <c r="M66" s="640"/>
      <c r="N66" s="640"/>
    </row>
    <row r="67" spans="2:14" ht="21.75" hidden="1" customHeight="1" thickBot="1" x14ac:dyDescent="0.35">
      <c r="B67" s="391"/>
      <c r="C67" s="419"/>
      <c r="D67" s="656"/>
      <c r="E67" s="411"/>
      <c r="F67" s="461"/>
      <c r="G67" s="175">
        <v>4</v>
      </c>
      <c r="H67" s="175"/>
      <c r="I67" s="596"/>
      <c r="J67" s="461"/>
      <c r="K67" s="382"/>
      <c r="L67" s="740"/>
      <c r="M67" s="640"/>
      <c r="N67" s="640"/>
    </row>
    <row r="68" spans="2:14" ht="21.75" hidden="1" customHeight="1" thickBot="1" x14ac:dyDescent="0.35">
      <c r="B68" s="391"/>
      <c r="C68" s="419"/>
      <c r="D68" s="656"/>
      <c r="E68" s="411"/>
      <c r="F68" s="461"/>
      <c r="G68" s="175">
        <v>5</v>
      </c>
      <c r="H68" s="175"/>
      <c r="I68" s="596"/>
      <c r="J68" s="461"/>
      <c r="K68" s="382"/>
      <c r="L68" s="740"/>
      <c r="M68" s="640"/>
      <c r="N68" s="640"/>
    </row>
    <row r="69" spans="2:14" ht="21.75" hidden="1" customHeight="1" thickBot="1" x14ac:dyDescent="0.35">
      <c r="B69" s="391"/>
      <c r="C69" s="419"/>
      <c r="D69" s="656"/>
      <c r="E69" s="411"/>
      <c r="F69" s="461"/>
      <c r="G69" s="175">
        <v>6</v>
      </c>
      <c r="H69" s="175"/>
      <c r="I69" s="596"/>
      <c r="J69" s="461"/>
      <c r="K69" s="382"/>
      <c r="L69" s="740"/>
      <c r="M69" s="640"/>
      <c r="N69" s="640"/>
    </row>
    <row r="70" spans="2:14" ht="21.75" hidden="1" customHeight="1" thickBot="1" x14ac:dyDescent="0.35">
      <c r="B70" s="391"/>
      <c r="C70" s="419"/>
      <c r="D70" s="656"/>
      <c r="E70" s="411"/>
      <c r="F70" s="461"/>
      <c r="G70" s="175">
        <v>7</v>
      </c>
      <c r="H70" s="175"/>
      <c r="I70" s="596"/>
      <c r="J70" s="461"/>
      <c r="K70" s="382"/>
      <c r="L70" s="740"/>
      <c r="M70" s="640"/>
      <c r="N70" s="640"/>
    </row>
    <row r="71" spans="2:14" ht="61.5" hidden="1" customHeight="1" thickBot="1" x14ac:dyDescent="0.35">
      <c r="B71" s="392"/>
      <c r="C71" s="420"/>
      <c r="D71" s="657"/>
      <c r="E71" s="412"/>
      <c r="F71" s="462"/>
      <c r="G71" s="176">
        <v>8</v>
      </c>
      <c r="H71" s="176"/>
      <c r="I71" s="597"/>
      <c r="J71" s="462"/>
      <c r="K71" s="383"/>
      <c r="L71" s="740"/>
      <c r="M71" s="640"/>
      <c r="N71" s="640"/>
    </row>
    <row r="72" spans="2:14" ht="81" customHeight="1" thickBot="1" x14ac:dyDescent="0.35">
      <c r="B72" s="390" t="str">
        <f>+LEFT(C72,4)</f>
        <v>11.4</v>
      </c>
      <c r="C72" s="418" t="s">
        <v>200</v>
      </c>
      <c r="D72" s="655" t="s">
        <v>201</v>
      </c>
      <c r="E72" s="410" t="s">
        <v>541</v>
      </c>
      <c r="F72" s="460">
        <v>3</v>
      </c>
      <c r="G72" s="174">
        <v>1</v>
      </c>
      <c r="H72" s="217" t="s">
        <v>542</v>
      </c>
      <c r="I72" s="399" t="s">
        <v>771</v>
      </c>
      <c r="J72" s="460">
        <v>3</v>
      </c>
      <c r="K72" s="381" t="str">
        <f>+IF(OR(ISBLANK(F72),ISBLANK(J72)),"",IF(OR(AND(F72=1,J72=1),AND(F72=1,J72=2),AND(F72=1,J72=3)),"Deficiencia de control mayor (diseño y ejecución)",IF(OR(AND(F72=2,J72=2),AND(F72=3,J72=1),AND(F72=3,J72=2),AND(F72=2,J72=1)),"Deficiencia de control (diseño o ejecución)",IF(AND(F72=2,J72=3),"Oportunidad de mejora","Mantenimiento del control"))))</f>
        <v>Mantenimiento del control</v>
      </c>
      <c r="L72" s="740">
        <f>+IF(K72="",152,IF(K72="Deficiencia de control mayor (diseño y ejecución)",160,IF(K72="Deficiencia de control (diseño o ejecución)",180,IF(K72="Oportunidad de mejora",200,220))))</f>
        <v>220</v>
      </c>
      <c r="M72" s="640">
        <v>4.0122999999999998</v>
      </c>
      <c r="N72" s="640">
        <f>+L72+M72</f>
        <v>224.01230000000001</v>
      </c>
    </row>
    <row r="73" spans="2:14" ht="16.5" hidden="1" customHeight="1" x14ac:dyDescent="0.3">
      <c r="B73" s="391"/>
      <c r="C73" s="419"/>
      <c r="D73" s="656"/>
      <c r="E73" s="411"/>
      <c r="F73" s="461"/>
      <c r="G73" s="175">
        <v>2</v>
      </c>
      <c r="H73" s="144"/>
      <c r="I73" s="400"/>
      <c r="J73" s="461"/>
      <c r="K73" s="382"/>
      <c r="L73" s="740"/>
      <c r="M73" s="640"/>
      <c r="N73" s="640"/>
    </row>
    <row r="74" spans="2:14" ht="14.25" hidden="1" customHeight="1" x14ac:dyDescent="0.3">
      <c r="B74" s="391"/>
      <c r="C74" s="419"/>
      <c r="D74" s="656"/>
      <c r="E74" s="411"/>
      <c r="F74" s="461"/>
      <c r="G74" s="175">
        <v>3</v>
      </c>
      <c r="H74" s="144"/>
      <c r="I74" s="400"/>
      <c r="J74" s="461"/>
      <c r="K74" s="382"/>
      <c r="L74" s="740"/>
      <c r="M74" s="640"/>
      <c r="N74" s="640"/>
    </row>
    <row r="75" spans="2:14" ht="21.5" hidden="1" customHeight="1" thickBot="1" x14ac:dyDescent="0.35">
      <c r="B75" s="391"/>
      <c r="C75" s="419"/>
      <c r="D75" s="656"/>
      <c r="E75" s="411"/>
      <c r="F75" s="461"/>
      <c r="G75" s="175">
        <v>4</v>
      </c>
      <c r="H75" s="144"/>
      <c r="I75" s="400"/>
      <c r="J75" s="461"/>
      <c r="K75" s="382"/>
      <c r="L75" s="740"/>
      <c r="M75" s="640"/>
      <c r="N75" s="640"/>
    </row>
    <row r="76" spans="2:14" ht="17.25" hidden="1" customHeight="1" thickBot="1" x14ac:dyDescent="0.35">
      <c r="B76" s="391"/>
      <c r="C76" s="419"/>
      <c r="D76" s="656"/>
      <c r="E76" s="411"/>
      <c r="F76" s="461"/>
      <c r="G76" s="175">
        <v>5</v>
      </c>
      <c r="H76" s="175"/>
      <c r="I76" s="400"/>
      <c r="J76" s="461"/>
      <c r="K76" s="382"/>
      <c r="L76" s="740"/>
      <c r="M76" s="640"/>
      <c r="N76" s="640"/>
    </row>
    <row r="77" spans="2:14" ht="17.25" hidden="1" customHeight="1" thickBot="1" x14ac:dyDescent="0.35">
      <c r="B77" s="391"/>
      <c r="C77" s="419"/>
      <c r="D77" s="656"/>
      <c r="E77" s="411"/>
      <c r="F77" s="461"/>
      <c r="G77" s="175">
        <v>6</v>
      </c>
      <c r="H77" s="175"/>
      <c r="I77" s="400"/>
      <c r="J77" s="461"/>
      <c r="K77" s="382"/>
      <c r="L77" s="740"/>
      <c r="M77" s="640"/>
      <c r="N77" s="640"/>
    </row>
    <row r="78" spans="2:14" ht="17.25" hidden="1" customHeight="1" thickBot="1" x14ac:dyDescent="0.35">
      <c r="B78" s="391"/>
      <c r="C78" s="419"/>
      <c r="D78" s="656"/>
      <c r="E78" s="411"/>
      <c r="F78" s="461"/>
      <c r="G78" s="175">
        <v>7</v>
      </c>
      <c r="H78" s="175"/>
      <c r="I78" s="400"/>
      <c r="J78" s="461"/>
      <c r="K78" s="382"/>
      <c r="L78" s="740"/>
      <c r="M78" s="640"/>
      <c r="N78" s="640"/>
    </row>
    <row r="79" spans="2:14" ht="17.25" hidden="1" customHeight="1" thickBot="1" x14ac:dyDescent="0.35">
      <c r="B79" s="392"/>
      <c r="C79" s="420"/>
      <c r="D79" s="657"/>
      <c r="E79" s="412"/>
      <c r="F79" s="462"/>
      <c r="G79" s="176">
        <v>8</v>
      </c>
      <c r="H79" s="176"/>
      <c r="I79" s="401"/>
      <c r="J79" s="462"/>
      <c r="K79" s="383"/>
      <c r="L79" s="740"/>
      <c r="M79" s="640"/>
      <c r="N79" s="640"/>
    </row>
    <row r="80" spans="2:14" s="120" customFormat="1" ht="22.5" customHeight="1" x14ac:dyDescent="0.3">
      <c r="B80" s="664"/>
      <c r="C80" s="664" t="s">
        <v>503</v>
      </c>
      <c r="D80" s="709" t="s">
        <v>8</v>
      </c>
      <c r="E80" s="712" t="s">
        <v>504</v>
      </c>
      <c r="F80" s="699" t="s">
        <v>497</v>
      </c>
      <c r="G80" s="703" t="s">
        <v>113</v>
      </c>
      <c r="H80" s="704"/>
      <c r="I80" s="704"/>
      <c r="J80" s="699" t="s">
        <v>498</v>
      </c>
      <c r="K80" s="672" t="s">
        <v>124</v>
      </c>
      <c r="L80" s="741"/>
      <c r="M80" s="741"/>
      <c r="N80" s="741"/>
    </row>
    <row r="81" spans="2:14" s="120" customFormat="1" ht="22.5" customHeight="1" x14ac:dyDescent="0.3">
      <c r="B81" s="664"/>
      <c r="C81" s="664"/>
      <c r="D81" s="710"/>
      <c r="E81" s="713"/>
      <c r="F81" s="699"/>
      <c r="G81" s="701" t="s">
        <v>13</v>
      </c>
      <c r="H81" s="705" t="s">
        <v>15</v>
      </c>
      <c r="I81" s="705" t="s">
        <v>17</v>
      </c>
      <c r="J81" s="699"/>
      <c r="K81" s="672"/>
      <c r="L81" s="741"/>
      <c r="M81" s="741"/>
      <c r="N81" s="741"/>
    </row>
    <row r="82" spans="2:14" s="120" customFormat="1" ht="52" customHeight="1" thickBot="1" x14ac:dyDescent="0.35">
      <c r="B82" s="665"/>
      <c r="C82" s="665"/>
      <c r="D82" s="711"/>
      <c r="E82" s="714"/>
      <c r="F82" s="700"/>
      <c r="G82" s="702"/>
      <c r="H82" s="706"/>
      <c r="I82" s="706"/>
      <c r="J82" s="700"/>
      <c r="K82" s="673"/>
      <c r="L82" s="741"/>
      <c r="M82" s="741"/>
      <c r="N82" s="741"/>
    </row>
    <row r="83" spans="2:14" ht="73" customHeight="1" x14ac:dyDescent="0.3">
      <c r="B83" s="390" t="str">
        <f>+LEFT(C83,4)</f>
        <v>12.1</v>
      </c>
      <c r="C83" s="418" t="s">
        <v>202</v>
      </c>
      <c r="D83" s="655" t="s">
        <v>203</v>
      </c>
      <c r="E83" s="410" t="s">
        <v>608</v>
      </c>
      <c r="F83" s="460">
        <v>3</v>
      </c>
      <c r="G83" s="174">
        <v>1</v>
      </c>
      <c r="H83" s="217" t="s">
        <v>708</v>
      </c>
      <c r="I83" s="485" t="s">
        <v>772</v>
      </c>
      <c r="J83" s="460">
        <v>3</v>
      </c>
      <c r="K83" s="381" t="str">
        <f>+IF(OR(ISBLANK(F83),ISBLANK(J83)),"",IF(OR(AND(F83=1,J83=1),AND(F83=1,J83=2),AND(F83=1,J83=3)),"Deficiencia de control mayor (diseño y ejecución)",IF(OR(AND(F83=2,J83=2),AND(F83=3,J83=1),AND(F83=3,J83=2),AND(F83=2,J83=1)),"Deficiencia de control (diseño o ejecución)",IF(AND(F83=2,J83=3),"Oportunidad de mejora","Mantenimiento del control"))))</f>
        <v>Mantenimiento del control</v>
      </c>
      <c r="L83" s="740">
        <f>+IF(K83="",152,IF(K83="Deficiencia de control mayor (diseño y ejecución)",160,IF(K83="Deficiencia de control (diseño o ejecución)",180,IF(K83="Oportunidad de mejora",200,220))))</f>
        <v>220</v>
      </c>
      <c r="M83" s="640">
        <v>4.1235999999999997</v>
      </c>
      <c r="N83" s="640">
        <f>+L83+M83</f>
        <v>224.12360000000001</v>
      </c>
    </row>
    <row r="84" spans="2:14" ht="72" customHeight="1" x14ac:dyDescent="0.3">
      <c r="B84" s="391"/>
      <c r="C84" s="419"/>
      <c r="D84" s="656"/>
      <c r="E84" s="411"/>
      <c r="F84" s="461"/>
      <c r="G84" s="175">
        <v>2</v>
      </c>
      <c r="H84" s="218" t="s">
        <v>459</v>
      </c>
      <c r="I84" s="596"/>
      <c r="J84" s="461"/>
      <c r="K84" s="382"/>
      <c r="L84" s="740"/>
      <c r="M84" s="640"/>
      <c r="N84" s="640"/>
    </row>
    <row r="85" spans="2:14" ht="28.5" hidden="1" customHeight="1" x14ac:dyDescent="0.3">
      <c r="B85" s="391"/>
      <c r="C85" s="419"/>
      <c r="D85" s="656"/>
      <c r="E85" s="411"/>
      <c r="F85" s="461"/>
      <c r="G85" s="175">
        <v>3</v>
      </c>
      <c r="H85" s="175"/>
      <c r="I85" s="596"/>
      <c r="J85" s="461"/>
      <c r="K85" s="382"/>
      <c r="L85" s="740"/>
      <c r="M85" s="640"/>
      <c r="N85" s="640"/>
    </row>
    <row r="86" spans="2:14" ht="39.5" customHeight="1" thickBot="1" x14ac:dyDescent="0.35">
      <c r="B86" s="391"/>
      <c r="C86" s="419"/>
      <c r="D86" s="656"/>
      <c r="E86" s="411"/>
      <c r="F86" s="461"/>
      <c r="G86" s="175">
        <v>3</v>
      </c>
      <c r="H86" s="216" t="s">
        <v>430</v>
      </c>
      <c r="I86" s="596"/>
      <c r="J86" s="461"/>
      <c r="K86" s="382"/>
      <c r="L86" s="740"/>
      <c r="M86" s="640"/>
      <c r="N86" s="640"/>
    </row>
    <row r="87" spans="2:14" ht="5.25" hidden="1" customHeight="1" thickBot="1" x14ac:dyDescent="0.35">
      <c r="B87" s="391"/>
      <c r="C87" s="419"/>
      <c r="D87" s="656"/>
      <c r="E87" s="411"/>
      <c r="F87" s="461"/>
      <c r="G87" s="175">
        <v>5</v>
      </c>
      <c r="H87" s="175"/>
      <c r="I87" s="596"/>
      <c r="J87" s="461"/>
      <c r="K87" s="382"/>
      <c r="L87" s="740"/>
      <c r="M87" s="640"/>
      <c r="N87" s="640"/>
    </row>
    <row r="88" spans="2:14" ht="2.25" hidden="1" customHeight="1" thickBot="1" x14ac:dyDescent="0.35">
      <c r="B88" s="391"/>
      <c r="C88" s="419"/>
      <c r="D88" s="656"/>
      <c r="E88" s="411"/>
      <c r="F88" s="461"/>
      <c r="G88" s="175">
        <v>6</v>
      </c>
      <c r="H88" s="175"/>
      <c r="I88" s="596"/>
      <c r="J88" s="461"/>
      <c r="K88" s="382"/>
      <c r="L88" s="740"/>
      <c r="M88" s="640"/>
      <c r="N88" s="640"/>
    </row>
    <row r="89" spans="2:14" ht="28.5" hidden="1" customHeight="1" thickBot="1" x14ac:dyDescent="0.35">
      <c r="B89" s="391"/>
      <c r="C89" s="419"/>
      <c r="D89" s="656"/>
      <c r="E89" s="411"/>
      <c r="F89" s="461"/>
      <c r="G89" s="175">
        <v>7</v>
      </c>
      <c r="H89" s="175"/>
      <c r="I89" s="596"/>
      <c r="J89" s="461"/>
      <c r="K89" s="382"/>
      <c r="L89" s="740"/>
      <c r="M89" s="640"/>
      <c r="N89" s="640"/>
    </row>
    <row r="90" spans="2:14" ht="117" hidden="1" customHeight="1" thickBot="1" x14ac:dyDescent="0.35">
      <c r="B90" s="392"/>
      <c r="C90" s="420"/>
      <c r="D90" s="657"/>
      <c r="E90" s="412"/>
      <c r="F90" s="462"/>
      <c r="G90" s="176">
        <v>8</v>
      </c>
      <c r="H90" s="176"/>
      <c r="I90" s="597"/>
      <c r="J90" s="462"/>
      <c r="K90" s="383"/>
      <c r="L90" s="740"/>
      <c r="M90" s="640"/>
      <c r="N90" s="640"/>
    </row>
    <row r="91" spans="2:14" ht="137.5" customHeight="1" thickBot="1" x14ac:dyDescent="0.35">
      <c r="B91" s="390" t="str">
        <f>+LEFT(C91,4)</f>
        <v>12.2</v>
      </c>
      <c r="C91" s="418" t="s">
        <v>204</v>
      </c>
      <c r="D91" s="655" t="s">
        <v>205</v>
      </c>
      <c r="E91" s="449" t="s">
        <v>709</v>
      </c>
      <c r="F91" s="460">
        <v>3</v>
      </c>
      <c r="G91" s="174">
        <v>1</v>
      </c>
      <c r="H91" s="217" t="s">
        <v>543</v>
      </c>
      <c r="I91" s="399" t="s">
        <v>773</v>
      </c>
      <c r="J91" s="460">
        <v>3</v>
      </c>
      <c r="K91" s="381" t="str">
        <f>+IF(OR(ISBLANK(F91),ISBLANK(J91)),"",IF(OR(AND(F91=1,J91=1),AND(F91=1,J91=2),AND(F91=1,J91=3)),"Deficiencia de control mayor (diseño y ejecución)",IF(OR(AND(F91=2,J91=2),AND(F91=3,J91=1),AND(F91=3,J91=2),AND(F91=2,J91=1)),"Deficiencia de control (diseño o ejecución)",IF(AND(F91=2,J91=3),"Oportunidad de mejora","Mantenimiento del control"))))</f>
        <v>Mantenimiento del control</v>
      </c>
      <c r="L91" s="740">
        <f>+IF(K91="",152,IF(K91="Deficiencia de control mayor (diseño y ejecución)",160,IF(K91="Deficiencia de control (diseño o ejecución)",180,IF(K91="Oportunidad de mejora",200,220))))</f>
        <v>220</v>
      </c>
      <c r="M91" s="640">
        <v>4.2365000000000004</v>
      </c>
      <c r="N91" s="742">
        <f>+L91+M91</f>
        <v>224.23650000000001</v>
      </c>
    </row>
    <row r="92" spans="2:14" ht="17.25" hidden="1" customHeight="1" thickBot="1" x14ac:dyDescent="0.35">
      <c r="B92" s="391"/>
      <c r="C92" s="419"/>
      <c r="D92" s="656"/>
      <c r="E92" s="632"/>
      <c r="F92" s="461"/>
      <c r="G92" s="175">
        <v>2</v>
      </c>
      <c r="H92" s="175"/>
      <c r="I92" s="400"/>
      <c r="J92" s="461"/>
      <c r="K92" s="382"/>
      <c r="L92" s="740"/>
      <c r="M92" s="640"/>
      <c r="N92" s="742"/>
    </row>
    <row r="93" spans="2:14" ht="17.25" hidden="1" customHeight="1" thickBot="1" x14ac:dyDescent="0.35">
      <c r="B93" s="391"/>
      <c r="C93" s="419"/>
      <c r="D93" s="656"/>
      <c r="E93" s="632"/>
      <c r="F93" s="461"/>
      <c r="G93" s="175">
        <v>3</v>
      </c>
      <c r="H93" s="175"/>
      <c r="I93" s="400"/>
      <c r="J93" s="461"/>
      <c r="K93" s="382"/>
      <c r="L93" s="740"/>
      <c r="M93" s="640"/>
      <c r="N93" s="742"/>
    </row>
    <row r="94" spans="2:14" ht="17.25" hidden="1" customHeight="1" thickBot="1" x14ac:dyDescent="0.35">
      <c r="B94" s="391"/>
      <c r="C94" s="419"/>
      <c r="D94" s="656"/>
      <c r="E94" s="632"/>
      <c r="F94" s="461"/>
      <c r="G94" s="175">
        <v>4</v>
      </c>
      <c r="H94" s="175"/>
      <c r="I94" s="400"/>
      <c r="J94" s="461"/>
      <c r="K94" s="382"/>
      <c r="L94" s="740"/>
      <c r="M94" s="640"/>
      <c r="N94" s="742"/>
    </row>
    <row r="95" spans="2:14" ht="17.25" hidden="1" customHeight="1" thickBot="1" x14ac:dyDescent="0.35">
      <c r="B95" s="391"/>
      <c r="C95" s="419"/>
      <c r="D95" s="656"/>
      <c r="E95" s="632"/>
      <c r="F95" s="461"/>
      <c r="G95" s="175">
        <v>5</v>
      </c>
      <c r="H95" s="175"/>
      <c r="I95" s="400"/>
      <c r="J95" s="461"/>
      <c r="K95" s="382"/>
      <c r="L95" s="740"/>
      <c r="M95" s="640"/>
      <c r="N95" s="742"/>
    </row>
    <row r="96" spans="2:14" ht="17.25" hidden="1" customHeight="1" thickBot="1" x14ac:dyDescent="0.35">
      <c r="B96" s="391"/>
      <c r="C96" s="419"/>
      <c r="D96" s="656"/>
      <c r="E96" s="632"/>
      <c r="F96" s="461"/>
      <c r="G96" s="175">
        <v>6</v>
      </c>
      <c r="H96" s="175"/>
      <c r="I96" s="400"/>
      <c r="J96" s="461"/>
      <c r="K96" s="382"/>
      <c r="L96" s="740"/>
      <c r="M96" s="640"/>
      <c r="N96" s="742"/>
    </row>
    <row r="97" spans="2:15" ht="17.25" hidden="1" customHeight="1" thickBot="1" x14ac:dyDescent="0.35">
      <c r="B97" s="391"/>
      <c r="C97" s="419"/>
      <c r="D97" s="656"/>
      <c r="E97" s="632"/>
      <c r="F97" s="461"/>
      <c r="G97" s="175">
        <v>7</v>
      </c>
      <c r="H97" s="175"/>
      <c r="I97" s="400"/>
      <c r="J97" s="461"/>
      <c r="K97" s="382"/>
      <c r="L97" s="740"/>
      <c r="M97" s="640"/>
      <c r="N97" s="742"/>
    </row>
    <row r="98" spans="2:15" ht="28.5" hidden="1" customHeight="1" thickBot="1" x14ac:dyDescent="0.35">
      <c r="B98" s="392"/>
      <c r="C98" s="420"/>
      <c r="D98" s="657"/>
      <c r="E98" s="633"/>
      <c r="F98" s="462"/>
      <c r="G98" s="176">
        <v>8</v>
      </c>
      <c r="H98" s="176"/>
      <c r="I98" s="401"/>
      <c r="J98" s="462"/>
      <c r="K98" s="383"/>
      <c r="L98" s="740"/>
      <c r="M98" s="640"/>
      <c r="N98" s="742"/>
    </row>
    <row r="99" spans="2:15" ht="11.25" customHeight="1" x14ac:dyDescent="0.3">
      <c r="B99" s="390" t="str">
        <f>+LEFT(C99,4)</f>
        <v>12.3</v>
      </c>
      <c r="C99" s="652" t="s">
        <v>206</v>
      </c>
      <c r="D99" s="655" t="s">
        <v>207</v>
      </c>
      <c r="E99" s="399" t="s">
        <v>710</v>
      </c>
      <c r="F99" s="460">
        <v>3</v>
      </c>
      <c r="G99" s="174">
        <v>1</v>
      </c>
      <c r="H99" s="121"/>
      <c r="I99" s="658" t="s">
        <v>774</v>
      </c>
      <c r="J99" s="460">
        <v>3</v>
      </c>
      <c r="K99" s="381" t="str">
        <f>+IF(OR(ISBLANK(F99),ISBLANK(J99)),"",IF(OR(AND(F99=1,J99=1),AND(F99=1,J99=2),AND(F99=1,J99=3)),"Deficiencia de control mayor (diseño y ejecución)",IF(OR(AND(F99=2,J99=2),AND(F99=3,J99=1),AND(F99=3,J99=2),AND(F99=2,J99=1)),"Deficiencia de control (diseño o ejecución)",IF(AND(F99=2,J99=3),"Oportunidad de mejora","Mantenimiento del control"))))</f>
        <v>Mantenimiento del control</v>
      </c>
      <c r="L99" s="740">
        <f>+IF(K99="",152,IF(K99="Deficiencia de control mayor (diseño y ejecución)",160,IF(K99="Deficiencia de control (diseño o ejecución)",180,IF(K99="Oportunidad de mejora",200,220))))</f>
        <v>220</v>
      </c>
      <c r="M99" s="640">
        <v>4.2365599999999999</v>
      </c>
      <c r="N99" s="742">
        <f>+L99+M99</f>
        <v>224.23656</v>
      </c>
    </row>
    <row r="100" spans="2:15" s="115" customFormat="1" ht="72" customHeight="1" x14ac:dyDescent="0.3">
      <c r="B100" s="391"/>
      <c r="C100" s="653"/>
      <c r="D100" s="656"/>
      <c r="E100" s="400"/>
      <c r="F100" s="461"/>
      <c r="G100" s="154">
        <v>2</v>
      </c>
      <c r="H100" s="206" t="s">
        <v>544</v>
      </c>
      <c r="I100" s="659"/>
      <c r="J100" s="461"/>
      <c r="K100" s="382"/>
      <c r="L100" s="740"/>
      <c r="M100" s="640"/>
      <c r="N100" s="742"/>
      <c r="O100" s="117"/>
    </row>
    <row r="101" spans="2:15" ht="15.75" hidden="1" customHeight="1" thickBot="1" x14ac:dyDescent="0.35">
      <c r="B101" s="391"/>
      <c r="C101" s="653"/>
      <c r="D101" s="656"/>
      <c r="E101" s="400"/>
      <c r="F101" s="461"/>
      <c r="G101" s="179">
        <v>3</v>
      </c>
      <c r="H101" s="178"/>
      <c r="I101" s="659"/>
      <c r="J101" s="461"/>
      <c r="K101" s="382"/>
      <c r="L101" s="740"/>
      <c r="M101" s="640"/>
      <c r="N101" s="742"/>
    </row>
    <row r="102" spans="2:15" ht="1.5" hidden="1" customHeight="1" thickBot="1" x14ac:dyDescent="0.35">
      <c r="B102" s="391"/>
      <c r="C102" s="653"/>
      <c r="D102" s="656"/>
      <c r="E102" s="400"/>
      <c r="F102" s="461"/>
      <c r="G102" s="175">
        <v>4</v>
      </c>
      <c r="H102" s="175"/>
      <c r="I102" s="659"/>
      <c r="J102" s="461"/>
      <c r="K102" s="382"/>
      <c r="L102" s="740"/>
      <c r="M102" s="640"/>
      <c r="N102" s="742"/>
    </row>
    <row r="103" spans="2:15" ht="17.25" hidden="1" customHeight="1" thickBot="1" x14ac:dyDescent="0.35">
      <c r="B103" s="391"/>
      <c r="C103" s="653"/>
      <c r="D103" s="656"/>
      <c r="E103" s="400"/>
      <c r="F103" s="461"/>
      <c r="G103" s="175">
        <v>5</v>
      </c>
      <c r="H103" s="175"/>
      <c r="I103" s="659"/>
      <c r="J103" s="461"/>
      <c r="K103" s="382"/>
      <c r="L103" s="740"/>
      <c r="M103" s="640"/>
      <c r="N103" s="742"/>
    </row>
    <row r="104" spans="2:15" ht="17.25" hidden="1" customHeight="1" thickBot="1" x14ac:dyDescent="0.35">
      <c r="B104" s="391"/>
      <c r="C104" s="653"/>
      <c r="D104" s="656"/>
      <c r="E104" s="400"/>
      <c r="F104" s="461"/>
      <c r="G104" s="175">
        <v>6</v>
      </c>
      <c r="H104" s="175"/>
      <c r="I104" s="659"/>
      <c r="J104" s="461"/>
      <c r="K104" s="382"/>
      <c r="L104" s="740"/>
      <c r="M104" s="640"/>
      <c r="N104" s="742"/>
    </row>
    <row r="105" spans="2:15" ht="17.25" hidden="1" customHeight="1" thickBot="1" x14ac:dyDescent="0.35">
      <c r="B105" s="391"/>
      <c r="C105" s="653"/>
      <c r="D105" s="656"/>
      <c r="E105" s="400"/>
      <c r="F105" s="461"/>
      <c r="G105" s="175">
        <v>7</v>
      </c>
      <c r="H105" s="175"/>
      <c r="I105" s="659"/>
      <c r="J105" s="461"/>
      <c r="K105" s="382"/>
      <c r="L105" s="740"/>
      <c r="M105" s="640"/>
      <c r="N105" s="742"/>
    </row>
    <row r="106" spans="2:15" ht="2" customHeight="1" thickBot="1" x14ac:dyDescent="0.35">
      <c r="B106" s="392"/>
      <c r="C106" s="654"/>
      <c r="D106" s="657"/>
      <c r="E106" s="401"/>
      <c r="F106" s="462"/>
      <c r="G106" s="176">
        <v>8</v>
      </c>
      <c r="H106" s="176"/>
      <c r="I106" s="660"/>
      <c r="J106" s="462"/>
      <c r="K106" s="383"/>
      <c r="L106" s="740"/>
      <c r="M106" s="640"/>
      <c r="N106" s="742"/>
    </row>
    <row r="107" spans="2:15" ht="87" customHeight="1" x14ac:dyDescent="0.3">
      <c r="B107" s="390" t="str">
        <f>+LEFT(C107,4)</f>
        <v>12.4</v>
      </c>
      <c r="C107" s="652" t="s">
        <v>208</v>
      </c>
      <c r="D107" s="655" t="s">
        <v>209</v>
      </c>
      <c r="E107" s="399" t="s">
        <v>460</v>
      </c>
      <c r="F107" s="460">
        <v>3</v>
      </c>
      <c r="G107" s="195">
        <v>1</v>
      </c>
      <c r="H107" s="217" t="s">
        <v>433</v>
      </c>
      <c r="I107" s="400" t="s">
        <v>775</v>
      </c>
      <c r="J107" s="661">
        <v>3</v>
      </c>
      <c r="K107" s="381" t="str">
        <f>+IF(OR(ISBLANK(F107),ISBLANK(J107)),"",IF(OR(AND(F107=1,J107=1),AND(F107=1,J107=2),AND(F107=1,J107=3)),"Deficiencia de control mayor (diseño y ejecución)",IF(OR(AND(F107=2,J107=2),AND(F107=3,J107=1),AND(F107=3,J107=2),AND(F107=2,J107=1)),"Deficiencia de control (diseño o ejecución)",IF(AND(F107=2,J107=3),"Oportunidad de mejora","Mantenimiento del control"))))</f>
        <v>Mantenimiento del control</v>
      </c>
      <c r="L107" s="740">
        <f>+IF(K107="",152,IF(K107="Deficiencia de control mayor (diseño y ejecución)",160,IF(K107="Deficiencia de control (diseño o ejecución)",180,IF(K107="Oportunidad de mejora",200,220))))</f>
        <v>220</v>
      </c>
      <c r="M107" s="640">
        <v>4.2365680000000001</v>
      </c>
      <c r="N107" s="742">
        <f>+L107+M107</f>
        <v>224.23656800000001</v>
      </c>
    </row>
    <row r="108" spans="2:15" ht="2.25" customHeight="1" thickBot="1" x14ac:dyDescent="0.35">
      <c r="B108" s="391"/>
      <c r="C108" s="653"/>
      <c r="D108" s="656"/>
      <c r="E108" s="400"/>
      <c r="F108" s="461"/>
      <c r="G108" s="175">
        <v>2</v>
      </c>
      <c r="H108" s="175"/>
      <c r="I108" s="400"/>
      <c r="J108" s="662"/>
      <c r="K108" s="382"/>
      <c r="L108" s="740"/>
      <c r="M108" s="640"/>
      <c r="N108" s="742"/>
    </row>
    <row r="109" spans="2:15" ht="17.25" hidden="1" customHeight="1" thickBot="1" x14ac:dyDescent="0.35">
      <c r="B109" s="391"/>
      <c r="C109" s="653"/>
      <c r="D109" s="656"/>
      <c r="E109" s="400"/>
      <c r="F109" s="461"/>
      <c r="G109" s="175">
        <v>3</v>
      </c>
      <c r="H109" s="175"/>
      <c r="I109" s="400"/>
      <c r="J109" s="662"/>
      <c r="K109" s="382"/>
      <c r="L109" s="740"/>
      <c r="M109" s="640"/>
      <c r="N109" s="742"/>
    </row>
    <row r="110" spans="2:15" ht="17.25" hidden="1" customHeight="1" thickBot="1" x14ac:dyDescent="0.35">
      <c r="B110" s="391"/>
      <c r="C110" s="653"/>
      <c r="D110" s="656"/>
      <c r="E110" s="400"/>
      <c r="F110" s="461"/>
      <c r="G110" s="175">
        <v>4</v>
      </c>
      <c r="H110" s="175"/>
      <c r="I110" s="400"/>
      <c r="J110" s="662"/>
      <c r="K110" s="382"/>
      <c r="L110" s="740"/>
      <c r="M110" s="640"/>
      <c r="N110" s="742"/>
    </row>
    <row r="111" spans="2:15" ht="17.25" hidden="1" customHeight="1" thickBot="1" x14ac:dyDescent="0.35">
      <c r="B111" s="391"/>
      <c r="C111" s="653"/>
      <c r="D111" s="656"/>
      <c r="E111" s="400"/>
      <c r="F111" s="461"/>
      <c r="G111" s="175">
        <v>5</v>
      </c>
      <c r="H111" s="175"/>
      <c r="I111" s="400"/>
      <c r="J111" s="662"/>
      <c r="K111" s="382"/>
      <c r="L111" s="740"/>
      <c r="M111" s="640"/>
      <c r="N111" s="742"/>
    </row>
    <row r="112" spans="2:15" ht="17.25" hidden="1" customHeight="1" thickBot="1" x14ac:dyDescent="0.35">
      <c r="B112" s="391"/>
      <c r="C112" s="653"/>
      <c r="D112" s="656"/>
      <c r="E112" s="400"/>
      <c r="F112" s="461"/>
      <c r="G112" s="175">
        <v>6</v>
      </c>
      <c r="H112" s="175"/>
      <c r="I112" s="400"/>
      <c r="J112" s="662"/>
      <c r="K112" s="382"/>
      <c r="L112" s="740"/>
      <c r="M112" s="640"/>
      <c r="N112" s="742"/>
    </row>
    <row r="113" spans="2:14" ht="17.25" hidden="1" customHeight="1" thickBot="1" x14ac:dyDescent="0.35">
      <c r="B113" s="391"/>
      <c r="C113" s="653"/>
      <c r="D113" s="656"/>
      <c r="E113" s="400"/>
      <c r="F113" s="461"/>
      <c r="G113" s="175">
        <v>7</v>
      </c>
      <c r="H113" s="175"/>
      <c r="I113" s="400"/>
      <c r="J113" s="662"/>
      <c r="K113" s="382"/>
      <c r="L113" s="740"/>
      <c r="M113" s="640"/>
      <c r="N113" s="742"/>
    </row>
    <row r="114" spans="2:14" ht="17.25" hidden="1" customHeight="1" thickBot="1" x14ac:dyDescent="0.35">
      <c r="B114" s="392"/>
      <c r="C114" s="654"/>
      <c r="D114" s="657"/>
      <c r="E114" s="401"/>
      <c r="F114" s="462"/>
      <c r="G114" s="176">
        <v>8</v>
      </c>
      <c r="H114" s="176"/>
      <c r="I114" s="401"/>
      <c r="J114" s="663"/>
      <c r="K114" s="383"/>
      <c r="L114" s="740"/>
      <c r="M114" s="640"/>
      <c r="N114" s="742"/>
    </row>
    <row r="115" spans="2:14" ht="73" customHeight="1" x14ac:dyDescent="0.3">
      <c r="B115" s="390" t="str">
        <f>+LEFT(C115,4)</f>
        <v>12.5</v>
      </c>
      <c r="C115" s="418" t="s">
        <v>210</v>
      </c>
      <c r="D115" s="655" t="s">
        <v>211</v>
      </c>
      <c r="E115" s="410" t="s">
        <v>711</v>
      </c>
      <c r="F115" s="460">
        <v>3</v>
      </c>
      <c r="G115" s="195">
        <v>1</v>
      </c>
      <c r="H115" s="217" t="s">
        <v>461</v>
      </c>
      <c r="I115" s="399" t="s">
        <v>613</v>
      </c>
      <c r="J115" s="460">
        <v>3</v>
      </c>
      <c r="K115" s="381" t="str">
        <f>+IF(OR(ISBLANK(F115),ISBLANK(J115)),"",IF(OR(AND(F115=1,J115=1),AND(F115=1,J115=2),AND(F115=1,J115=3)),"Deficiencia de control mayor (diseño y ejecución)",IF(OR(AND(F115=2,J115=2),AND(F115=3,J115=1),AND(F115=3,J115=2),AND(F115=2,J115=1)),"Deficiencia de control (diseño o ejecución)",IF(AND(F115=2,J115=3),"Oportunidad de mejora","Mantenimiento del control"))))</f>
        <v>Mantenimiento del control</v>
      </c>
      <c r="L115" s="740">
        <f>+IF(K115="",152,IF(K115="Deficiencia de control mayor (diseño y ejecución)",160,IF(K115="Deficiencia de control (diseño o ejecución)",180,IF(K115="Oportunidad de mejora",200,220))))</f>
        <v>220</v>
      </c>
      <c r="M115" s="640">
        <v>4.3569000000000004</v>
      </c>
      <c r="N115" s="640">
        <f>+L115+M115</f>
        <v>224.3569</v>
      </c>
    </row>
    <row r="116" spans="2:14" ht="31.5" hidden="1" customHeight="1" x14ac:dyDescent="0.3">
      <c r="B116" s="391"/>
      <c r="C116" s="419"/>
      <c r="D116" s="656"/>
      <c r="E116" s="411"/>
      <c r="F116" s="461"/>
      <c r="G116" s="175">
        <v>2</v>
      </c>
      <c r="H116" s="175"/>
      <c r="I116" s="400"/>
      <c r="J116" s="461"/>
      <c r="K116" s="382"/>
      <c r="L116" s="740"/>
      <c r="M116" s="640"/>
      <c r="N116" s="640"/>
    </row>
    <row r="117" spans="2:14" ht="22.5" hidden="1" customHeight="1" x14ac:dyDescent="0.3">
      <c r="B117" s="391"/>
      <c r="C117" s="419"/>
      <c r="D117" s="656"/>
      <c r="E117" s="411"/>
      <c r="F117" s="461"/>
      <c r="G117" s="175">
        <v>3</v>
      </c>
      <c r="H117" s="175"/>
      <c r="I117" s="400"/>
      <c r="J117" s="461"/>
      <c r="K117" s="382"/>
      <c r="L117" s="740"/>
      <c r="M117" s="640"/>
      <c r="N117" s="640"/>
    </row>
    <row r="118" spans="2:14" ht="22.5" hidden="1" customHeight="1" x14ac:dyDescent="0.3">
      <c r="B118" s="391"/>
      <c r="C118" s="419"/>
      <c r="D118" s="656"/>
      <c r="E118" s="411"/>
      <c r="F118" s="461"/>
      <c r="G118" s="175">
        <v>4</v>
      </c>
      <c r="H118" s="175"/>
      <c r="I118" s="400"/>
      <c r="J118" s="461"/>
      <c r="K118" s="382"/>
      <c r="L118" s="740"/>
      <c r="M118" s="640"/>
      <c r="N118" s="640"/>
    </row>
    <row r="119" spans="2:14" ht="22.5" hidden="1" customHeight="1" x14ac:dyDescent="0.3">
      <c r="B119" s="391"/>
      <c r="C119" s="419"/>
      <c r="D119" s="656"/>
      <c r="E119" s="411"/>
      <c r="F119" s="461"/>
      <c r="G119" s="175">
        <v>5</v>
      </c>
      <c r="H119" s="175"/>
      <c r="I119" s="400"/>
      <c r="J119" s="461"/>
      <c r="K119" s="382"/>
      <c r="L119" s="740"/>
      <c r="M119" s="640"/>
      <c r="N119" s="640"/>
    </row>
    <row r="120" spans="2:14" ht="22.5" hidden="1" customHeight="1" x14ac:dyDescent="0.3">
      <c r="B120" s="391"/>
      <c r="C120" s="419"/>
      <c r="D120" s="656"/>
      <c r="E120" s="411"/>
      <c r="F120" s="461"/>
      <c r="G120" s="175">
        <v>6</v>
      </c>
      <c r="H120" s="175"/>
      <c r="I120" s="400"/>
      <c r="J120" s="461"/>
      <c r="K120" s="382"/>
      <c r="L120" s="740"/>
      <c r="M120" s="640"/>
      <c r="N120" s="640"/>
    </row>
    <row r="121" spans="2:14" ht="22.5" hidden="1" customHeight="1" x14ac:dyDescent="0.3">
      <c r="B121" s="391"/>
      <c r="C121" s="419"/>
      <c r="D121" s="656"/>
      <c r="E121" s="411"/>
      <c r="F121" s="461"/>
      <c r="G121" s="175">
        <v>7</v>
      </c>
      <c r="H121" s="175"/>
      <c r="I121" s="400"/>
      <c r="J121" s="461"/>
      <c r="K121" s="382"/>
      <c r="L121" s="740"/>
      <c r="M121" s="640"/>
      <c r="N121" s="640"/>
    </row>
    <row r="122" spans="2:14" ht="0.65" customHeight="1" thickBot="1" x14ac:dyDescent="0.35">
      <c r="B122" s="392"/>
      <c r="C122" s="420"/>
      <c r="D122" s="657"/>
      <c r="E122" s="412"/>
      <c r="F122" s="462"/>
      <c r="G122" s="176">
        <v>8</v>
      </c>
      <c r="H122" s="176"/>
      <c r="I122" s="401"/>
      <c r="J122" s="462"/>
      <c r="K122" s="383"/>
      <c r="L122" s="740"/>
      <c r="M122" s="640"/>
      <c r="N122" s="640"/>
    </row>
    <row r="123" spans="2:14" ht="22.5" customHeight="1" x14ac:dyDescent="0.3">
      <c r="D123" s="86"/>
    </row>
    <row r="124" spans="2:14" ht="22.5" customHeight="1" x14ac:dyDescent="0.3">
      <c r="D124" s="86"/>
    </row>
    <row r="125" spans="2:14" ht="22.5" customHeight="1" x14ac:dyDescent="0.3">
      <c r="D125" s="86"/>
    </row>
    <row r="126" spans="2:14" ht="22.5" customHeight="1" x14ac:dyDescent="0.3">
      <c r="D126" s="86"/>
    </row>
    <row r="127" spans="2:14" ht="22.5" customHeight="1" x14ac:dyDescent="0.3">
      <c r="D127" s="86"/>
    </row>
    <row r="128" spans="2:14" ht="22.5" customHeight="1" x14ac:dyDescent="0.3">
      <c r="D128" s="86"/>
    </row>
    <row r="129" spans="4:4" ht="22.5" customHeight="1" x14ac:dyDescent="0.3">
      <c r="D129" s="86"/>
    </row>
    <row r="130" spans="4:4" ht="22.5" customHeight="1" x14ac:dyDescent="0.3">
      <c r="D130" s="86"/>
    </row>
    <row r="131" spans="4:4" ht="22.5" customHeight="1" x14ac:dyDescent="0.3">
      <c r="D131" s="86"/>
    </row>
    <row r="132" spans="4:4" ht="22.5" customHeight="1" x14ac:dyDescent="0.3">
      <c r="D132" s="86"/>
    </row>
    <row r="133" spans="4:4" ht="22.5" customHeight="1" x14ac:dyDescent="0.3">
      <c r="D133" s="86"/>
    </row>
    <row r="134" spans="4:4" ht="22.5" customHeight="1" x14ac:dyDescent="0.3">
      <c r="D134" s="86"/>
    </row>
    <row r="135" spans="4:4" ht="22.5" customHeight="1" x14ac:dyDescent="0.3">
      <c r="D135" s="86"/>
    </row>
    <row r="136" spans="4:4" ht="22.5" customHeight="1" x14ac:dyDescent="0.3">
      <c r="D136" s="86"/>
    </row>
    <row r="137" spans="4:4" ht="22.5" customHeight="1" x14ac:dyDescent="0.3">
      <c r="D137" s="86"/>
    </row>
    <row r="138" spans="4:4" ht="22.5" customHeight="1" x14ac:dyDescent="0.3">
      <c r="D138" s="86"/>
    </row>
    <row r="139" spans="4:4" ht="22.5" customHeight="1" x14ac:dyDescent="0.3">
      <c r="D139" s="86"/>
    </row>
    <row r="140" spans="4:4" ht="22.5" customHeight="1" x14ac:dyDescent="0.3">
      <c r="D140" s="86"/>
    </row>
    <row r="141" spans="4:4" ht="22.5" customHeight="1" x14ac:dyDescent="0.3">
      <c r="D141" s="86"/>
    </row>
    <row r="142" spans="4:4" ht="22.5" customHeight="1" x14ac:dyDescent="0.3">
      <c r="D142" s="86"/>
    </row>
    <row r="143" spans="4:4" ht="22.5" customHeight="1" x14ac:dyDescent="0.3">
      <c r="D143" s="86"/>
    </row>
    <row r="144" spans="4:4" ht="22.5" customHeight="1" x14ac:dyDescent="0.3">
      <c r="D144" s="86"/>
    </row>
    <row r="145" spans="4:4" ht="22.5" customHeight="1" x14ac:dyDescent="0.3">
      <c r="D145" s="86"/>
    </row>
    <row r="146" spans="4:4" ht="22.5" customHeight="1" x14ac:dyDescent="0.3">
      <c r="D146" s="86"/>
    </row>
    <row r="147" spans="4:4" ht="22.5" customHeight="1" x14ac:dyDescent="0.3">
      <c r="D147" s="86"/>
    </row>
    <row r="148" spans="4:4" ht="22.5" customHeight="1" x14ac:dyDescent="0.3">
      <c r="D148" s="86"/>
    </row>
    <row r="149" spans="4:4" ht="22.5" customHeight="1" x14ac:dyDescent="0.3">
      <c r="D149" s="86"/>
    </row>
    <row r="150" spans="4:4" ht="22.5" customHeight="1" x14ac:dyDescent="0.3">
      <c r="D150" s="86"/>
    </row>
    <row r="151" spans="4:4" ht="22.5" customHeight="1" x14ac:dyDescent="0.3">
      <c r="D151" s="86"/>
    </row>
    <row r="152" spans="4:4" ht="22.5" customHeight="1" x14ac:dyDescent="0.3">
      <c r="D152" s="86"/>
    </row>
    <row r="153" spans="4:4" ht="22.5" customHeight="1" x14ac:dyDescent="0.3">
      <c r="D153" s="86"/>
    </row>
    <row r="154" spans="4:4" ht="22.5" customHeight="1" x14ac:dyDescent="0.3">
      <c r="D154" s="86"/>
    </row>
    <row r="155" spans="4:4" ht="22.5" customHeight="1" x14ac:dyDescent="0.3">
      <c r="D155" s="86"/>
    </row>
    <row r="156" spans="4:4" ht="22.5" customHeight="1" x14ac:dyDescent="0.3">
      <c r="D156" s="86"/>
    </row>
    <row r="157" spans="4:4" ht="22.5" customHeight="1" x14ac:dyDescent="0.3">
      <c r="D157" s="86"/>
    </row>
    <row r="158" spans="4:4" ht="22.5" customHeight="1" x14ac:dyDescent="0.3">
      <c r="D158" s="86"/>
    </row>
    <row r="159" spans="4:4" ht="22.5" customHeight="1" x14ac:dyDescent="0.3">
      <c r="D159" s="86"/>
    </row>
    <row r="160" spans="4:4" ht="22.5" customHeight="1" x14ac:dyDescent="0.3">
      <c r="D160" s="86"/>
    </row>
    <row r="161" spans="4:4" ht="22.5" customHeight="1" x14ac:dyDescent="0.3">
      <c r="D161" s="86"/>
    </row>
    <row r="162" spans="4:4" ht="22.5" customHeight="1" x14ac:dyDescent="0.3">
      <c r="D162" s="86"/>
    </row>
    <row r="163" spans="4:4" ht="22.5" customHeight="1" x14ac:dyDescent="0.3">
      <c r="D163" s="86"/>
    </row>
    <row r="164" spans="4:4" ht="22.5" customHeight="1" x14ac:dyDescent="0.3">
      <c r="D164" s="86"/>
    </row>
    <row r="165" spans="4:4" ht="22.5" customHeight="1" x14ac:dyDescent="0.3">
      <c r="D165" s="86"/>
    </row>
    <row r="166" spans="4:4" ht="22.5" customHeight="1" x14ac:dyDescent="0.3">
      <c r="D166" s="86"/>
    </row>
    <row r="167" spans="4:4" ht="22.5" customHeight="1" x14ac:dyDescent="0.3">
      <c r="D167" s="86"/>
    </row>
    <row r="168" spans="4:4" ht="22.5" customHeight="1" x14ac:dyDescent="0.3">
      <c r="D168" s="86"/>
    </row>
    <row r="169" spans="4:4" ht="22.5" customHeight="1" x14ac:dyDescent="0.3">
      <c r="D169" s="86"/>
    </row>
    <row r="170" spans="4:4" ht="22.5" customHeight="1" x14ac:dyDescent="0.3">
      <c r="D170" s="86"/>
    </row>
    <row r="171" spans="4:4" ht="22.5" customHeight="1" x14ac:dyDescent="0.3">
      <c r="D171" s="86"/>
    </row>
    <row r="172" spans="4:4" ht="22.5" customHeight="1" x14ac:dyDescent="0.3">
      <c r="D172" s="86"/>
    </row>
    <row r="173" spans="4:4" ht="22.5" customHeight="1" x14ac:dyDescent="0.3">
      <c r="D173" s="86"/>
    </row>
    <row r="174" spans="4:4" ht="22.5" customHeight="1" x14ac:dyDescent="0.3">
      <c r="D174" s="86"/>
    </row>
    <row r="175" spans="4:4" ht="22.5" customHeight="1" x14ac:dyDescent="0.3">
      <c r="D175" s="86"/>
    </row>
    <row r="176" spans="4:4" ht="22.5" customHeight="1" x14ac:dyDescent="0.3">
      <c r="D176" s="86"/>
    </row>
    <row r="177" spans="4:4" ht="22.5" customHeight="1" x14ac:dyDescent="0.3">
      <c r="D177" s="86"/>
    </row>
    <row r="178" spans="4:4" ht="22.5" customHeight="1" x14ac:dyDescent="0.3">
      <c r="D178" s="86"/>
    </row>
    <row r="179" spans="4:4" ht="22.5" customHeight="1" x14ac:dyDescent="0.3">
      <c r="D179" s="86"/>
    </row>
    <row r="180" spans="4:4" ht="22.5" customHeight="1" x14ac:dyDescent="0.3">
      <c r="D180" s="86"/>
    </row>
    <row r="181" spans="4:4" ht="22.5" customHeight="1" x14ac:dyDescent="0.3">
      <c r="D181" s="86"/>
    </row>
    <row r="182" spans="4:4" ht="22.5" customHeight="1" x14ac:dyDescent="0.3">
      <c r="D182" s="86"/>
    </row>
    <row r="183" spans="4:4" ht="22.5" customHeight="1" x14ac:dyDescent="0.3">
      <c r="D183" s="86"/>
    </row>
    <row r="184" spans="4:4" ht="22.5" customHeight="1" x14ac:dyDescent="0.3">
      <c r="D184" s="86"/>
    </row>
    <row r="185" spans="4:4" ht="22.5" customHeight="1" x14ac:dyDescent="0.3">
      <c r="D185" s="86"/>
    </row>
    <row r="186" spans="4:4" ht="22.5" customHeight="1" x14ac:dyDescent="0.3">
      <c r="D186" s="86"/>
    </row>
    <row r="187" spans="4:4" ht="22.5" customHeight="1" x14ac:dyDescent="0.3">
      <c r="D187" s="86"/>
    </row>
    <row r="188" spans="4:4" ht="22.5" customHeight="1" x14ac:dyDescent="0.3">
      <c r="D188" s="86"/>
    </row>
    <row r="189" spans="4:4" ht="22.5" customHeight="1" x14ac:dyDescent="0.3">
      <c r="D189" s="86"/>
    </row>
    <row r="190" spans="4:4" ht="22.5" customHeight="1" x14ac:dyDescent="0.3">
      <c r="D190" s="86"/>
    </row>
    <row r="191" spans="4:4" ht="22.5" customHeight="1" x14ac:dyDescent="0.3">
      <c r="D191" s="86"/>
    </row>
    <row r="192" spans="4:4" ht="22.5" customHeight="1" x14ac:dyDescent="0.3">
      <c r="D192" s="86"/>
    </row>
    <row r="193" spans="4:4" ht="22.5" customHeight="1" x14ac:dyDescent="0.3">
      <c r="D193" s="86"/>
    </row>
    <row r="194" spans="4:4" ht="22.5" customHeight="1" x14ac:dyDescent="0.3">
      <c r="D194" s="86"/>
    </row>
    <row r="195" spans="4:4" ht="22.5" customHeight="1" x14ac:dyDescent="0.3">
      <c r="D195" s="86"/>
    </row>
    <row r="196" spans="4:4" ht="22.5" customHeight="1" x14ac:dyDescent="0.3">
      <c r="D196" s="86"/>
    </row>
    <row r="197" spans="4:4" ht="22.5" customHeight="1" x14ac:dyDescent="0.3">
      <c r="D197" s="86"/>
    </row>
    <row r="198" spans="4:4" ht="22.5" customHeight="1" x14ac:dyDescent="0.3">
      <c r="D198" s="86"/>
    </row>
  </sheetData>
  <sheetProtection password="D72A" sheet="1" objects="1" scenarios="1" formatCells="0" formatColumns="0" formatRows="0"/>
  <autoFilter ref="C1:C122" xr:uid="{00000000-0009-0000-0000-000004000000}"/>
  <mergeCells count="176">
    <mergeCell ref="I115:I122"/>
    <mergeCell ref="K83:K90"/>
    <mergeCell ref="K91:K98"/>
    <mergeCell ref="K115:K122"/>
    <mergeCell ref="I29:I36"/>
    <mergeCell ref="I37:I44"/>
    <mergeCell ref="I48:I55"/>
    <mergeCell ref="I56:I63"/>
    <mergeCell ref="I64:I71"/>
    <mergeCell ref="I72:I79"/>
    <mergeCell ref="L107:L114"/>
    <mergeCell ref="M99:M106"/>
    <mergeCell ref="M107:M114"/>
    <mergeCell ref="I83:I90"/>
    <mergeCell ref="I91:I98"/>
    <mergeCell ref="N80:N82"/>
    <mergeCell ref="N83:N90"/>
    <mergeCell ref="N91:N98"/>
    <mergeCell ref="L80:L82"/>
    <mergeCell ref="L83:L90"/>
    <mergeCell ref="L91:L98"/>
    <mergeCell ref="N115:N122"/>
    <mergeCell ref="N18:N20"/>
    <mergeCell ref="N21:N28"/>
    <mergeCell ref="N29:N36"/>
    <mergeCell ref="N37:N44"/>
    <mergeCell ref="N45:N47"/>
    <mergeCell ref="N48:N55"/>
    <mergeCell ref="N56:N63"/>
    <mergeCell ref="N64:N71"/>
    <mergeCell ref="N72:N79"/>
    <mergeCell ref="N99:N106"/>
    <mergeCell ref="N107:N114"/>
    <mergeCell ref="L115:L122"/>
    <mergeCell ref="M18:M20"/>
    <mergeCell ref="M21:M28"/>
    <mergeCell ref="M29:M36"/>
    <mergeCell ref="M37:M44"/>
    <mergeCell ref="M45:M47"/>
    <mergeCell ref="M48:M55"/>
    <mergeCell ref="M56:M63"/>
    <mergeCell ref="M64:M71"/>
    <mergeCell ref="M72:M79"/>
    <mergeCell ref="M80:M82"/>
    <mergeCell ref="M83:M90"/>
    <mergeCell ref="M91:M98"/>
    <mergeCell ref="M115:M122"/>
    <mergeCell ref="L18:L20"/>
    <mergeCell ref="L21:L28"/>
    <mergeCell ref="L29:L36"/>
    <mergeCell ref="L37:L44"/>
    <mergeCell ref="L45:L47"/>
    <mergeCell ref="L48:L55"/>
    <mergeCell ref="L56:L63"/>
    <mergeCell ref="L64:L71"/>
    <mergeCell ref="L72:L79"/>
    <mergeCell ref="L99:L106"/>
    <mergeCell ref="C29:C36"/>
    <mergeCell ref="D29:D36"/>
    <mergeCell ref="E29:E36"/>
    <mergeCell ref="F29:F36"/>
    <mergeCell ref="J29:J36"/>
    <mergeCell ref="J48:J55"/>
    <mergeCell ref="C45:C47"/>
    <mergeCell ref="D45:D47"/>
    <mergeCell ref="E45:E47"/>
    <mergeCell ref="F45:F47"/>
    <mergeCell ref="G45:I45"/>
    <mergeCell ref="J45:J47"/>
    <mergeCell ref="G46:G47"/>
    <mergeCell ref="I46:I47"/>
    <mergeCell ref="C48:C55"/>
    <mergeCell ref="D48:D55"/>
    <mergeCell ref="E48:E55"/>
    <mergeCell ref="F48:F55"/>
    <mergeCell ref="C56:C63"/>
    <mergeCell ref="E56:E63"/>
    <mergeCell ref="D56:D63"/>
    <mergeCell ref="C64:C71"/>
    <mergeCell ref="D64:D71"/>
    <mergeCell ref="E64:E71"/>
    <mergeCell ref="C37:C44"/>
    <mergeCell ref="D37:D44"/>
    <mergeCell ref="E37:E44"/>
    <mergeCell ref="C115:C122"/>
    <mergeCell ref="D115:D122"/>
    <mergeCell ref="D80:D82"/>
    <mergeCell ref="C91:C98"/>
    <mergeCell ref="E91:E98"/>
    <mergeCell ref="C80:C82"/>
    <mergeCell ref="C83:C90"/>
    <mergeCell ref="E83:E90"/>
    <mergeCell ref="D72:D79"/>
    <mergeCell ref="D83:D90"/>
    <mergeCell ref="D91:D98"/>
    <mergeCell ref="E115:E122"/>
    <mergeCell ref="E80:E82"/>
    <mergeCell ref="C72:C79"/>
    <mergeCell ref="E72:E79"/>
    <mergeCell ref="C99:C106"/>
    <mergeCell ref="D99:D106"/>
    <mergeCell ref="E99:E106"/>
    <mergeCell ref="E18:E20"/>
    <mergeCell ref="J56:J63"/>
    <mergeCell ref="J115:J122"/>
    <mergeCell ref="F72:F79"/>
    <mergeCell ref="J72:J79"/>
    <mergeCell ref="J80:J82"/>
    <mergeCell ref="J83:J90"/>
    <mergeCell ref="J91:J98"/>
    <mergeCell ref="J64:J71"/>
    <mergeCell ref="F56:F63"/>
    <mergeCell ref="G81:G82"/>
    <mergeCell ref="G80:I80"/>
    <mergeCell ref="I81:I82"/>
    <mergeCell ref="F91:F98"/>
    <mergeCell ref="F80:F82"/>
    <mergeCell ref="F83:F90"/>
    <mergeCell ref="F115:F122"/>
    <mergeCell ref="F64:F71"/>
    <mergeCell ref="F37:F44"/>
    <mergeCell ref="J37:J44"/>
    <mergeCell ref="H19:H20"/>
    <mergeCell ref="H46:H47"/>
    <mergeCell ref="H81:H82"/>
    <mergeCell ref="I21:I28"/>
    <mergeCell ref="C15:K15"/>
    <mergeCell ref="C16:K16"/>
    <mergeCell ref="K48:K55"/>
    <mergeCell ref="K56:K63"/>
    <mergeCell ref="K64:K71"/>
    <mergeCell ref="K72:K79"/>
    <mergeCell ref="K80:K82"/>
    <mergeCell ref="K18:K20"/>
    <mergeCell ref="K21:K28"/>
    <mergeCell ref="K29:K36"/>
    <mergeCell ref="K37:K44"/>
    <mergeCell ref="K45:K47"/>
    <mergeCell ref="C21:C28"/>
    <mergeCell ref="E21:E28"/>
    <mergeCell ref="F21:F28"/>
    <mergeCell ref="G19:G20"/>
    <mergeCell ref="D21:D28"/>
    <mergeCell ref="J18:J20"/>
    <mergeCell ref="J21:J28"/>
    <mergeCell ref="C18:C20"/>
    <mergeCell ref="F18:F20"/>
    <mergeCell ref="D18:D20"/>
    <mergeCell ref="I19:I20"/>
    <mergeCell ref="G18:I18"/>
    <mergeCell ref="B83:B90"/>
    <mergeCell ref="B91:B98"/>
    <mergeCell ref="B115:B122"/>
    <mergeCell ref="B48:B55"/>
    <mergeCell ref="B56:B63"/>
    <mergeCell ref="B64:B71"/>
    <mergeCell ref="B72:B79"/>
    <mergeCell ref="B80:B82"/>
    <mergeCell ref="B18:B20"/>
    <mergeCell ref="B21:B28"/>
    <mergeCell ref="B29:B36"/>
    <mergeCell ref="B37:B44"/>
    <mergeCell ref="B45:B47"/>
    <mergeCell ref="B99:B106"/>
    <mergeCell ref="B107:B114"/>
    <mergeCell ref="F99:F106"/>
    <mergeCell ref="K99:K106"/>
    <mergeCell ref="C107:C114"/>
    <mergeCell ref="D107:D114"/>
    <mergeCell ref="E107:E114"/>
    <mergeCell ref="F107:F114"/>
    <mergeCell ref="I99:I106"/>
    <mergeCell ref="I107:I114"/>
    <mergeCell ref="J107:J114"/>
    <mergeCell ref="K107:K114"/>
    <mergeCell ref="J99:J106"/>
  </mergeCells>
  <dataValidations count="1">
    <dataValidation type="list" allowBlank="1" showInputMessage="1" showErrorMessage="1" sqref="J48:J79 J21:J44 F48:F79 F83:F122 F21:F44 J83:J122" xr:uid="{00000000-0002-0000-0400-000000000000}">
      <formula1>"1,2,3"</formula1>
    </dataValidation>
  </dataValidation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sheetPr>
  <dimension ref="A1:N139"/>
  <sheetViews>
    <sheetView showGridLines="0" topLeftCell="F117" zoomScale="77" zoomScaleNormal="77" workbookViewId="0">
      <selection activeCell="I131" sqref="I131:I138"/>
    </sheetView>
  </sheetViews>
  <sheetFormatPr baseColWidth="10" defaultColWidth="9.08984375" defaultRowHeight="32.25" customHeight="1" x14ac:dyDescent="0.3"/>
  <cols>
    <col min="1" max="1" width="2.54296875" style="13" customWidth="1"/>
    <col min="2" max="2" width="7.90625" style="13" customWidth="1"/>
    <col min="3" max="4" width="37.90625" style="13" customWidth="1"/>
    <col min="5" max="5" width="96.453125" style="13" customWidth="1"/>
    <col min="6" max="6" width="7.453125" style="13" customWidth="1"/>
    <col min="7" max="7" width="3.54296875" style="13" bestFit="1" customWidth="1"/>
    <col min="8" max="8" width="70.54296875" style="13" customWidth="1"/>
    <col min="9" max="9" width="120.90625" style="13" customWidth="1"/>
    <col min="10" max="10" width="7.453125" style="13" customWidth="1"/>
    <col min="11" max="11" width="13" style="13" customWidth="1"/>
    <col min="12" max="14" width="9.08984375" style="74"/>
    <col min="15" max="16384" width="9.08984375" style="13"/>
  </cols>
  <sheetData>
    <row r="1" spans="2:14" ht="14" x14ac:dyDescent="0.3"/>
    <row r="2" spans="2:14" ht="14" x14ac:dyDescent="0.3"/>
    <row r="3" spans="2:14" ht="14" x14ac:dyDescent="0.3"/>
    <row r="4" spans="2:14" ht="14" x14ac:dyDescent="0.3"/>
    <row r="5" spans="2:14" ht="14" x14ac:dyDescent="0.3"/>
    <row r="6" spans="2:14" ht="14" x14ac:dyDescent="0.3"/>
    <row r="7" spans="2:14" ht="14" x14ac:dyDescent="0.3"/>
    <row r="9" spans="2:14" ht="14" x14ac:dyDescent="0.3"/>
    <row r="11" spans="2:14" ht="14" x14ac:dyDescent="0.3">
      <c r="C11" s="18"/>
      <c r="D11" s="18"/>
      <c r="E11" s="18"/>
      <c r="F11" s="18"/>
      <c r="G11" s="18"/>
      <c r="H11" s="18"/>
      <c r="I11" s="18"/>
    </row>
    <row r="12" spans="2:14" ht="26.25" customHeight="1" x14ac:dyDescent="0.3">
      <c r="C12" s="754" t="s">
        <v>212</v>
      </c>
      <c r="D12" s="754"/>
      <c r="E12" s="754"/>
      <c r="F12" s="754"/>
      <c r="G12" s="754"/>
      <c r="H12" s="754"/>
      <c r="I12" s="754"/>
      <c r="J12" s="754"/>
      <c r="K12" s="754"/>
    </row>
    <row r="13" spans="2:14" ht="66.75" customHeight="1" x14ac:dyDescent="0.3">
      <c r="C13" s="581" t="s">
        <v>213</v>
      </c>
      <c r="D13" s="581"/>
      <c r="E13" s="581"/>
      <c r="F13" s="581"/>
      <c r="G13" s="581"/>
      <c r="H13" s="581"/>
      <c r="I13" s="581"/>
      <c r="J13" s="581"/>
      <c r="K13" s="581"/>
    </row>
    <row r="14" spans="2:14" ht="14" x14ac:dyDescent="0.3"/>
    <row r="15" spans="2:14" ht="12.75" customHeight="1" x14ac:dyDescent="0.3">
      <c r="B15" s="746" t="s">
        <v>111</v>
      </c>
      <c r="C15" s="746" t="s">
        <v>214</v>
      </c>
      <c r="D15" s="769" t="s">
        <v>8</v>
      </c>
      <c r="E15" s="785" t="s">
        <v>112</v>
      </c>
      <c r="F15" s="774" t="s">
        <v>156</v>
      </c>
      <c r="G15" s="758" t="s">
        <v>113</v>
      </c>
      <c r="H15" s="758"/>
      <c r="I15" s="758"/>
      <c r="J15" s="774" t="s">
        <v>157</v>
      </c>
      <c r="K15" s="752" t="s">
        <v>124</v>
      </c>
      <c r="L15" s="639"/>
      <c r="M15" s="639"/>
      <c r="N15" s="639"/>
    </row>
    <row r="16" spans="2:14" ht="15" customHeight="1" x14ac:dyDescent="0.3">
      <c r="B16" s="747"/>
      <c r="C16" s="747"/>
      <c r="D16" s="769"/>
      <c r="E16" s="786"/>
      <c r="F16" s="774"/>
      <c r="G16" s="758"/>
      <c r="H16" s="758"/>
      <c r="I16" s="758"/>
      <c r="J16" s="774"/>
      <c r="K16" s="752"/>
      <c r="L16" s="639"/>
      <c r="M16" s="639"/>
      <c r="N16" s="639"/>
    </row>
    <row r="17" spans="2:14" ht="27.75" customHeight="1" x14ac:dyDescent="0.3">
      <c r="B17" s="747"/>
      <c r="C17" s="747"/>
      <c r="D17" s="769"/>
      <c r="E17" s="786"/>
      <c r="F17" s="774"/>
      <c r="G17" s="758" t="s">
        <v>13</v>
      </c>
      <c r="H17" s="769" t="s">
        <v>15</v>
      </c>
      <c r="I17" s="769" t="s">
        <v>17</v>
      </c>
      <c r="J17" s="774"/>
      <c r="K17" s="752"/>
      <c r="L17" s="639"/>
      <c r="M17" s="639"/>
      <c r="N17" s="639"/>
    </row>
    <row r="18" spans="2:14" ht="72" customHeight="1" thickBot="1" x14ac:dyDescent="0.35">
      <c r="B18" s="747"/>
      <c r="C18" s="747"/>
      <c r="D18" s="769"/>
      <c r="E18" s="787"/>
      <c r="F18" s="774"/>
      <c r="G18" s="758"/>
      <c r="H18" s="758"/>
      <c r="I18" s="758"/>
      <c r="J18" s="774"/>
      <c r="K18" s="753"/>
      <c r="L18" s="639"/>
      <c r="M18" s="639"/>
      <c r="N18" s="639"/>
    </row>
    <row r="19" spans="2:14" ht="63" customHeight="1" x14ac:dyDescent="0.3">
      <c r="B19" s="390" t="str">
        <f>+LEFT(C19,4)</f>
        <v>13.1</v>
      </c>
      <c r="C19" s="759" t="s">
        <v>215</v>
      </c>
      <c r="D19" s="763" t="s">
        <v>216</v>
      </c>
      <c r="E19" s="760" t="s">
        <v>712</v>
      </c>
      <c r="F19" s="405">
        <v>3</v>
      </c>
      <c r="G19" s="180">
        <v>1</v>
      </c>
      <c r="H19" s="219" t="s">
        <v>434</v>
      </c>
      <c r="I19" s="399" t="s">
        <v>776</v>
      </c>
      <c r="J19" s="460">
        <v>3</v>
      </c>
      <c r="K19" s="381" t="str">
        <f>+IF(OR(ISBLANK(F19),ISBLANK(J19)),"",IF(OR(AND(F19=1,J19=1),AND(F19=1,J19=2),AND(F19=1,J19=3)),"Deficiencia de control mayor (diseño y ejecución)",IF(OR(AND(F19=2,J19=2),AND(F19=3,J19=1),AND(F19=3,J19=2),AND(F19=2,J19=1)),"Deficiencia de control (diseño o ejecución)",IF(AND(F19=2,J19=3),"Oportunidad de mejora","Mantenimiento del control"))))</f>
        <v>Mantenimiento del control</v>
      </c>
      <c r="L19" s="740">
        <f>+IF(K19="",231,IF(K19="Deficiencia de control mayor (diseño y ejecución)",240,IF(K19="Deficiencia de control (diseño o ejecución)",260,IF(K19="Oportunidad de mejora",280,300))))</f>
        <v>300</v>
      </c>
      <c r="M19" s="640">
        <v>4.4569000000000001</v>
      </c>
      <c r="N19" s="640">
        <f>+L19+M19</f>
        <v>304.45690000000002</v>
      </c>
    </row>
    <row r="20" spans="2:14" ht="68.5" customHeight="1" thickBot="1" x14ac:dyDescent="0.35">
      <c r="B20" s="391"/>
      <c r="C20" s="756"/>
      <c r="D20" s="764"/>
      <c r="E20" s="761"/>
      <c r="F20" s="406"/>
      <c r="G20" s="181">
        <v>2</v>
      </c>
      <c r="H20" s="220" t="s">
        <v>478</v>
      </c>
      <c r="I20" s="400"/>
      <c r="J20" s="461"/>
      <c r="K20" s="382"/>
      <c r="L20" s="740"/>
      <c r="M20" s="640"/>
      <c r="N20" s="640"/>
    </row>
    <row r="21" spans="2:14" ht="10.5" hidden="1" customHeight="1" thickBot="1" x14ac:dyDescent="0.35">
      <c r="B21" s="391"/>
      <c r="C21" s="756"/>
      <c r="D21" s="764"/>
      <c r="E21" s="761"/>
      <c r="F21" s="406"/>
      <c r="G21" s="181">
        <v>3</v>
      </c>
      <c r="H21" s="196"/>
      <c r="I21" s="400"/>
      <c r="J21" s="461"/>
      <c r="K21" s="382"/>
      <c r="L21" s="740"/>
      <c r="M21" s="640"/>
      <c r="N21" s="640"/>
    </row>
    <row r="22" spans="2:14" ht="4.5" hidden="1" customHeight="1" thickBot="1" x14ac:dyDescent="0.35">
      <c r="B22" s="391"/>
      <c r="C22" s="756"/>
      <c r="D22" s="764"/>
      <c r="E22" s="761"/>
      <c r="F22" s="406"/>
      <c r="G22" s="181">
        <v>4</v>
      </c>
      <c r="H22" s="196"/>
      <c r="I22" s="400"/>
      <c r="J22" s="461"/>
      <c r="K22" s="382"/>
      <c r="L22" s="740"/>
      <c r="M22" s="640"/>
      <c r="N22" s="640"/>
    </row>
    <row r="23" spans="2:14" ht="17.25" hidden="1" customHeight="1" thickBot="1" x14ac:dyDescent="0.35">
      <c r="B23" s="391"/>
      <c r="C23" s="756"/>
      <c r="D23" s="764"/>
      <c r="E23" s="761"/>
      <c r="F23" s="406"/>
      <c r="G23" s="181">
        <v>5</v>
      </c>
      <c r="H23" s="196"/>
      <c r="I23" s="400"/>
      <c r="J23" s="461"/>
      <c r="K23" s="382"/>
      <c r="L23" s="740"/>
      <c r="M23" s="640"/>
      <c r="N23" s="640"/>
    </row>
    <row r="24" spans="2:14" ht="17.25" hidden="1" customHeight="1" thickBot="1" x14ac:dyDescent="0.35">
      <c r="B24" s="391"/>
      <c r="C24" s="756"/>
      <c r="D24" s="764"/>
      <c r="E24" s="761"/>
      <c r="F24" s="406"/>
      <c r="G24" s="181">
        <v>6</v>
      </c>
      <c r="H24" s="196"/>
      <c r="I24" s="400"/>
      <c r="J24" s="461"/>
      <c r="K24" s="382"/>
      <c r="L24" s="740"/>
      <c r="M24" s="640"/>
      <c r="N24" s="640"/>
    </row>
    <row r="25" spans="2:14" ht="17.25" hidden="1" customHeight="1" thickBot="1" x14ac:dyDescent="0.35">
      <c r="B25" s="391"/>
      <c r="C25" s="756"/>
      <c r="D25" s="764"/>
      <c r="E25" s="761"/>
      <c r="F25" s="406"/>
      <c r="G25" s="181">
        <v>7</v>
      </c>
      <c r="H25" s="196"/>
      <c r="I25" s="400"/>
      <c r="J25" s="461"/>
      <c r="K25" s="382"/>
      <c r="L25" s="740"/>
      <c r="M25" s="640"/>
      <c r="N25" s="640"/>
    </row>
    <row r="26" spans="2:14" ht="17.25" hidden="1" customHeight="1" thickBot="1" x14ac:dyDescent="0.35">
      <c r="B26" s="392"/>
      <c r="C26" s="757"/>
      <c r="D26" s="765"/>
      <c r="E26" s="762"/>
      <c r="F26" s="407"/>
      <c r="G26" s="182">
        <v>8</v>
      </c>
      <c r="H26" s="197"/>
      <c r="I26" s="401"/>
      <c r="J26" s="462"/>
      <c r="K26" s="383"/>
      <c r="L26" s="740"/>
      <c r="M26" s="640"/>
      <c r="N26" s="640"/>
    </row>
    <row r="27" spans="2:14" ht="63" customHeight="1" x14ac:dyDescent="0.3">
      <c r="B27" s="390" t="str">
        <f>+LEFT(C27,4)</f>
        <v>13.2</v>
      </c>
      <c r="C27" s="755" t="s">
        <v>217</v>
      </c>
      <c r="D27" s="763" t="s">
        <v>218</v>
      </c>
      <c r="E27" s="410" t="s">
        <v>502</v>
      </c>
      <c r="F27" s="405">
        <v>3</v>
      </c>
      <c r="G27" s="180">
        <v>1</v>
      </c>
      <c r="H27" s="203" t="s">
        <v>479</v>
      </c>
      <c r="I27" s="399" t="s">
        <v>777</v>
      </c>
      <c r="J27" s="460">
        <v>3</v>
      </c>
      <c r="K27" s="381" t="str">
        <f>+IF(OR(ISBLANK(F27),ISBLANK(J27)),"",IF(OR(AND(F27=1,J27=1),AND(F27=1,J27=2),AND(F27=1,J27=3)),"Deficiencia de control mayor (diseño y ejecución)",IF(OR(AND(F27=2,J27=2),AND(F27=3,J27=1),AND(F27=3,J27=2),AND(F27=2,J27=1)),"Deficiencia de control (diseño o ejecución)",IF(AND(F27=2,J27=3),"Oportunidad de mejora","Mantenimiento del control"))))</f>
        <v>Mantenimiento del control</v>
      </c>
      <c r="L27" s="740">
        <f>+IF(K27="",231,IF(K27="Deficiencia de control mayor (diseño y ejecución)",240,IF(K27="Deficiencia de control (diseño o ejecución)",260,IF(K27="Oportunidad de mejora",280,300))))</f>
        <v>300</v>
      </c>
      <c r="M27" s="640">
        <v>4.5632000000000001</v>
      </c>
      <c r="N27" s="640">
        <f>+L27+M27</f>
        <v>304.56319999999999</v>
      </c>
    </row>
    <row r="28" spans="2:14" ht="68" customHeight="1" thickBot="1" x14ac:dyDescent="0.35">
      <c r="B28" s="391"/>
      <c r="C28" s="756"/>
      <c r="D28" s="764"/>
      <c r="E28" s="411"/>
      <c r="F28" s="406"/>
      <c r="G28" s="181">
        <v>2</v>
      </c>
      <c r="H28" s="198" t="s">
        <v>435</v>
      </c>
      <c r="I28" s="797"/>
      <c r="J28" s="461"/>
      <c r="K28" s="382"/>
      <c r="L28" s="740"/>
      <c r="M28" s="640"/>
      <c r="N28" s="640"/>
    </row>
    <row r="29" spans="2:14" ht="12.75" hidden="1" customHeight="1" thickBot="1" x14ac:dyDescent="0.35">
      <c r="B29" s="391"/>
      <c r="C29" s="756"/>
      <c r="D29" s="764"/>
      <c r="E29" s="411"/>
      <c r="F29" s="406"/>
      <c r="G29" s="181">
        <v>3</v>
      </c>
      <c r="H29" s="181"/>
      <c r="I29" s="797"/>
      <c r="J29" s="461"/>
      <c r="K29" s="382"/>
      <c r="L29" s="740"/>
      <c r="M29" s="640"/>
      <c r="N29" s="640"/>
    </row>
    <row r="30" spans="2:14" ht="4.5" hidden="1" customHeight="1" thickBot="1" x14ac:dyDescent="0.35">
      <c r="B30" s="391"/>
      <c r="C30" s="756"/>
      <c r="D30" s="764"/>
      <c r="E30" s="411"/>
      <c r="F30" s="406"/>
      <c r="G30" s="181">
        <v>4</v>
      </c>
      <c r="H30" s="181"/>
      <c r="I30" s="797"/>
      <c r="J30" s="461"/>
      <c r="K30" s="382"/>
      <c r="L30" s="740"/>
      <c r="M30" s="640"/>
      <c r="N30" s="640"/>
    </row>
    <row r="31" spans="2:14" ht="17.25" hidden="1" customHeight="1" thickBot="1" x14ac:dyDescent="0.35">
      <c r="B31" s="391"/>
      <c r="C31" s="756"/>
      <c r="D31" s="764"/>
      <c r="E31" s="411"/>
      <c r="F31" s="406"/>
      <c r="G31" s="181">
        <v>5</v>
      </c>
      <c r="H31" s="181"/>
      <c r="I31" s="797"/>
      <c r="J31" s="461"/>
      <c r="K31" s="382"/>
      <c r="L31" s="740"/>
      <c r="M31" s="640"/>
      <c r="N31" s="640"/>
    </row>
    <row r="32" spans="2:14" ht="17.25" hidden="1" customHeight="1" thickBot="1" x14ac:dyDescent="0.35">
      <c r="B32" s="391"/>
      <c r="C32" s="756"/>
      <c r="D32" s="764"/>
      <c r="E32" s="411"/>
      <c r="F32" s="406"/>
      <c r="G32" s="181">
        <v>6</v>
      </c>
      <c r="H32" s="181"/>
      <c r="I32" s="797"/>
      <c r="J32" s="461"/>
      <c r="K32" s="382"/>
      <c r="L32" s="740"/>
      <c r="M32" s="640"/>
      <c r="N32" s="640"/>
    </row>
    <row r="33" spans="1:14" ht="17.25" hidden="1" customHeight="1" thickBot="1" x14ac:dyDescent="0.35">
      <c r="B33" s="391"/>
      <c r="C33" s="756"/>
      <c r="D33" s="764"/>
      <c r="E33" s="411"/>
      <c r="F33" s="406"/>
      <c r="G33" s="181">
        <v>7</v>
      </c>
      <c r="H33" s="181"/>
      <c r="I33" s="797"/>
      <c r="J33" s="461"/>
      <c r="K33" s="382"/>
      <c r="L33" s="740"/>
      <c r="M33" s="640"/>
      <c r="N33" s="640"/>
    </row>
    <row r="34" spans="1:14" ht="17.25" hidden="1" customHeight="1" thickBot="1" x14ac:dyDescent="0.35">
      <c r="B34" s="392"/>
      <c r="C34" s="757"/>
      <c r="D34" s="765"/>
      <c r="E34" s="412"/>
      <c r="F34" s="407"/>
      <c r="G34" s="182">
        <v>8</v>
      </c>
      <c r="H34" s="182"/>
      <c r="I34" s="798"/>
      <c r="J34" s="462"/>
      <c r="K34" s="383"/>
      <c r="L34" s="740"/>
      <c r="M34" s="640"/>
      <c r="N34" s="640"/>
    </row>
    <row r="35" spans="1:14" ht="54.5" customHeight="1" x14ac:dyDescent="0.3">
      <c r="B35" s="390" t="str">
        <f>+LEFT(C35,4)</f>
        <v>13.3</v>
      </c>
      <c r="C35" s="755" t="s">
        <v>219</v>
      </c>
      <c r="D35" s="763" t="s">
        <v>218</v>
      </c>
      <c r="E35" s="449" t="s">
        <v>617</v>
      </c>
      <c r="F35" s="766">
        <v>3</v>
      </c>
      <c r="G35" s="183">
        <v>1</v>
      </c>
      <c r="H35" s="221" t="s">
        <v>480</v>
      </c>
      <c r="I35" s="399" t="s">
        <v>616</v>
      </c>
      <c r="J35" s="460">
        <v>3</v>
      </c>
      <c r="K35" s="381" t="str">
        <f>+IF(OR(ISBLANK(F35),ISBLANK(J35)),"",IF(OR(AND(F35=1,J35=1),AND(F35=1,J35=2),AND(F35=1,J35=3)),"Deficiencia de control mayor (diseño y ejecución)",IF(OR(AND(F35=2,J35=2),AND(F35=3,J35=1),AND(F35=3,J35=2),AND(F35=2,J35=1)),"Deficiencia de control (diseño o ejecución)",IF(AND(F35=2,J35=3),"Oportunidad de mejora","Mantenimiento del control"))))</f>
        <v>Mantenimiento del control</v>
      </c>
      <c r="L35" s="740">
        <f>+IF(K35="",231,IF(K35="Deficiencia de control mayor (diseño y ejecución)",240,IF(K35="Deficiencia de control (diseño o ejecución)",260,IF(K35="Oportunidad de mejora",280,300))))</f>
        <v>300</v>
      </c>
      <c r="M35" s="640">
        <v>4.6321000000000003</v>
      </c>
      <c r="N35" s="640">
        <f>+L35+M35</f>
        <v>304.63209999999998</v>
      </c>
    </row>
    <row r="36" spans="1:14" ht="37" customHeight="1" x14ac:dyDescent="0.3">
      <c r="B36" s="391"/>
      <c r="C36" s="756"/>
      <c r="D36" s="764"/>
      <c r="E36" s="632"/>
      <c r="F36" s="767"/>
      <c r="G36" s="184">
        <v>2</v>
      </c>
      <c r="H36" s="187" t="s">
        <v>436</v>
      </c>
      <c r="I36" s="400"/>
      <c r="J36" s="461"/>
      <c r="K36" s="382"/>
      <c r="L36" s="740"/>
      <c r="M36" s="640"/>
      <c r="N36" s="640"/>
    </row>
    <row r="37" spans="1:14" ht="54.5" customHeight="1" thickBot="1" x14ac:dyDescent="0.35">
      <c r="B37" s="391"/>
      <c r="C37" s="756"/>
      <c r="D37" s="764"/>
      <c r="E37" s="632"/>
      <c r="F37" s="767"/>
      <c r="G37" s="184">
        <v>3</v>
      </c>
      <c r="H37" s="187" t="s">
        <v>437</v>
      </c>
      <c r="I37" s="400"/>
      <c r="J37" s="461"/>
      <c r="K37" s="382"/>
      <c r="L37" s="740"/>
      <c r="M37" s="640"/>
      <c r="N37" s="640"/>
    </row>
    <row r="38" spans="1:14" ht="16.5" hidden="1" customHeight="1" x14ac:dyDescent="0.3">
      <c r="B38" s="391"/>
      <c r="C38" s="756"/>
      <c r="D38" s="764"/>
      <c r="E38" s="632"/>
      <c r="F38" s="767"/>
      <c r="G38" s="184">
        <v>4</v>
      </c>
      <c r="H38" s="184"/>
      <c r="I38" s="400"/>
      <c r="J38" s="461"/>
      <c r="K38" s="382"/>
      <c r="L38" s="740"/>
      <c r="M38" s="640"/>
      <c r="N38" s="640"/>
    </row>
    <row r="39" spans="1:14" ht="3" hidden="1" customHeight="1" thickBot="1" x14ac:dyDescent="0.35">
      <c r="B39" s="391"/>
      <c r="C39" s="756"/>
      <c r="D39" s="764"/>
      <c r="E39" s="632"/>
      <c r="F39" s="767"/>
      <c r="G39" s="184">
        <v>5</v>
      </c>
      <c r="H39" s="184"/>
      <c r="I39" s="400"/>
      <c r="J39" s="461"/>
      <c r="K39" s="382"/>
      <c r="L39" s="740"/>
      <c r="M39" s="640"/>
      <c r="N39" s="640"/>
    </row>
    <row r="40" spans="1:14" ht="17.25" hidden="1" customHeight="1" thickBot="1" x14ac:dyDescent="0.35">
      <c r="B40" s="391"/>
      <c r="C40" s="756"/>
      <c r="D40" s="764"/>
      <c r="E40" s="632"/>
      <c r="F40" s="767"/>
      <c r="G40" s="184">
        <v>6</v>
      </c>
      <c r="H40" s="184"/>
      <c r="I40" s="400"/>
      <c r="J40" s="461"/>
      <c r="K40" s="382"/>
      <c r="L40" s="740"/>
      <c r="M40" s="640"/>
      <c r="N40" s="640"/>
    </row>
    <row r="41" spans="1:14" ht="17.25" hidden="1" customHeight="1" thickBot="1" x14ac:dyDescent="0.35">
      <c r="B41" s="391"/>
      <c r="C41" s="756"/>
      <c r="D41" s="764"/>
      <c r="E41" s="632"/>
      <c r="F41" s="767"/>
      <c r="G41" s="184">
        <v>7</v>
      </c>
      <c r="H41" s="184"/>
      <c r="I41" s="400"/>
      <c r="J41" s="461"/>
      <c r="K41" s="382"/>
      <c r="L41" s="740"/>
      <c r="M41" s="640"/>
      <c r="N41" s="640"/>
    </row>
    <row r="42" spans="1:14" ht="39" hidden="1" customHeight="1" thickBot="1" x14ac:dyDescent="0.35">
      <c r="B42" s="392"/>
      <c r="C42" s="757"/>
      <c r="D42" s="765"/>
      <c r="E42" s="633"/>
      <c r="F42" s="768"/>
      <c r="G42" s="185">
        <v>8</v>
      </c>
      <c r="H42" s="185"/>
      <c r="I42" s="401"/>
      <c r="J42" s="462"/>
      <c r="K42" s="383"/>
      <c r="L42" s="740"/>
      <c r="M42" s="640"/>
      <c r="N42" s="640"/>
    </row>
    <row r="43" spans="1:14" ht="50" customHeight="1" x14ac:dyDescent="0.3">
      <c r="A43" s="789"/>
      <c r="B43" s="390" t="str">
        <f>+LEFT(C43,4)</f>
        <v>13.4</v>
      </c>
      <c r="C43" s="755" t="s">
        <v>220</v>
      </c>
      <c r="D43" s="763" t="s">
        <v>218</v>
      </c>
      <c r="E43" s="449" t="s">
        <v>618</v>
      </c>
      <c r="F43" s="766">
        <v>3</v>
      </c>
      <c r="G43" s="183">
        <v>1</v>
      </c>
      <c r="H43" s="221" t="s">
        <v>615</v>
      </c>
      <c r="I43" s="399" t="s">
        <v>778</v>
      </c>
      <c r="J43" s="460">
        <v>3</v>
      </c>
      <c r="K43" s="381" t="str">
        <f>+IF(OR(ISBLANK(F43),ISBLANK(J43)),"",IF(OR(AND(F43=1,J43=1),AND(F43=1,J43=2),AND(F43=1,J43=3)),"Deficiencia de control mayor (diseño y ejecución)",IF(OR(AND(F43=2,J43=2),AND(F43=3,J43=1),AND(F43=3,J43=2),AND(F43=2,J43=1)),"Deficiencia de control (diseño o ejecución)",IF(AND(F43=2,J43=3),"Oportunidad de mejora","Mantenimiento del control"))))</f>
        <v>Mantenimiento del control</v>
      </c>
      <c r="L43" s="740">
        <f>+IF(K43="",231,IF(K43="Deficiencia de control mayor (diseño y ejecución)",240,IF(K43="Deficiencia de control (diseño o ejecución)",260,IF(K43="Oportunidad de mejora",280,300))))</f>
        <v>300</v>
      </c>
      <c r="M43" s="640">
        <v>4.7896000000000001</v>
      </c>
      <c r="N43" s="640">
        <f>+L43+M43</f>
        <v>304.78960000000001</v>
      </c>
    </row>
    <row r="44" spans="1:14" ht="58" customHeight="1" x14ac:dyDescent="0.3">
      <c r="A44" s="789"/>
      <c r="B44" s="391"/>
      <c r="C44" s="756"/>
      <c r="D44" s="764"/>
      <c r="E44" s="632"/>
      <c r="F44" s="767"/>
      <c r="G44" s="184">
        <v>2</v>
      </c>
      <c r="H44" s="222" t="s">
        <v>545</v>
      </c>
      <c r="I44" s="400"/>
      <c r="J44" s="461"/>
      <c r="K44" s="382"/>
      <c r="L44" s="740"/>
      <c r="M44" s="640"/>
      <c r="N44" s="640"/>
    </row>
    <row r="45" spans="1:14" ht="64" customHeight="1" x14ac:dyDescent="0.3">
      <c r="B45" s="391"/>
      <c r="C45" s="756"/>
      <c r="D45" s="764"/>
      <c r="E45" s="632"/>
      <c r="F45" s="767"/>
      <c r="G45" s="184">
        <v>3</v>
      </c>
      <c r="H45" s="187" t="s">
        <v>614</v>
      </c>
      <c r="I45" s="400"/>
      <c r="J45" s="461"/>
      <c r="K45" s="382"/>
      <c r="L45" s="740"/>
      <c r="M45" s="640"/>
      <c r="N45" s="640"/>
    </row>
    <row r="46" spans="1:14" ht="1.5" customHeight="1" x14ac:dyDescent="0.3">
      <c r="B46" s="391"/>
      <c r="C46" s="756"/>
      <c r="D46" s="764"/>
      <c r="E46" s="632"/>
      <c r="F46" s="767"/>
      <c r="G46" s="184">
        <v>4</v>
      </c>
      <c r="H46" s="184"/>
      <c r="I46" s="400"/>
      <c r="J46" s="461"/>
      <c r="K46" s="382"/>
      <c r="L46" s="740"/>
      <c r="M46" s="640"/>
      <c r="N46" s="640"/>
    </row>
    <row r="47" spans="1:14" ht="16.5" hidden="1" customHeight="1" x14ac:dyDescent="0.3">
      <c r="B47" s="391"/>
      <c r="C47" s="756"/>
      <c r="D47" s="764"/>
      <c r="E47" s="632"/>
      <c r="F47" s="767"/>
      <c r="G47" s="184">
        <v>5</v>
      </c>
      <c r="H47" s="184"/>
      <c r="I47" s="400"/>
      <c r="J47" s="461"/>
      <c r="K47" s="382"/>
      <c r="L47" s="740"/>
      <c r="M47" s="640"/>
      <c r="N47" s="640"/>
    </row>
    <row r="48" spans="1:14" ht="16.5" hidden="1" customHeight="1" x14ac:dyDescent="0.3">
      <c r="B48" s="391"/>
      <c r="C48" s="756"/>
      <c r="D48" s="764"/>
      <c r="E48" s="632"/>
      <c r="F48" s="767"/>
      <c r="G48" s="184">
        <v>6</v>
      </c>
      <c r="H48" s="184"/>
      <c r="I48" s="400"/>
      <c r="J48" s="461"/>
      <c r="K48" s="382"/>
      <c r="L48" s="740"/>
      <c r="M48" s="640"/>
      <c r="N48" s="640"/>
    </row>
    <row r="49" spans="2:14" ht="16.5" hidden="1" customHeight="1" x14ac:dyDescent="0.3">
      <c r="B49" s="391"/>
      <c r="C49" s="756"/>
      <c r="D49" s="764"/>
      <c r="E49" s="632"/>
      <c r="F49" s="767"/>
      <c r="G49" s="184">
        <v>7</v>
      </c>
      <c r="H49" s="184"/>
      <c r="I49" s="400"/>
      <c r="J49" s="461"/>
      <c r="K49" s="382"/>
      <c r="L49" s="740"/>
      <c r="M49" s="640"/>
      <c r="N49" s="640"/>
    </row>
    <row r="50" spans="2:14" ht="17.25" hidden="1" customHeight="1" thickBot="1" x14ac:dyDescent="0.35">
      <c r="B50" s="392"/>
      <c r="C50" s="757"/>
      <c r="D50" s="765"/>
      <c r="E50" s="633"/>
      <c r="F50" s="768"/>
      <c r="G50" s="185">
        <v>8</v>
      </c>
      <c r="H50" s="185"/>
      <c r="I50" s="401"/>
      <c r="J50" s="462"/>
      <c r="K50" s="383"/>
      <c r="L50" s="740"/>
      <c r="M50" s="640"/>
      <c r="N50" s="640"/>
    </row>
    <row r="51" spans="2:14" ht="12.75" customHeight="1" x14ac:dyDescent="0.3">
      <c r="B51" s="748"/>
      <c r="C51" s="790" t="s">
        <v>626</v>
      </c>
      <c r="D51" s="769" t="s">
        <v>8</v>
      </c>
      <c r="E51" s="794" t="s">
        <v>625</v>
      </c>
      <c r="F51" s="772" t="s">
        <v>623</v>
      </c>
      <c r="G51" s="771" t="s">
        <v>113</v>
      </c>
      <c r="H51" s="771"/>
      <c r="I51" s="771"/>
      <c r="J51" s="772" t="s">
        <v>624</v>
      </c>
      <c r="K51" s="750" t="s">
        <v>124</v>
      </c>
      <c r="L51" s="641"/>
      <c r="M51" s="641"/>
      <c r="N51" s="641"/>
    </row>
    <row r="52" spans="2:14" ht="28" customHeight="1" x14ac:dyDescent="0.3">
      <c r="B52" s="749"/>
      <c r="C52" s="747"/>
      <c r="D52" s="769"/>
      <c r="E52" s="795"/>
      <c r="F52" s="772"/>
      <c r="G52" s="771"/>
      <c r="H52" s="771"/>
      <c r="I52" s="771"/>
      <c r="J52" s="772"/>
      <c r="K52" s="750"/>
      <c r="L52" s="641"/>
      <c r="M52" s="641"/>
      <c r="N52" s="641"/>
    </row>
    <row r="53" spans="2:14" ht="27.75" customHeight="1" thickBot="1" x14ac:dyDescent="0.35">
      <c r="B53" s="749"/>
      <c r="C53" s="747"/>
      <c r="D53" s="769"/>
      <c r="E53" s="795"/>
      <c r="F53" s="772"/>
      <c r="G53" s="776" t="s">
        <v>13</v>
      </c>
      <c r="H53" s="770" t="s">
        <v>15</v>
      </c>
      <c r="I53" s="770" t="s">
        <v>17</v>
      </c>
      <c r="J53" s="772"/>
      <c r="K53" s="750"/>
      <c r="L53" s="641"/>
      <c r="M53" s="641"/>
      <c r="N53" s="641"/>
    </row>
    <row r="54" spans="2:14" ht="52.5" hidden="1" customHeight="1" thickBot="1" x14ac:dyDescent="0.35">
      <c r="B54" s="749"/>
      <c r="C54" s="747"/>
      <c r="D54" s="769"/>
      <c r="E54" s="796"/>
      <c r="F54" s="772"/>
      <c r="G54" s="776"/>
      <c r="H54" s="771"/>
      <c r="I54" s="771"/>
      <c r="J54" s="772"/>
      <c r="K54" s="751"/>
      <c r="L54" s="641"/>
      <c r="M54" s="641"/>
      <c r="N54" s="641"/>
    </row>
    <row r="55" spans="2:14" ht="136.5" customHeight="1" x14ac:dyDescent="0.3">
      <c r="B55" s="390" t="str">
        <f>+LEFT(C55,4)</f>
        <v>14.1</v>
      </c>
      <c r="C55" s="508" t="s">
        <v>221</v>
      </c>
      <c r="D55" s="479" t="s">
        <v>222</v>
      </c>
      <c r="E55" s="449" t="s">
        <v>620</v>
      </c>
      <c r="F55" s="766">
        <v>3</v>
      </c>
      <c r="G55" s="183">
        <v>1</v>
      </c>
      <c r="H55" s="221" t="s">
        <v>619</v>
      </c>
      <c r="I55" s="399" t="s">
        <v>779</v>
      </c>
      <c r="J55" s="460">
        <v>3</v>
      </c>
      <c r="K55" s="381" t="str">
        <f>+IF(OR(ISBLANK(F55),ISBLANK(J55)),"",IF(OR(AND(F55=1,J55=1),AND(F55=1,J55=2),AND(F55=1,J55=3)),"Deficiencia de control mayor (diseño y ejecución)",IF(OR(AND(F55=2,J55=2),AND(F55=3,J55=1),AND(F55=3,J55=2),AND(F55=2,J55=1)),"Deficiencia de control (diseño o ejecución)",IF(AND(F55=2,J55=3),"Oportunidad de mejora","Mantenimiento del control"))))</f>
        <v>Mantenimiento del control</v>
      </c>
      <c r="L55" s="740">
        <f>+IF(K55="",231,IF(K55="Deficiencia de control mayor (diseño y ejecución)",240,IF(K55="Deficiencia de control (diseño o ejecución)",260,IF(K55="Oportunidad de mejora",280,300))))</f>
        <v>300</v>
      </c>
      <c r="M55" s="640">
        <v>4.8964999999999996</v>
      </c>
      <c r="N55" s="640">
        <f>+L55+M55</f>
        <v>304.8965</v>
      </c>
    </row>
    <row r="56" spans="2:14" ht="127.5" customHeight="1" x14ac:dyDescent="0.3">
      <c r="B56" s="391"/>
      <c r="C56" s="509"/>
      <c r="D56" s="480"/>
      <c r="E56" s="632"/>
      <c r="F56" s="767"/>
      <c r="G56" s="184">
        <v>2</v>
      </c>
      <c r="H56" s="222" t="s">
        <v>481</v>
      </c>
      <c r="I56" s="400"/>
      <c r="J56" s="461"/>
      <c r="K56" s="382"/>
      <c r="L56" s="740"/>
      <c r="M56" s="640"/>
      <c r="N56" s="640"/>
    </row>
    <row r="57" spans="2:14" ht="16.5" hidden="1" customHeight="1" x14ac:dyDescent="0.3">
      <c r="B57" s="391"/>
      <c r="C57" s="509"/>
      <c r="D57" s="480"/>
      <c r="E57" s="632"/>
      <c r="F57" s="767"/>
      <c r="G57" s="184">
        <v>3</v>
      </c>
      <c r="H57" s="184"/>
      <c r="I57" s="400"/>
      <c r="J57" s="461"/>
      <c r="K57" s="382"/>
      <c r="L57" s="740"/>
      <c r="M57" s="640"/>
      <c r="N57" s="640"/>
    </row>
    <row r="58" spans="2:14" ht="16.5" hidden="1" customHeight="1" x14ac:dyDescent="0.3">
      <c r="B58" s="391"/>
      <c r="C58" s="509"/>
      <c r="D58" s="480"/>
      <c r="E58" s="632"/>
      <c r="F58" s="767"/>
      <c r="G58" s="184">
        <v>4</v>
      </c>
      <c r="H58" s="184"/>
      <c r="I58" s="400"/>
      <c r="J58" s="461"/>
      <c r="K58" s="382"/>
      <c r="L58" s="740"/>
      <c r="M58" s="640"/>
      <c r="N58" s="640"/>
    </row>
    <row r="59" spans="2:14" ht="2.25" customHeight="1" thickBot="1" x14ac:dyDescent="0.35">
      <c r="B59" s="391"/>
      <c r="C59" s="509"/>
      <c r="D59" s="480"/>
      <c r="E59" s="632"/>
      <c r="F59" s="767"/>
      <c r="G59" s="184">
        <v>5</v>
      </c>
      <c r="H59" s="184"/>
      <c r="I59" s="400"/>
      <c r="J59" s="461"/>
      <c r="K59" s="382"/>
      <c r="L59" s="740"/>
      <c r="M59" s="640"/>
      <c r="N59" s="640"/>
    </row>
    <row r="60" spans="2:14" ht="17.25" hidden="1" customHeight="1" thickBot="1" x14ac:dyDescent="0.35">
      <c r="B60" s="391"/>
      <c r="C60" s="509"/>
      <c r="D60" s="480"/>
      <c r="E60" s="632"/>
      <c r="F60" s="767"/>
      <c r="G60" s="184">
        <v>6</v>
      </c>
      <c r="H60" s="184"/>
      <c r="I60" s="400"/>
      <c r="J60" s="461"/>
      <c r="K60" s="382"/>
      <c r="L60" s="740"/>
      <c r="M60" s="640"/>
      <c r="N60" s="640"/>
    </row>
    <row r="61" spans="2:14" ht="17.25" hidden="1" customHeight="1" thickBot="1" x14ac:dyDescent="0.35">
      <c r="B61" s="391"/>
      <c r="C61" s="509"/>
      <c r="D61" s="480"/>
      <c r="E61" s="632"/>
      <c r="F61" s="767"/>
      <c r="G61" s="184">
        <v>7</v>
      </c>
      <c r="H61" s="184"/>
      <c r="I61" s="400"/>
      <c r="J61" s="461"/>
      <c r="K61" s="382"/>
      <c r="L61" s="740"/>
      <c r="M61" s="640"/>
      <c r="N61" s="640"/>
    </row>
    <row r="62" spans="2:14" ht="119.25" hidden="1" customHeight="1" thickBot="1" x14ac:dyDescent="0.35">
      <c r="B62" s="392"/>
      <c r="C62" s="784"/>
      <c r="D62" s="481"/>
      <c r="E62" s="633"/>
      <c r="F62" s="768"/>
      <c r="G62" s="185">
        <v>8</v>
      </c>
      <c r="H62" s="185"/>
      <c r="I62" s="401"/>
      <c r="J62" s="462"/>
      <c r="K62" s="383"/>
      <c r="L62" s="740"/>
      <c r="M62" s="640"/>
      <c r="N62" s="640"/>
    </row>
    <row r="63" spans="2:14" ht="71.5" customHeight="1" x14ac:dyDescent="0.3">
      <c r="B63" s="390" t="str">
        <f>+LEFT(C63,4)</f>
        <v>14.2</v>
      </c>
      <c r="C63" s="781" t="s">
        <v>223</v>
      </c>
      <c r="D63" s="763" t="s">
        <v>222</v>
      </c>
      <c r="E63" s="449" t="s">
        <v>621</v>
      </c>
      <c r="F63" s="766">
        <v>3</v>
      </c>
      <c r="G63" s="183">
        <v>1</v>
      </c>
      <c r="H63" s="221" t="s">
        <v>438</v>
      </c>
      <c r="I63" s="399" t="s">
        <v>780</v>
      </c>
      <c r="J63" s="460">
        <v>3</v>
      </c>
      <c r="K63" s="381" t="str">
        <f>+IF(OR(ISBLANK(F63),ISBLANK(J63)),"",IF(OR(AND(F63=1,J63=1),AND(F63=1,J63=2),AND(F63=1,J63=3)),"Deficiencia de control mayor (diseño y ejecución)",IF(OR(AND(F63=2,J63=2),AND(F63=3,J63=1),AND(F63=3,J63=2),AND(F63=2,J63=1)),"Deficiencia de control (diseño o ejecución)",IF(AND(F63=2,J63=3),"Oportunidad de mejora","Mantenimiento del control"))))</f>
        <v>Mantenimiento del control</v>
      </c>
      <c r="L63" s="740">
        <f>+IF(K63="",231,IF(K63="Deficiencia de control mayor (diseño y ejecución)",240,IF(K63="Deficiencia de control (diseño o ejecución)",260,IF(K63="Oportunidad de mejora",280,300))))</f>
        <v>300</v>
      </c>
      <c r="M63" s="640">
        <v>4.9854000000000003</v>
      </c>
      <c r="N63" s="640">
        <f>+L63+M63</f>
        <v>304.98540000000003</v>
      </c>
    </row>
    <row r="64" spans="2:14" ht="55.5" customHeight="1" thickBot="1" x14ac:dyDescent="0.35">
      <c r="B64" s="391"/>
      <c r="C64" s="782"/>
      <c r="D64" s="764"/>
      <c r="E64" s="632"/>
      <c r="F64" s="767"/>
      <c r="G64" s="184">
        <v>2</v>
      </c>
      <c r="H64" s="222" t="s">
        <v>482</v>
      </c>
      <c r="I64" s="400"/>
      <c r="J64" s="461"/>
      <c r="K64" s="382"/>
      <c r="L64" s="740"/>
      <c r="M64" s="640"/>
      <c r="N64" s="640"/>
    </row>
    <row r="65" spans="2:14" ht="11.25" hidden="1" customHeight="1" thickBot="1" x14ac:dyDescent="0.35">
      <c r="B65" s="391"/>
      <c r="C65" s="782"/>
      <c r="D65" s="764"/>
      <c r="E65" s="632"/>
      <c r="F65" s="767"/>
      <c r="G65" s="184">
        <v>3</v>
      </c>
      <c r="H65" s="184"/>
      <c r="I65" s="400"/>
      <c r="J65" s="461"/>
      <c r="K65" s="382"/>
      <c r="L65" s="740"/>
      <c r="M65" s="640"/>
      <c r="N65" s="640"/>
    </row>
    <row r="66" spans="2:14" ht="17.25" hidden="1" customHeight="1" thickBot="1" x14ac:dyDescent="0.35">
      <c r="B66" s="391"/>
      <c r="C66" s="782"/>
      <c r="D66" s="764"/>
      <c r="E66" s="632"/>
      <c r="F66" s="767"/>
      <c r="G66" s="184">
        <v>4</v>
      </c>
      <c r="H66" s="184"/>
      <c r="I66" s="400"/>
      <c r="J66" s="461"/>
      <c r="K66" s="382"/>
      <c r="L66" s="740"/>
      <c r="M66" s="640"/>
      <c r="N66" s="640"/>
    </row>
    <row r="67" spans="2:14" ht="17.25" hidden="1" customHeight="1" thickBot="1" x14ac:dyDescent="0.35">
      <c r="B67" s="391"/>
      <c r="C67" s="782"/>
      <c r="D67" s="764"/>
      <c r="E67" s="632"/>
      <c r="F67" s="767"/>
      <c r="G67" s="184">
        <v>5</v>
      </c>
      <c r="H67" s="184"/>
      <c r="I67" s="400"/>
      <c r="J67" s="461"/>
      <c r="K67" s="382"/>
      <c r="L67" s="740"/>
      <c r="M67" s="640"/>
      <c r="N67" s="640"/>
    </row>
    <row r="68" spans="2:14" ht="17.25" hidden="1" customHeight="1" thickBot="1" x14ac:dyDescent="0.35">
      <c r="B68" s="391"/>
      <c r="C68" s="782"/>
      <c r="D68" s="764"/>
      <c r="E68" s="632"/>
      <c r="F68" s="767"/>
      <c r="G68" s="184">
        <v>6</v>
      </c>
      <c r="H68" s="184"/>
      <c r="I68" s="400"/>
      <c r="J68" s="461"/>
      <c r="K68" s="382"/>
      <c r="L68" s="740"/>
      <c r="M68" s="640"/>
      <c r="N68" s="640"/>
    </row>
    <row r="69" spans="2:14" ht="17.25" hidden="1" customHeight="1" thickBot="1" x14ac:dyDescent="0.35">
      <c r="B69" s="391"/>
      <c r="C69" s="782"/>
      <c r="D69" s="764"/>
      <c r="E69" s="632"/>
      <c r="F69" s="767"/>
      <c r="G69" s="184">
        <v>7</v>
      </c>
      <c r="H69" s="184"/>
      <c r="I69" s="400"/>
      <c r="J69" s="461"/>
      <c r="K69" s="382"/>
      <c r="L69" s="740"/>
      <c r="M69" s="640"/>
      <c r="N69" s="640"/>
    </row>
    <row r="70" spans="2:14" ht="17.25" hidden="1" customHeight="1" thickBot="1" x14ac:dyDescent="0.35">
      <c r="B70" s="392"/>
      <c r="C70" s="783"/>
      <c r="D70" s="765"/>
      <c r="E70" s="633"/>
      <c r="F70" s="768"/>
      <c r="G70" s="185">
        <v>8</v>
      </c>
      <c r="H70" s="185"/>
      <c r="I70" s="401"/>
      <c r="J70" s="462"/>
      <c r="K70" s="383"/>
      <c r="L70" s="740"/>
      <c r="M70" s="640"/>
      <c r="N70" s="640"/>
    </row>
    <row r="71" spans="2:14" ht="85" customHeight="1" x14ac:dyDescent="0.3">
      <c r="B71" s="390" t="str">
        <f>+LEFT(C71,4)</f>
        <v>14.3</v>
      </c>
      <c r="C71" s="781" t="s">
        <v>224</v>
      </c>
      <c r="D71" s="763" t="s">
        <v>222</v>
      </c>
      <c r="E71" s="449" t="s">
        <v>713</v>
      </c>
      <c r="F71" s="766">
        <v>3</v>
      </c>
      <c r="G71" s="183">
        <v>1</v>
      </c>
      <c r="H71" s="208" t="s">
        <v>439</v>
      </c>
      <c r="I71" s="399" t="s">
        <v>781</v>
      </c>
      <c r="J71" s="460">
        <v>3</v>
      </c>
      <c r="K71" s="381" t="str">
        <f>+IF(OR(ISBLANK(F71),ISBLANK(J71)),"",IF(OR(AND(F71=1,J71=1),AND(F71=1,J71=2),AND(F71=1,J71=3)),"Deficiencia de control mayor (diseño y ejecución)",IF(OR(AND(F71=2,J71=2),AND(F71=3,J71=1),AND(F71=3,J71=2),AND(F71=2,J71=1)),"Deficiencia de control (diseño o ejecución)",IF(AND(F71=2,J71=3),"Oportunidad de mejora","Mantenimiento del control"))))</f>
        <v>Mantenimiento del control</v>
      </c>
      <c r="L71" s="740">
        <f>+IF(K71="",231,IF(K71="Deficiencia de control mayor (diseño y ejecución)",240,IF(K71="Deficiencia de control (diseño o ejecución)",260,IF(K71="Oportunidad de mejora",280,300))))</f>
        <v>300</v>
      </c>
      <c r="M71" s="640">
        <v>5.0122999999999998</v>
      </c>
      <c r="N71" s="640">
        <f>+L71+M71</f>
        <v>305.01229999999998</v>
      </c>
    </row>
    <row r="72" spans="2:14" ht="70.5" customHeight="1" thickBot="1" x14ac:dyDescent="0.35">
      <c r="B72" s="391"/>
      <c r="C72" s="782"/>
      <c r="D72" s="764"/>
      <c r="E72" s="632"/>
      <c r="F72" s="767"/>
      <c r="G72" s="184">
        <v>2</v>
      </c>
      <c r="H72" s="222" t="s">
        <v>546</v>
      </c>
      <c r="I72" s="797"/>
      <c r="J72" s="461"/>
      <c r="K72" s="382"/>
      <c r="L72" s="740"/>
      <c r="M72" s="640"/>
      <c r="N72" s="640"/>
    </row>
    <row r="73" spans="2:14" ht="4.5" hidden="1" customHeight="1" thickBot="1" x14ac:dyDescent="0.35">
      <c r="B73" s="391"/>
      <c r="C73" s="782"/>
      <c r="D73" s="764"/>
      <c r="E73" s="632"/>
      <c r="F73" s="767"/>
      <c r="G73" s="184">
        <v>3</v>
      </c>
      <c r="H73" s="184"/>
      <c r="I73" s="797"/>
      <c r="J73" s="461"/>
      <c r="K73" s="382"/>
      <c r="L73" s="740"/>
      <c r="M73" s="640"/>
      <c r="N73" s="640"/>
    </row>
    <row r="74" spans="2:14" ht="17.25" hidden="1" customHeight="1" thickBot="1" x14ac:dyDescent="0.35">
      <c r="B74" s="391"/>
      <c r="C74" s="782"/>
      <c r="D74" s="764"/>
      <c r="E74" s="632"/>
      <c r="F74" s="767"/>
      <c r="G74" s="184">
        <v>4</v>
      </c>
      <c r="H74" s="184"/>
      <c r="I74" s="797"/>
      <c r="J74" s="461"/>
      <c r="K74" s="382"/>
      <c r="L74" s="740"/>
      <c r="M74" s="640"/>
      <c r="N74" s="640"/>
    </row>
    <row r="75" spans="2:14" ht="17.25" hidden="1" customHeight="1" thickBot="1" x14ac:dyDescent="0.35">
      <c r="B75" s="391"/>
      <c r="C75" s="782"/>
      <c r="D75" s="764"/>
      <c r="E75" s="632"/>
      <c r="F75" s="767"/>
      <c r="G75" s="184">
        <v>5</v>
      </c>
      <c r="H75" s="184"/>
      <c r="I75" s="797"/>
      <c r="J75" s="461"/>
      <c r="K75" s="382"/>
      <c r="L75" s="740"/>
      <c r="M75" s="640"/>
      <c r="N75" s="640"/>
    </row>
    <row r="76" spans="2:14" ht="17.25" hidden="1" customHeight="1" thickBot="1" x14ac:dyDescent="0.35">
      <c r="B76" s="391"/>
      <c r="C76" s="782"/>
      <c r="D76" s="764"/>
      <c r="E76" s="632"/>
      <c r="F76" s="767"/>
      <c r="G76" s="184">
        <v>6</v>
      </c>
      <c r="H76" s="184"/>
      <c r="I76" s="797"/>
      <c r="J76" s="461"/>
      <c r="K76" s="382"/>
      <c r="L76" s="740"/>
      <c r="M76" s="640"/>
      <c r="N76" s="640"/>
    </row>
    <row r="77" spans="2:14" ht="17.25" hidden="1" customHeight="1" thickBot="1" x14ac:dyDescent="0.35">
      <c r="B77" s="391"/>
      <c r="C77" s="782"/>
      <c r="D77" s="764"/>
      <c r="E77" s="632"/>
      <c r="F77" s="767"/>
      <c r="G77" s="184">
        <v>7</v>
      </c>
      <c r="H77" s="184"/>
      <c r="I77" s="797"/>
      <c r="J77" s="461"/>
      <c r="K77" s="382"/>
      <c r="L77" s="740"/>
      <c r="M77" s="640"/>
      <c r="N77" s="640"/>
    </row>
    <row r="78" spans="2:14" ht="17.25" hidden="1" customHeight="1" thickBot="1" x14ac:dyDescent="0.35">
      <c r="B78" s="392"/>
      <c r="C78" s="783"/>
      <c r="D78" s="765"/>
      <c r="E78" s="633"/>
      <c r="F78" s="768"/>
      <c r="G78" s="185">
        <v>8</v>
      </c>
      <c r="H78" s="185"/>
      <c r="I78" s="798"/>
      <c r="J78" s="462"/>
      <c r="K78" s="383"/>
      <c r="L78" s="740"/>
      <c r="M78" s="640"/>
      <c r="N78" s="640"/>
    </row>
    <row r="79" spans="2:14" ht="66.5" customHeight="1" x14ac:dyDescent="0.3">
      <c r="B79" s="390" t="str">
        <f>+LEFT(C79,4)</f>
        <v>14.4</v>
      </c>
      <c r="C79" s="791" t="s">
        <v>225</v>
      </c>
      <c r="D79" s="574" t="s">
        <v>222</v>
      </c>
      <c r="E79" s="449" t="s">
        <v>715</v>
      </c>
      <c r="F79" s="766">
        <v>3</v>
      </c>
      <c r="G79" s="199">
        <v>1</v>
      </c>
      <c r="H79" s="221" t="s">
        <v>483</v>
      </c>
      <c r="I79" s="485" t="s">
        <v>782</v>
      </c>
      <c r="J79" s="460">
        <v>3</v>
      </c>
      <c r="K79" s="381" t="str">
        <f>+IF(OR(ISBLANK(F79),ISBLANK(J79)),"",IF(OR(AND(F79=1,J79=1),AND(F79=1,J79=2),AND(F79=1,J79=3)),"Deficiencia de control mayor (diseño y ejecución)",IF(OR(AND(F79=2,J79=2),AND(F79=3,J79=1),AND(F79=3,J79=2),AND(F79=2,J79=1)),"Deficiencia de control (diseño o ejecución)",IF(AND(F79=2,J79=3),"Oportunidad de mejora","Mantenimiento del control"))))</f>
        <v>Mantenimiento del control</v>
      </c>
      <c r="L79" s="740">
        <f>+IF(K79="",231,IF(K79="Deficiencia de control mayor (diseño y ejecución)",240,IF(K79="Deficiencia de control (diseño o ejecución)",260,IF(K79="Oportunidad de mejora",280,300))))</f>
        <v>300</v>
      </c>
      <c r="M79" s="640">
        <v>5.1235999999999997</v>
      </c>
      <c r="N79" s="640">
        <f>+L79+M79</f>
        <v>305.12360000000001</v>
      </c>
    </row>
    <row r="80" spans="2:14" ht="143.5" customHeight="1" x14ac:dyDescent="0.3">
      <c r="B80" s="391"/>
      <c r="C80" s="792"/>
      <c r="D80" s="575"/>
      <c r="E80" s="632"/>
      <c r="F80" s="767"/>
      <c r="G80" s="200">
        <v>2</v>
      </c>
      <c r="H80" s="222" t="s">
        <v>714</v>
      </c>
      <c r="I80" s="596"/>
      <c r="J80" s="461"/>
      <c r="K80" s="382"/>
      <c r="L80" s="740"/>
      <c r="M80" s="640"/>
      <c r="N80" s="640"/>
    </row>
    <row r="81" spans="2:14" ht="3" hidden="1" customHeight="1" x14ac:dyDescent="0.3">
      <c r="B81" s="391"/>
      <c r="C81" s="792"/>
      <c r="D81" s="575"/>
      <c r="E81" s="632"/>
      <c r="F81" s="767"/>
      <c r="G81" s="184">
        <v>3</v>
      </c>
      <c r="H81" s="184"/>
      <c r="I81" s="596"/>
      <c r="J81" s="461"/>
      <c r="K81" s="382"/>
      <c r="L81" s="740"/>
      <c r="M81" s="640"/>
      <c r="N81" s="640"/>
    </row>
    <row r="82" spans="2:14" ht="16.5" hidden="1" customHeight="1" x14ac:dyDescent="0.3">
      <c r="B82" s="391"/>
      <c r="C82" s="792"/>
      <c r="D82" s="575"/>
      <c r="E82" s="632"/>
      <c r="F82" s="767"/>
      <c r="G82" s="184">
        <v>4</v>
      </c>
      <c r="H82" s="184"/>
      <c r="I82" s="596"/>
      <c r="J82" s="461"/>
      <c r="K82" s="382"/>
      <c r="L82" s="740"/>
      <c r="M82" s="640"/>
      <c r="N82" s="640"/>
    </row>
    <row r="83" spans="2:14" ht="16.5" hidden="1" customHeight="1" x14ac:dyDescent="0.3">
      <c r="B83" s="391"/>
      <c r="C83" s="792"/>
      <c r="D83" s="575"/>
      <c r="E83" s="632"/>
      <c r="F83" s="767"/>
      <c r="G83" s="184">
        <v>5</v>
      </c>
      <c r="H83" s="184"/>
      <c r="I83" s="596"/>
      <c r="J83" s="461"/>
      <c r="K83" s="382"/>
      <c r="L83" s="740"/>
      <c r="M83" s="640"/>
      <c r="N83" s="640"/>
    </row>
    <row r="84" spans="2:14" ht="16.5" hidden="1" customHeight="1" x14ac:dyDescent="0.3">
      <c r="B84" s="391"/>
      <c r="C84" s="792"/>
      <c r="D84" s="575"/>
      <c r="E84" s="632"/>
      <c r="F84" s="767"/>
      <c r="G84" s="184">
        <v>6</v>
      </c>
      <c r="H84" s="184"/>
      <c r="I84" s="596"/>
      <c r="J84" s="461"/>
      <c r="K84" s="382"/>
      <c r="L84" s="740"/>
      <c r="M84" s="640"/>
      <c r="N84" s="640"/>
    </row>
    <row r="85" spans="2:14" ht="153.75" hidden="1" customHeight="1" x14ac:dyDescent="0.3">
      <c r="B85" s="391"/>
      <c r="C85" s="792"/>
      <c r="D85" s="575"/>
      <c r="E85" s="632"/>
      <c r="F85" s="767"/>
      <c r="G85" s="184">
        <v>7</v>
      </c>
      <c r="H85" s="184"/>
      <c r="I85" s="596"/>
      <c r="J85" s="461"/>
      <c r="K85" s="382"/>
      <c r="L85" s="740"/>
      <c r="M85" s="640"/>
      <c r="N85" s="640"/>
    </row>
    <row r="86" spans="2:14" ht="3" hidden="1" customHeight="1" thickBot="1" x14ac:dyDescent="0.35">
      <c r="B86" s="392"/>
      <c r="C86" s="793"/>
      <c r="D86" s="576"/>
      <c r="E86" s="633"/>
      <c r="F86" s="768"/>
      <c r="G86" s="185">
        <v>8</v>
      </c>
      <c r="H86" s="185"/>
      <c r="I86" s="597"/>
      <c r="J86" s="462"/>
      <c r="K86" s="383"/>
      <c r="L86" s="740"/>
      <c r="M86" s="640"/>
      <c r="N86" s="640"/>
    </row>
    <row r="87" spans="2:14" ht="12.75" customHeight="1" x14ac:dyDescent="0.3">
      <c r="B87" s="748"/>
      <c r="C87" s="790" t="s">
        <v>627</v>
      </c>
      <c r="D87" s="769" t="s">
        <v>8</v>
      </c>
      <c r="E87" s="794" t="s">
        <v>625</v>
      </c>
      <c r="F87" s="772" t="s">
        <v>623</v>
      </c>
      <c r="G87" s="775" t="s">
        <v>113</v>
      </c>
      <c r="H87" s="775"/>
      <c r="I87" s="775"/>
      <c r="J87" s="772" t="s">
        <v>624</v>
      </c>
      <c r="K87" s="750" t="s">
        <v>124</v>
      </c>
      <c r="L87" s="641"/>
      <c r="M87" s="641"/>
      <c r="N87" s="641"/>
    </row>
    <row r="88" spans="2:14" ht="15" customHeight="1" x14ac:dyDescent="0.3">
      <c r="B88" s="749"/>
      <c r="C88" s="747"/>
      <c r="D88" s="769"/>
      <c r="E88" s="795"/>
      <c r="F88" s="772"/>
      <c r="G88" s="775"/>
      <c r="H88" s="775"/>
      <c r="I88" s="775"/>
      <c r="J88" s="772"/>
      <c r="K88" s="750"/>
      <c r="L88" s="641"/>
      <c r="M88" s="641"/>
      <c r="N88" s="641"/>
    </row>
    <row r="89" spans="2:14" ht="27.75" customHeight="1" x14ac:dyDescent="0.3">
      <c r="B89" s="749"/>
      <c r="C89" s="747"/>
      <c r="D89" s="769"/>
      <c r="E89" s="795"/>
      <c r="F89" s="772"/>
      <c r="G89" s="777" t="s">
        <v>13</v>
      </c>
      <c r="H89" s="770" t="s">
        <v>15</v>
      </c>
      <c r="I89" s="770" t="s">
        <v>17</v>
      </c>
      <c r="J89" s="772"/>
      <c r="K89" s="750"/>
      <c r="L89" s="641"/>
      <c r="M89" s="641"/>
      <c r="N89" s="641"/>
    </row>
    <row r="90" spans="2:14" ht="20" customHeight="1" thickBot="1" x14ac:dyDescent="0.35">
      <c r="B90" s="749"/>
      <c r="C90" s="747"/>
      <c r="D90" s="769"/>
      <c r="E90" s="796"/>
      <c r="F90" s="772"/>
      <c r="G90" s="777"/>
      <c r="H90" s="771"/>
      <c r="I90" s="771"/>
      <c r="J90" s="772"/>
      <c r="K90" s="751"/>
      <c r="L90" s="641"/>
      <c r="M90" s="641"/>
      <c r="N90" s="641"/>
    </row>
    <row r="91" spans="2:14" ht="56.5" customHeight="1" x14ac:dyDescent="0.3">
      <c r="B91" s="390" t="str">
        <f>+LEFT(C91,4)</f>
        <v>15.1</v>
      </c>
      <c r="C91" s="756" t="s">
        <v>226</v>
      </c>
      <c r="D91" s="763" t="s">
        <v>227</v>
      </c>
      <c r="E91" s="449" t="s">
        <v>716</v>
      </c>
      <c r="F91" s="766">
        <v>3</v>
      </c>
      <c r="G91" s="183">
        <v>1</v>
      </c>
      <c r="H91" s="207" t="s">
        <v>547</v>
      </c>
      <c r="I91" s="399" t="s">
        <v>783</v>
      </c>
      <c r="J91" s="460">
        <v>3</v>
      </c>
      <c r="K91" s="381" t="str">
        <f>+IF(OR(ISBLANK(F91),ISBLANK(J91)),"",IF(OR(AND(F91=1,J91=1),AND(F91=1,J91=2),AND(F91=1,J91=3)),"Deficiencia de control mayor (diseño y ejecución)",IF(OR(AND(F91=2,J91=2),AND(F91=3,J91=1),AND(F91=3,J91=2),AND(F91=2,J91=1)),"Deficiencia de control (diseño o ejecución)",IF(AND(F91=2,J91=3),"Oportunidad de mejora","Mantenimiento del control"))))</f>
        <v>Mantenimiento del control</v>
      </c>
      <c r="L91" s="740">
        <f>+IF(K91="",231,IF(K91="Deficiencia de control mayor (diseño y ejecución)",240,IF(K91="Deficiencia de control (diseño o ejecución)",260,IF(K91="Oportunidad de mejora",280,300))))</f>
        <v>300</v>
      </c>
      <c r="M91" s="640">
        <v>5.2369000000000003</v>
      </c>
      <c r="N91" s="640">
        <f>+L91+M91</f>
        <v>305.23689999999999</v>
      </c>
    </row>
    <row r="92" spans="2:14" ht="102" customHeight="1" thickBot="1" x14ac:dyDescent="0.35">
      <c r="B92" s="391"/>
      <c r="C92" s="756"/>
      <c r="D92" s="764"/>
      <c r="E92" s="632"/>
      <c r="F92" s="767"/>
      <c r="G92" s="184">
        <v>2</v>
      </c>
      <c r="H92" s="202" t="s">
        <v>440</v>
      </c>
      <c r="I92" s="400"/>
      <c r="J92" s="461"/>
      <c r="K92" s="382"/>
      <c r="L92" s="740"/>
      <c r="M92" s="640"/>
      <c r="N92" s="640"/>
    </row>
    <row r="93" spans="2:14" ht="21" hidden="1" customHeight="1" thickBot="1" x14ac:dyDescent="0.35">
      <c r="B93" s="391"/>
      <c r="C93" s="756"/>
      <c r="D93" s="764"/>
      <c r="E93" s="632"/>
      <c r="F93" s="767"/>
      <c r="G93" s="184">
        <v>3</v>
      </c>
      <c r="H93" s="200"/>
      <c r="I93" s="400"/>
      <c r="J93" s="461"/>
      <c r="K93" s="382"/>
      <c r="L93" s="740"/>
      <c r="M93" s="640"/>
      <c r="N93" s="640"/>
    </row>
    <row r="94" spans="2:14" ht="22.5" hidden="1" customHeight="1" thickBot="1" x14ac:dyDescent="0.35">
      <c r="B94" s="391"/>
      <c r="C94" s="756"/>
      <c r="D94" s="764"/>
      <c r="E94" s="632"/>
      <c r="F94" s="767"/>
      <c r="G94" s="184">
        <v>4</v>
      </c>
      <c r="H94" s="200"/>
      <c r="I94" s="400"/>
      <c r="J94" s="461"/>
      <c r="K94" s="382"/>
      <c r="L94" s="740"/>
      <c r="M94" s="640"/>
      <c r="N94" s="640"/>
    </row>
    <row r="95" spans="2:14" ht="22.5" hidden="1" customHeight="1" thickBot="1" x14ac:dyDescent="0.35">
      <c r="B95" s="391"/>
      <c r="C95" s="756"/>
      <c r="D95" s="764"/>
      <c r="E95" s="632"/>
      <c r="F95" s="767"/>
      <c r="G95" s="184">
        <v>5</v>
      </c>
      <c r="H95" s="200"/>
      <c r="I95" s="400"/>
      <c r="J95" s="461"/>
      <c r="K95" s="382"/>
      <c r="L95" s="740"/>
      <c r="M95" s="640"/>
      <c r="N95" s="640"/>
    </row>
    <row r="96" spans="2:14" ht="22.5" hidden="1" customHeight="1" thickBot="1" x14ac:dyDescent="0.35">
      <c r="B96" s="391"/>
      <c r="C96" s="756"/>
      <c r="D96" s="764"/>
      <c r="E96" s="632"/>
      <c r="F96" s="767"/>
      <c r="G96" s="184">
        <v>6</v>
      </c>
      <c r="H96" s="200"/>
      <c r="I96" s="400"/>
      <c r="J96" s="461"/>
      <c r="K96" s="382"/>
      <c r="L96" s="740"/>
      <c r="M96" s="640"/>
      <c r="N96" s="640"/>
    </row>
    <row r="97" spans="2:14" ht="22.5" hidden="1" customHeight="1" thickBot="1" x14ac:dyDescent="0.35">
      <c r="B97" s="391"/>
      <c r="C97" s="756"/>
      <c r="D97" s="764"/>
      <c r="E97" s="632"/>
      <c r="F97" s="767"/>
      <c r="G97" s="184">
        <v>7</v>
      </c>
      <c r="H97" s="200"/>
      <c r="I97" s="400"/>
      <c r="J97" s="461"/>
      <c r="K97" s="382"/>
      <c r="L97" s="740"/>
      <c r="M97" s="640"/>
      <c r="N97" s="640"/>
    </row>
    <row r="98" spans="2:14" ht="337.5" hidden="1" customHeight="1" thickBot="1" x14ac:dyDescent="0.35">
      <c r="B98" s="392"/>
      <c r="C98" s="757"/>
      <c r="D98" s="765"/>
      <c r="E98" s="633"/>
      <c r="F98" s="768"/>
      <c r="G98" s="185">
        <v>8</v>
      </c>
      <c r="H98" s="201"/>
      <c r="I98" s="401"/>
      <c r="J98" s="462"/>
      <c r="K98" s="383"/>
      <c r="L98" s="740"/>
      <c r="M98" s="640"/>
      <c r="N98" s="640"/>
    </row>
    <row r="99" spans="2:14" ht="68.5" customHeight="1" x14ac:dyDescent="0.3">
      <c r="B99" s="418" t="str">
        <f>+LEFT(C99,4)</f>
        <v>15.2</v>
      </c>
      <c r="C99" s="788" t="s">
        <v>228</v>
      </c>
      <c r="D99" s="763" t="s">
        <v>229</v>
      </c>
      <c r="E99" s="449" t="s">
        <v>628</v>
      </c>
      <c r="F99" s="766">
        <v>3</v>
      </c>
      <c r="G99" s="183">
        <v>1</v>
      </c>
      <c r="H99" s="222" t="s">
        <v>548</v>
      </c>
      <c r="I99" s="399" t="s">
        <v>784</v>
      </c>
      <c r="J99" s="460">
        <v>3</v>
      </c>
      <c r="K99" s="381" t="str">
        <f>+IF(OR(ISBLANK(F99),ISBLANK(J99)),"",IF(OR(AND(F99=1,J99=1),AND(F99=1,J99=2),AND(F99=1,J99=3)),"Deficiencia de control mayor (diseño y ejecución)",IF(OR(AND(F99=2,J99=2),AND(F99=3,J99=1),AND(F99=3,J99=2),AND(F99=2,J99=1)),"Deficiencia de control (diseño o ejecución)",IF(AND(F99=2,J99=3),"Oportunidad de mejora","Mantenimiento del control"))))</f>
        <v>Mantenimiento del control</v>
      </c>
      <c r="L99" s="740">
        <f>+IF(K99="",231,IF(K99="Deficiencia de control mayor (diseño y ejecución)",240,IF(K99="Deficiencia de control (diseño o ejecución)",260,IF(K99="Oportunidad de mejora",280,300))))</f>
        <v>300</v>
      </c>
      <c r="M99" s="640">
        <v>5.3654000000000002</v>
      </c>
      <c r="N99" s="640">
        <f>+L99+M99</f>
        <v>305.36540000000002</v>
      </c>
    </row>
    <row r="100" spans="2:14" ht="101" customHeight="1" thickBot="1" x14ac:dyDescent="0.35">
      <c r="B100" s="419"/>
      <c r="C100" s="788"/>
      <c r="D100" s="764"/>
      <c r="E100" s="450"/>
      <c r="F100" s="767"/>
      <c r="G100" s="184">
        <v>2</v>
      </c>
      <c r="H100" s="202" t="s">
        <v>549</v>
      </c>
      <c r="I100" s="400"/>
      <c r="J100" s="461"/>
      <c r="K100" s="382"/>
      <c r="L100" s="740"/>
      <c r="M100" s="640"/>
      <c r="N100" s="640"/>
    </row>
    <row r="101" spans="2:14" ht="30" hidden="1" customHeight="1" x14ac:dyDescent="0.3">
      <c r="B101" s="419"/>
      <c r="C101" s="788"/>
      <c r="D101" s="764"/>
      <c r="E101" s="450"/>
      <c r="F101" s="767"/>
      <c r="G101" s="184">
        <v>3</v>
      </c>
      <c r="H101" s="186"/>
      <c r="I101" s="400"/>
      <c r="J101" s="461"/>
      <c r="K101" s="382"/>
      <c r="L101" s="740"/>
      <c r="M101" s="640"/>
      <c r="N101" s="640"/>
    </row>
    <row r="102" spans="2:14" ht="21" hidden="1" customHeight="1" x14ac:dyDescent="0.3">
      <c r="B102" s="419"/>
      <c r="C102" s="788"/>
      <c r="D102" s="764"/>
      <c r="E102" s="450"/>
      <c r="F102" s="767"/>
      <c r="G102" s="184">
        <v>4</v>
      </c>
      <c r="H102" s="187"/>
      <c r="I102" s="400"/>
      <c r="J102" s="461"/>
      <c r="K102" s="382"/>
      <c r="L102" s="740"/>
      <c r="M102" s="640"/>
      <c r="N102" s="640"/>
    </row>
    <row r="103" spans="2:14" ht="26.25" hidden="1" customHeight="1" x14ac:dyDescent="0.3">
      <c r="B103" s="419"/>
      <c r="C103" s="788"/>
      <c r="D103" s="764"/>
      <c r="E103" s="450"/>
      <c r="F103" s="767"/>
      <c r="G103" s="184">
        <v>5</v>
      </c>
      <c r="H103" s="184"/>
      <c r="I103" s="400"/>
      <c r="J103" s="461"/>
      <c r="K103" s="382"/>
      <c r="L103" s="740"/>
      <c r="M103" s="640"/>
      <c r="N103" s="640"/>
    </row>
    <row r="104" spans="2:14" ht="0.75" hidden="1" customHeight="1" thickBot="1" x14ac:dyDescent="0.35">
      <c r="B104" s="419"/>
      <c r="C104" s="788"/>
      <c r="D104" s="764"/>
      <c r="E104" s="450"/>
      <c r="F104" s="767"/>
      <c r="G104" s="184">
        <v>6</v>
      </c>
      <c r="H104" s="184"/>
      <c r="I104" s="400"/>
      <c r="J104" s="461"/>
      <c r="K104" s="382"/>
      <c r="L104" s="740"/>
      <c r="M104" s="640"/>
      <c r="N104" s="640"/>
    </row>
    <row r="105" spans="2:14" ht="26.25" hidden="1" customHeight="1" thickBot="1" x14ac:dyDescent="0.35">
      <c r="B105" s="419"/>
      <c r="C105" s="788"/>
      <c r="D105" s="764"/>
      <c r="E105" s="450"/>
      <c r="F105" s="767"/>
      <c r="G105" s="184">
        <v>7</v>
      </c>
      <c r="H105" s="184"/>
      <c r="I105" s="400"/>
      <c r="J105" s="461"/>
      <c r="K105" s="382"/>
      <c r="L105" s="740"/>
      <c r="M105" s="640"/>
      <c r="N105" s="640"/>
    </row>
    <row r="106" spans="2:14" ht="26.25" hidden="1" customHeight="1" thickBot="1" x14ac:dyDescent="0.35">
      <c r="B106" s="420"/>
      <c r="C106" s="788"/>
      <c r="D106" s="765"/>
      <c r="E106" s="451"/>
      <c r="F106" s="768"/>
      <c r="G106" s="185">
        <v>8</v>
      </c>
      <c r="H106" s="185"/>
      <c r="I106" s="401"/>
      <c r="J106" s="462"/>
      <c r="K106" s="383"/>
      <c r="L106" s="740"/>
      <c r="M106" s="640"/>
      <c r="N106" s="640"/>
    </row>
    <row r="107" spans="2:14" ht="59.4" customHeight="1" x14ac:dyDescent="0.3">
      <c r="B107" s="390" t="str">
        <f>+LEFT(C107,4)</f>
        <v>15.3</v>
      </c>
      <c r="C107" s="755" t="s">
        <v>230</v>
      </c>
      <c r="D107" s="763" t="s">
        <v>231</v>
      </c>
      <c r="E107" s="485" t="s">
        <v>630</v>
      </c>
      <c r="F107" s="766">
        <v>3</v>
      </c>
      <c r="G107" s="183">
        <v>1</v>
      </c>
      <c r="H107" s="187" t="s">
        <v>550</v>
      </c>
      <c r="I107" s="399" t="s">
        <v>785</v>
      </c>
      <c r="J107" s="460">
        <v>3</v>
      </c>
      <c r="K107" s="381" t="str">
        <f>+IF(OR(ISBLANK(F107),ISBLANK(J107)),"",IF(OR(AND(F107=1,J107=1),AND(F107=1,J107=2),AND(F107=1,J107=3)),"Deficiencia de control mayor (diseño y ejecución)",IF(OR(AND(F107=2,J107=2),AND(F107=3,J107=1),AND(F107=3,J107=2),AND(F107=2,J107=1)),"Deficiencia de control (diseño o ejecución)",IF(AND(F107=2,J107=3),"Oportunidad de mejora","Mantenimiento del control"))))</f>
        <v>Mantenimiento del control</v>
      </c>
      <c r="L107" s="740">
        <f>+IF(K107="",231,IF(K107="Deficiencia de control mayor (diseño y ejecución)",240,IF(K107="Deficiencia de control (diseño o ejecución)",260,IF(K107="Oportunidad de mejora",280,300))))</f>
        <v>300</v>
      </c>
      <c r="M107" s="640">
        <v>5.4562999999999997</v>
      </c>
      <c r="N107" s="640">
        <f>+L107+M107</f>
        <v>305.4563</v>
      </c>
    </row>
    <row r="108" spans="2:14" ht="78" customHeight="1" x14ac:dyDescent="0.3">
      <c r="B108" s="391"/>
      <c r="C108" s="756"/>
      <c r="D108" s="764"/>
      <c r="E108" s="596"/>
      <c r="F108" s="767"/>
      <c r="G108" s="184">
        <v>2</v>
      </c>
      <c r="H108" s="187" t="s">
        <v>551</v>
      </c>
      <c r="I108" s="400"/>
      <c r="J108" s="461"/>
      <c r="K108" s="382"/>
      <c r="L108" s="740"/>
      <c r="M108" s="640"/>
      <c r="N108" s="640"/>
    </row>
    <row r="109" spans="2:14" ht="46.5" customHeight="1" x14ac:dyDescent="0.3">
      <c r="B109" s="391"/>
      <c r="C109" s="756"/>
      <c r="D109" s="764"/>
      <c r="E109" s="596"/>
      <c r="F109" s="767"/>
      <c r="G109" s="184">
        <v>3</v>
      </c>
      <c r="H109" s="187" t="s">
        <v>484</v>
      </c>
      <c r="I109" s="400"/>
      <c r="J109" s="461"/>
      <c r="K109" s="382"/>
      <c r="L109" s="740"/>
      <c r="M109" s="640"/>
      <c r="N109" s="640"/>
    </row>
    <row r="110" spans="2:14" ht="13.5" hidden="1" customHeight="1" x14ac:dyDescent="0.3">
      <c r="B110" s="391"/>
      <c r="C110" s="756"/>
      <c r="D110" s="764"/>
      <c r="E110" s="596"/>
      <c r="F110" s="767"/>
      <c r="G110" s="184">
        <v>4</v>
      </c>
      <c r="H110" s="187"/>
      <c r="I110" s="400"/>
      <c r="J110" s="461"/>
      <c r="K110" s="382"/>
      <c r="L110" s="740"/>
      <c r="M110" s="640"/>
      <c r="N110" s="640"/>
    </row>
    <row r="111" spans="2:14" ht="5.25" hidden="1" customHeight="1" x14ac:dyDescent="0.3">
      <c r="B111" s="391"/>
      <c r="C111" s="756"/>
      <c r="D111" s="764"/>
      <c r="E111" s="596"/>
      <c r="F111" s="767"/>
      <c r="G111" s="184">
        <v>5</v>
      </c>
      <c r="H111" s="184"/>
      <c r="I111" s="400"/>
      <c r="J111" s="461"/>
      <c r="K111" s="382"/>
      <c r="L111" s="740"/>
      <c r="M111" s="640"/>
      <c r="N111" s="640"/>
    </row>
    <row r="112" spans="2:14" ht="3" hidden="1" customHeight="1" thickBot="1" x14ac:dyDescent="0.35">
      <c r="B112" s="391"/>
      <c r="C112" s="756"/>
      <c r="D112" s="764"/>
      <c r="E112" s="596"/>
      <c r="F112" s="767"/>
      <c r="G112" s="184">
        <v>6</v>
      </c>
      <c r="H112" s="184"/>
      <c r="I112" s="400"/>
      <c r="J112" s="461"/>
      <c r="K112" s="382"/>
      <c r="L112" s="740"/>
      <c r="M112" s="640"/>
      <c r="N112" s="640"/>
    </row>
    <row r="113" spans="2:14" ht="17.25" hidden="1" customHeight="1" thickBot="1" x14ac:dyDescent="0.35">
      <c r="B113" s="391"/>
      <c r="C113" s="756"/>
      <c r="D113" s="764"/>
      <c r="E113" s="596"/>
      <c r="F113" s="767"/>
      <c r="G113" s="184">
        <v>7</v>
      </c>
      <c r="H113" s="184"/>
      <c r="I113" s="400"/>
      <c r="J113" s="461"/>
      <c r="K113" s="382"/>
      <c r="L113" s="740"/>
      <c r="M113" s="640"/>
      <c r="N113" s="640"/>
    </row>
    <row r="114" spans="2:14" ht="11" customHeight="1" thickBot="1" x14ac:dyDescent="0.35">
      <c r="B114" s="392"/>
      <c r="C114" s="757"/>
      <c r="D114" s="765"/>
      <c r="E114" s="597"/>
      <c r="F114" s="768"/>
      <c r="G114" s="185">
        <v>8</v>
      </c>
      <c r="H114" s="185"/>
      <c r="I114" s="401"/>
      <c r="J114" s="462"/>
      <c r="K114" s="383"/>
      <c r="L114" s="740"/>
      <c r="M114" s="640"/>
      <c r="N114" s="640"/>
    </row>
    <row r="115" spans="2:14" ht="61.5" customHeight="1" x14ac:dyDescent="0.3">
      <c r="B115" s="390" t="str">
        <f>+LEFT(C115,4)</f>
        <v>15.4</v>
      </c>
      <c r="C115" s="773" t="s">
        <v>232</v>
      </c>
      <c r="D115" s="763" t="s">
        <v>233</v>
      </c>
      <c r="E115" s="449" t="s">
        <v>553</v>
      </c>
      <c r="F115" s="766">
        <v>3</v>
      </c>
      <c r="G115" s="183">
        <v>1</v>
      </c>
      <c r="H115" s="221" t="s">
        <v>411</v>
      </c>
      <c r="I115" s="485" t="s">
        <v>786</v>
      </c>
      <c r="J115" s="460">
        <v>3</v>
      </c>
      <c r="K115" s="381" t="str">
        <f>+IF(OR(ISBLANK(F115),ISBLANK(J115)),"",IF(OR(AND(F115=1,J115=1),AND(F115=1,J115=2),AND(F115=1,J115=3)),"Deficiencia de control mayor (diseño y ejecución)",IF(OR(AND(F115=2,J115=2),AND(F115=3,J115=1),AND(F115=3,J115=2),AND(F115=2,J115=1)),"Deficiencia de control (diseño o ejecución)",IF(AND(F115=2,J115=3),"Oportunidad de mejora","Mantenimiento del control"))))</f>
        <v>Mantenimiento del control</v>
      </c>
      <c r="L115" s="740">
        <f>+IF(K115="",231,IF(K115="Deficiencia de control mayor (diseño y ejecución)",240,IF(K115="Deficiencia de control (diseño o ejecución)",260,IF(K115="Oportunidad de mejora",280,300))))</f>
        <v>300</v>
      </c>
      <c r="M115" s="640">
        <v>5.5632000000000001</v>
      </c>
      <c r="N115" s="640">
        <f>+L115+M115</f>
        <v>305.56319999999999</v>
      </c>
    </row>
    <row r="116" spans="2:14" ht="160" customHeight="1" x14ac:dyDescent="0.3">
      <c r="B116" s="391"/>
      <c r="C116" s="756"/>
      <c r="D116" s="764"/>
      <c r="E116" s="632"/>
      <c r="F116" s="767"/>
      <c r="G116" s="184">
        <v>2</v>
      </c>
      <c r="H116" s="202" t="s">
        <v>629</v>
      </c>
      <c r="I116" s="596"/>
      <c r="J116" s="461"/>
      <c r="K116" s="382"/>
      <c r="L116" s="740"/>
      <c r="M116" s="640"/>
      <c r="N116" s="640"/>
    </row>
    <row r="117" spans="2:14" ht="0.75" customHeight="1" thickBot="1" x14ac:dyDescent="0.35">
      <c r="B117" s="391"/>
      <c r="C117" s="756"/>
      <c r="D117" s="764"/>
      <c r="E117" s="632"/>
      <c r="F117" s="767"/>
      <c r="G117" s="184">
        <v>3</v>
      </c>
      <c r="H117" s="184"/>
      <c r="I117" s="596"/>
      <c r="J117" s="461"/>
      <c r="K117" s="382"/>
      <c r="L117" s="740"/>
      <c r="M117" s="640"/>
      <c r="N117" s="640"/>
    </row>
    <row r="118" spans="2:14" ht="17.25" hidden="1" customHeight="1" thickBot="1" x14ac:dyDescent="0.35">
      <c r="B118" s="391"/>
      <c r="C118" s="756"/>
      <c r="D118" s="764"/>
      <c r="E118" s="632"/>
      <c r="F118" s="767"/>
      <c r="G118" s="184">
        <v>4</v>
      </c>
      <c r="H118" s="184"/>
      <c r="I118" s="596"/>
      <c r="J118" s="461"/>
      <c r="K118" s="382"/>
      <c r="L118" s="740"/>
      <c r="M118" s="640"/>
      <c r="N118" s="640"/>
    </row>
    <row r="119" spans="2:14" ht="14.25" hidden="1" customHeight="1" thickBot="1" x14ac:dyDescent="0.35">
      <c r="B119" s="391"/>
      <c r="C119" s="756"/>
      <c r="D119" s="764"/>
      <c r="E119" s="632"/>
      <c r="F119" s="767"/>
      <c r="G119" s="184">
        <v>5</v>
      </c>
      <c r="H119" s="184"/>
      <c r="I119" s="596"/>
      <c r="J119" s="461"/>
      <c r="K119" s="382"/>
      <c r="L119" s="740"/>
      <c r="M119" s="640"/>
      <c r="N119" s="640"/>
    </row>
    <row r="120" spans="2:14" ht="17.25" hidden="1" customHeight="1" thickBot="1" x14ac:dyDescent="0.35">
      <c r="B120" s="391"/>
      <c r="C120" s="756"/>
      <c r="D120" s="764"/>
      <c r="E120" s="632"/>
      <c r="F120" s="767"/>
      <c r="G120" s="184">
        <v>6</v>
      </c>
      <c r="H120" s="184"/>
      <c r="I120" s="596"/>
      <c r="J120" s="461"/>
      <c r="K120" s="382"/>
      <c r="L120" s="740"/>
      <c r="M120" s="640"/>
      <c r="N120" s="640"/>
    </row>
    <row r="121" spans="2:14" ht="17.25" hidden="1" customHeight="1" thickBot="1" x14ac:dyDescent="0.35">
      <c r="B121" s="391"/>
      <c r="C121" s="756"/>
      <c r="D121" s="764"/>
      <c r="E121" s="632"/>
      <c r="F121" s="767"/>
      <c r="G121" s="184">
        <v>7</v>
      </c>
      <c r="H121" s="184"/>
      <c r="I121" s="596"/>
      <c r="J121" s="461"/>
      <c r="K121" s="382"/>
      <c r="L121" s="740"/>
      <c r="M121" s="640"/>
      <c r="N121" s="640"/>
    </row>
    <row r="122" spans="2:14" ht="47.25" hidden="1" customHeight="1" thickBot="1" x14ac:dyDescent="0.35">
      <c r="B122" s="392"/>
      <c r="C122" s="756"/>
      <c r="D122" s="765"/>
      <c r="E122" s="633"/>
      <c r="F122" s="768"/>
      <c r="G122" s="185">
        <v>8</v>
      </c>
      <c r="H122" s="185"/>
      <c r="I122" s="597"/>
      <c r="J122" s="462"/>
      <c r="K122" s="383"/>
      <c r="L122" s="740"/>
      <c r="M122" s="640"/>
      <c r="N122" s="640"/>
    </row>
    <row r="123" spans="2:14" ht="83.5" customHeight="1" x14ac:dyDescent="0.3">
      <c r="B123" s="390" t="str">
        <f>+LEFT(C123,4)</f>
        <v>15.5</v>
      </c>
      <c r="C123" s="756" t="s">
        <v>234</v>
      </c>
      <c r="D123" s="763" t="s">
        <v>235</v>
      </c>
      <c r="E123" s="449" t="s">
        <v>632</v>
      </c>
      <c r="F123" s="766">
        <v>3</v>
      </c>
      <c r="G123" s="183">
        <v>1</v>
      </c>
      <c r="H123" s="207" t="s">
        <v>552</v>
      </c>
      <c r="I123" s="485" t="s">
        <v>631</v>
      </c>
      <c r="J123" s="460">
        <v>3</v>
      </c>
      <c r="K123" s="381" t="str">
        <f>+IF(OR(ISBLANK(F123),ISBLANK(J123)),"",IF(OR(AND(F123=1,J123=1),AND(F123=1,J123=2),AND(F123=1,J123=3)),"Deficiencia de control mayor (diseño y ejecución)",IF(OR(AND(F123=2,J123=2),AND(F123=3,J123=1),AND(F123=3,J123=2),AND(F123=2,J123=1)),"Deficiencia de control (diseño o ejecución)",IF(AND(F123=2,J123=3),"Oportunidad de mejora","Mantenimiento del control"))))</f>
        <v>Mantenimiento del control</v>
      </c>
      <c r="L123" s="740">
        <f>+IF(K123="",231,IF(K123="Deficiencia de control mayor (diseño y ejecución)",240,IF(K123="Deficiencia de control (diseño o ejecución)",260,IF(K123="Oportunidad de mejora",280,300))))</f>
        <v>300</v>
      </c>
      <c r="M123" s="640">
        <v>5.6321000000000003</v>
      </c>
      <c r="N123" s="640">
        <f>+L123+M123</f>
        <v>305.63209999999998</v>
      </c>
    </row>
    <row r="124" spans="2:14" ht="1.5" customHeight="1" thickBot="1" x14ac:dyDescent="0.35">
      <c r="B124" s="391"/>
      <c r="C124" s="756"/>
      <c r="D124" s="764"/>
      <c r="E124" s="632"/>
      <c r="F124" s="767"/>
      <c r="G124" s="184">
        <v>2</v>
      </c>
      <c r="H124" s="188"/>
      <c r="I124" s="596"/>
      <c r="J124" s="461"/>
      <c r="K124" s="382"/>
      <c r="L124" s="740"/>
      <c r="M124" s="640"/>
      <c r="N124" s="640"/>
    </row>
    <row r="125" spans="2:14" ht="20.25" hidden="1" customHeight="1" x14ac:dyDescent="0.3">
      <c r="B125" s="391"/>
      <c r="C125" s="756"/>
      <c r="D125" s="764"/>
      <c r="E125" s="632"/>
      <c r="F125" s="767"/>
      <c r="G125" s="184">
        <v>3</v>
      </c>
      <c r="H125" s="188"/>
      <c r="I125" s="596"/>
      <c r="J125" s="461"/>
      <c r="K125" s="382"/>
      <c r="L125" s="740"/>
      <c r="M125" s="640"/>
      <c r="N125" s="640"/>
    </row>
    <row r="126" spans="2:14" ht="16.5" hidden="1" customHeight="1" x14ac:dyDescent="0.3">
      <c r="B126" s="391"/>
      <c r="C126" s="756"/>
      <c r="D126" s="764"/>
      <c r="E126" s="632"/>
      <c r="F126" s="767"/>
      <c r="G126" s="184">
        <v>4</v>
      </c>
      <c r="H126" s="184"/>
      <c r="I126" s="596"/>
      <c r="J126" s="461"/>
      <c r="K126" s="382"/>
      <c r="L126" s="740"/>
      <c r="M126" s="640"/>
      <c r="N126" s="640"/>
    </row>
    <row r="127" spans="2:14" ht="54" hidden="1" customHeight="1" x14ac:dyDescent="0.3">
      <c r="B127" s="391"/>
      <c r="C127" s="756"/>
      <c r="D127" s="764"/>
      <c r="E127" s="632"/>
      <c r="F127" s="767"/>
      <c r="G127" s="184">
        <v>5</v>
      </c>
      <c r="H127" s="184"/>
      <c r="I127" s="596"/>
      <c r="J127" s="461"/>
      <c r="K127" s="382"/>
      <c r="L127" s="740"/>
      <c r="M127" s="640"/>
      <c r="N127" s="640"/>
    </row>
    <row r="128" spans="2:14" ht="3.75" hidden="1" customHeight="1" thickBot="1" x14ac:dyDescent="0.35">
      <c r="B128" s="391"/>
      <c r="C128" s="756"/>
      <c r="D128" s="764"/>
      <c r="E128" s="632"/>
      <c r="F128" s="767"/>
      <c r="G128" s="184">
        <v>6</v>
      </c>
      <c r="H128" s="184"/>
      <c r="I128" s="596"/>
      <c r="J128" s="461"/>
      <c r="K128" s="382"/>
      <c r="L128" s="740"/>
      <c r="M128" s="640"/>
      <c r="N128" s="640"/>
    </row>
    <row r="129" spans="2:14" ht="12.75" hidden="1" customHeight="1" thickBot="1" x14ac:dyDescent="0.35">
      <c r="B129" s="391"/>
      <c r="C129" s="756"/>
      <c r="D129" s="764"/>
      <c r="E129" s="632"/>
      <c r="F129" s="767"/>
      <c r="G129" s="184">
        <v>7</v>
      </c>
      <c r="H129" s="184"/>
      <c r="I129" s="596"/>
      <c r="J129" s="461"/>
      <c r="K129" s="382"/>
      <c r="L129" s="740"/>
      <c r="M129" s="640"/>
      <c r="N129" s="640"/>
    </row>
    <row r="130" spans="2:14" ht="36" hidden="1" customHeight="1" thickBot="1" x14ac:dyDescent="0.35">
      <c r="B130" s="392"/>
      <c r="C130" s="756"/>
      <c r="D130" s="765"/>
      <c r="E130" s="633"/>
      <c r="F130" s="768"/>
      <c r="G130" s="185">
        <v>8</v>
      </c>
      <c r="H130" s="185"/>
      <c r="I130" s="597"/>
      <c r="J130" s="462"/>
      <c r="K130" s="383"/>
      <c r="L130" s="740"/>
      <c r="M130" s="640"/>
      <c r="N130" s="640"/>
    </row>
    <row r="131" spans="2:14" s="115" customFormat="1" ht="172" customHeight="1" x14ac:dyDescent="0.3">
      <c r="B131" s="390" t="str">
        <f>+LEFT(C131,4)</f>
        <v>15.6</v>
      </c>
      <c r="C131" s="756" t="s">
        <v>236</v>
      </c>
      <c r="D131" s="778" t="s">
        <v>235</v>
      </c>
      <c r="E131" s="449" t="s">
        <v>718</v>
      </c>
      <c r="F131" s="766">
        <v>3</v>
      </c>
      <c r="G131" s="189">
        <v>1</v>
      </c>
      <c r="H131" s="209" t="s">
        <v>717</v>
      </c>
      <c r="I131" s="485" t="s">
        <v>787</v>
      </c>
      <c r="J131" s="460">
        <v>3</v>
      </c>
      <c r="K131" s="381" t="str">
        <f>+IF(OR(ISBLANK(F131),ISBLANK(J131)),"",IF(OR(AND(F131=1,J131=1),AND(F131=1,J131=2),AND(F131=1,J131=3)),"Deficiencia de control mayor (diseño y ejecución)",IF(OR(AND(F131=2,J131=2),AND(F131=3,J131=1),AND(F131=3,J131=2),AND(F131=2,J131=1)),"Deficiencia de control (diseño o ejecución)",IF(AND(F131=2,J131=3),"Oportunidad de mejora","Mantenimiento del control"))))</f>
        <v>Mantenimiento del control</v>
      </c>
      <c r="L131" s="740">
        <f>+IF(K131="",231,IF(K131="Deficiencia de control mayor (diseño y ejecución)",240,IF(K131="Deficiencia de control (diseño o ejecución)",260,IF(K131="Oportunidad de mejora",280,300))))</f>
        <v>300</v>
      </c>
      <c r="M131" s="640">
        <v>5.7896000000000001</v>
      </c>
      <c r="N131" s="640">
        <f>+L131+M131</f>
        <v>305.78960000000001</v>
      </c>
    </row>
    <row r="132" spans="2:14" ht="1.5" hidden="1" customHeight="1" x14ac:dyDescent="0.3">
      <c r="B132" s="391"/>
      <c r="C132" s="756"/>
      <c r="D132" s="779"/>
      <c r="E132" s="632"/>
      <c r="F132" s="767"/>
      <c r="G132" s="190">
        <v>2</v>
      </c>
      <c r="H132" s="191"/>
      <c r="I132" s="596"/>
      <c r="J132" s="461"/>
      <c r="K132" s="382"/>
      <c r="L132" s="740"/>
      <c r="M132" s="640"/>
      <c r="N132" s="640"/>
    </row>
    <row r="133" spans="2:14" ht="0.75" hidden="1" customHeight="1" x14ac:dyDescent="0.3">
      <c r="B133" s="391"/>
      <c r="C133" s="756"/>
      <c r="D133" s="779"/>
      <c r="E133" s="632"/>
      <c r="F133" s="767"/>
      <c r="G133" s="184">
        <v>3</v>
      </c>
      <c r="H133" s="184"/>
      <c r="I133" s="596"/>
      <c r="J133" s="461"/>
      <c r="K133" s="382"/>
      <c r="L133" s="740"/>
      <c r="M133" s="640"/>
      <c r="N133" s="640"/>
    </row>
    <row r="134" spans="2:14" ht="16.5" hidden="1" customHeight="1" x14ac:dyDescent="0.3">
      <c r="B134" s="391"/>
      <c r="C134" s="756"/>
      <c r="D134" s="779"/>
      <c r="E134" s="632"/>
      <c r="F134" s="767"/>
      <c r="G134" s="184">
        <v>4</v>
      </c>
      <c r="H134" s="184"/>
      <c r="I134" s="596"/>
      <c r="J134" s="461"/>
      <c r="K134" s="382"/>
      <c r="L134" s="740"/>
      <c r="M134" s="640"/>
      <c r="N134" s="640"/>
    </row>
    <row r="135" spans="2:14" ht="16.5" hidden="1" customHeight="1" x14ac:dyDescent="0.3">
      <c r="B135" s="391"/>
      <c r="C135" s="756"/>
      <c r="D135" s="779"/>
      <c r="E135" s="632"/>
      <c r="F135" s="767"/>
      <c r="G135" s="184">
        <v>5</v>
      </c>
      <c r="H135" s="184"/>
      <c r="I135" s="596"/>
      <c r="J135" s="461"/>
      <c r="K135" s="382"/>
      <c r="L135" s="740"/>
      <c r="M135" s="640"/>
      <c r="N135" s="640"/>
    </row>
    <row r="136" spans="2:14" ht="16.5" hidden="1" customHeight="1" x14ac:dyDescent="0.3">
      <c r="B136" s="391"/>
      <c r="C136" s="756"/>
      <c r="D136" s="779"/>
      <c r="E136" s="632"/>
      <c r="F136" s="767"/>
      <c r="G136" s="184">
        <v>6</v>
      </c>
      <c r="H136" s="184"/>
      <c r="I136" s="596"/>
      <c r="J136" s="461"/>
      <c r="K136" s="382"/>
      <c r="L136" s="740"/>
      <c r="M136" s="640"/>
      <c r="N136" s="640"/>
    </row>
    <row r="137" spans="2:14" ht="16.5" hidden="1" customHeight="1" x14ac:dyDescent="0.3">
      <c r="B137" s="391"/>
      <c r="C137" s="756"/>
      <c r="D137" s="779"/>
      <c r="E137" s="632"/>
      <c r="F137" s="767"/>
      <c r="G137" s="184">
        <v>7</v>
      </c>
      <c r="H137" s="184"/>
      <c r="I137" s="596"/>
      <c r="J137" s="461"/>
      <c r="K137" s="382"/>
      <c r="L137" s="740"/>
      <c r="M137" s="640"/>
      <c r="N137" s="640"/>
    </row>
    <row r="138" spans="2:14" ht="13" customHeight="1" thickBot="1" x14ac:dyDescent="0.35">
      <c r="B138" s="392"/>
      <c r="C138" s="757"/>
      <c r="D138" s="780"/>
      <c r="E138" s="633"/>
      <c r="F138" s="768"/>
      <c r="G138" s="185">
        <v>8</v>
      </c>
      <c r="H138" s="185"/>
      <c r="I138" s="597"/>
      <c r="J138" s="462"/>
      <c r="K138" s="383"/>
      <c r="L138" s="740"/>
      <c r="M138" s="640"/>
      <c r="N138" s="640"/>
    </row>
    <row r="139" spans="2:14" ht="129.75" customHeight="1" x14ac:dyDescent="0.3"/>
  </sheetData>
  <sheetProtection password="D72A" sheet="1" objects="1" scenarios="1" formatCells="0" formatColumns="0" formatRows="0"/>
  <autoFilter ref="C1:C138" xr:uid="{00000000-0009-0000-0000-000005000000}"/>
  <mergeCells count="199">
    <mergeCell ref="I91:I98"/>
    <mergeCell ref="I99:I106"/>
    <mergeCell ref="I107:I114"/>
    <mergeCell ref="I115:I122"/>
    <mergeCell ref="I123:I130"/>
    <mergeCell ref="I131:I138"/>
    <mergeCell ref="H89:H90"/>
    <mergeCell ref="I19:I26"/>
    <mergeCell ref="I27:I34"/>
    <mergeCell ref="I35:I42"/>
    <mergeCell ref="I43:I50"/>
    <mergeCell ref="I55:I62"/>
    <mergeCell ref="I63:I70"/>
    <mergeCell ref="I71:I78"/>
    <mergeCell ref="I79:I86"/>
    <mergeCell ref="M131:M138"/>
    <mergeCell ref="N15:N18"/>
    <mergeCell ref="N19:N26"/>
    <mergeCell ref="N27:N34"/>
    <mergeCell ref="N35:N42"/>
    <mergeCell ref="N43:N50"/>
    <mergeCell ref="N51:N54"/>
    <mergeCell ref="N55:N62"/>
    <mergeCell ref="N63:N70"/>
    <mergeCell ref="N71:N78"/>
    <mergeCell ref="N79:N86"/>
    <mergeCell ref="N87:N90"/>
    <mergeCell ref="N91:N98"/>
    <mergeCell ref="N99:N106"/>
    <mergeCell ref="N107:N114"/>
    <mergeCell ref="N115:N122"/>
    <mergeCell ref="N123:N130"/>
    <mergeCell ref="N131:N138"/>
    <mergeCell ref="L79:L86"/>
    <mergeCell ref="L87:L90"/>
    <mergeCell ref="L91:L98"/>
    <mergeCell ref="L99:L106"/>
    <mergeCell ref="L107:L114"/>
    <mergeCell ref="L115:L122"/>
    <mergeCell ref="L123:L130"/>
    <mergeCell ref="L131:L138"/>
    <mergeCell ref="M15:M18"/>
    <mergeCell ref="M19:M26"/>
    <mergeCell ref="M27:M34"/>
    <mergeCell ref="M35:M42"/>
    <mergeCell ref="M43:M50"/>
    <mergeCell ref="M51:M54"/>
    <mergeCell ref="M55:M62"/>
    <mergeCell ref="M63:M70"/>
    <mergeCell ref="M71:M78"/>
    <mergeCell ref="M79:M86"/>
    <mergeCell ref="M87:M90"/>
    <mergeCell ref="M91:M98"/>
    <mergeCell ref="M99:M106"/>
    <mergeCell ref="M107:M114"/>
    <mergeCell ref="M115:M122"/>
    <mergeCell ref="M123:M130"/>
    <mergeCell ref="L15:L18"/>
    <mergeCell ref="L19:L26"/>
    <mergeCell ref="L27:L34"/>
    <mergeCell ref="L35:L42"/>
    <mergeCell ref="L43:L50"/>
    <mergeCell ref="L51:L54"/>
    <mergeCell ref="L55:L62"/>
    <mergeCell ref="L63:L70"/>
    <mergeCell ref="L71:L78"/>
    <mergeCell ref="A43:A44"/>
    <mergeCell ref="C87:C90"/>
    <mergeCell ref="E63:E70"/>
    <mergeCell ref="E79:E86"/>
    <mergeCell ref="F63:F70"/>
    <mergeCell ref="F79:F86"/>
    <mergeCell ref="F43:F50"/>
    <mergeCell ref="D43:D50"/>
    <mergeCell ref="D63:D70"/>
    <mergeCell ref="D79:D86"/>
    <mergeCell ref="C79:C86"/>
    <mergeCell ref="F55:F62"/>
    <mergeCell ref="D51:D54"/>
    <mergeCell ref="D87:D90"/>
    <mergeCell ref="C51:C54"/>
    <mergeCell ref="D55:D62"/>
    <mergeCell ref="E51:E54"/>
    <mergeCell ref="E87:E90"/>
    <mergeCell ref="F87:F90"/>
    <mergeCell ref="B79:B86"/>
    <mergeCell ref="B87:B90"/>
    <mergeCell ref="D131:D138"/>
    <mergeCell ref="C91:C98"/>
    <mergeCell ref="E91:E98"/>
    <mergeCell ref="F15:F18"/>
    <mergeCell ref="F19:F26"/>
    <mergeCell ref="F27:F34"/>
    <mergeCell ref="D19:D26"/>
    <mergeCell ref="D27:D34"/>
    <mergeCell ref="D15:D18"/>
    <mergeCell ref="C71:C78"/>
    <mergeCell ref="D71:D78"/>
    <mergeCell ref="E71:E78"/>
    <mergeCell ref="F71:F78"/>
    <mergeCell ref="E55:E62"/>
    <mergeCell ref="C63:C70"/>
    <mergeCell ref="C55:C62"/>
    <mergeCell ref="E15:E18"/>
    <mergeCell ref="C99:C106"/>
    <mergeCell ref="E99:E106"/>
    <mergeCell ref="C131:C138"/>
    <mergeCell ref="F131:F138"/>
    <mergeCell ref="F91:F98"/>
    <mergeCell ref="F99:F106"/>
    <mergeCell ref="E131:E138"/>
    <mergeCell ref="J131:J138"/>
    <mergeCell ref="I17:I18"/>
    <mergeCell ref="I53:I54"/>
    <mergeCell ref="I89:I90"/>
    <mergeCell ref="J15:J18"/>
    <mergeCell ref="J19:J26"/>
    <mergeCell ref="J27:J34"/>
    <mergeCell ref="J43:J50"/>
    <mergeCell ref="J51:J54"/>
    <mergeCell ref="J55:J62"/>
    <mergeCell ref="J63:J70"/>
    <mergeCell ref="J79:J86"/>
    <mergeCell ref="J87:J90"/>
    <mergeCell ref="J91:J98"/>
    <mergeCell ref="J99:J106"/>
    <mergeCell ref="J107:J114"/>
    <mergeCell ref="J115:J122"/>
    <mergeCell ref="J123:J130"/>
    <mergeCell ref="G51:I52"/>
    <mergeCell ref="G15:I16"/>
    <mergeCell ref="G87:I88"/>
    <mergeCell ref="G53:G54"/>
    <mergeCell ref="G89:G90"/>
    <mergeCell ref="J71:J78"/>
    <mergeCell ref="F123:F130"/>
    <mergeCell ref="F115:F122"/>
    <mergeCell ref="D91:D98"/>
    <mergeCell ref="D99:D106"/>
    <mergeCell ref="E123:E130"/>
    <mergeCell ref="F107:F114"/>
    <mergeCell ref="F51:F54"/>
    <mergeCell ref="C43:C50"/>
    <mergeCell ref="E43:E50"/>
    <mergeCell ref="C115:C122"/>
    <mergeCell ref="E115:E122"/>
    <mergeCell ref="C107:C114"/>
    <mergeCell ref="C123:C130"/>
    <mergeCell ref="E107:E114"/>
    <mergeCell ref="D107:D114"/>
    <mergeCell ref="D115:D122"/>
    <mergeCell ref="D123:D130"/>
    <mergeCell ref="K35:K42"/>
    <mergeCell ref="K43:K50"/>
    <mergeCell ref="K51:K54"/>
    <mergeCell ref="K55:K62"/>
    <mergeCell ref="K63:K70"/>
    <mergeCell ref="K15:K18"/>
    <mergeCell ref="C12:K12"/>
    <mergeCell ref="C13:K13"/>
    <mergeCell ref="K19:K26"/>
    <mergeCell ref="K27:K34"/>
    <mergeCell ref="C27:C34"/>
    <mergeCell ref="E27:E34"/>
    <mergeCell ref="G17:G18"/>
    <mergeCell ref="C15:C18"/>
    <mergeCell ref="C19:C26"/>
    <mergeCell ref="E19:E26"/>
    <mergeCell ref="C35:C42"/>
    <mergeCell ref="D35:D42"/>
    <mergeCell ref="E35:E42"/>
    <mergeCell ref="F35:F42"/>
    <mergeCell ref="J35:J42"/>
    <mergeCell ref="H17:H18"/>
    <mergeCell ref="H53:H54"/>
    <mergeCell ref="K107:K114"/>
    <mergeCell ref="K115:K122"/>
    <mergeCell ref="K123:K130"/>
    <mergeCell ref="K131:K138"/>
    <mergeCell ref="K71:K78"/>
    <mergeCell ref="K79:K86"/>
    <mergeCell ref="K87:K90"/>
    <mergeCell ref="K91:K98"/>
    <mergeCell ref="K99:K106"/>
    <mergeCell ref="B91:B98"/>
    <mergeCell ref="B99:B106"/>
    <mergeCell ref="B107:B114"/>
    <mergeCell ref="B115:B122"/>
    <mergeCell ref="B123:B130"/>
    <mergeCell ref="B131:B138"/>
    <mergeCell ref="B15:B18"/>
    <mergeCell ref="B19:B26"/>
    <mergeCell ref="B27:B34"/>
    <mergeCell ref="B35:B42"/>
    <mergeCell ref="B43:B50"/>
    <mergeCell ref="B51:B54"/>
    <mergeCell ref="B55:B62"/>
    <mergeCell ref="B63:B70"/>
    <mergeCell ref="B71:B78"/>
  </mergeCells>
  <dataValidations count="1">
    <dataValidation type="list" allowBlank="1" showInputMessage="1" showErrorMessage="1" sqref="J91:J138 J55:J86 F19:F50 J19:J50 F91:F138 F55:F86" xr:uid="{00000000-0002-0000-0500-000000000000}">
      <formula1>"1,2,3"</formula1>
    </dataValidation>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62F13"/>
  </sheetPr>
  <dimension ref="B1:N134"/>
  <sheetViews>
    <sheetView showGridLines="0" topLeftCell="D3" zoomScale="82" zoomScaleNormal="82" workbookViewId="0">
      <selection activeCell="H21" sqref="H21"/>
    </sheetView>
  </sheetViews>
  <sheetFormatPr baseColWidth="10" defaultColWidth="3.08984375" defaultRowHeight="22.5" customHeight="1" x14ac:dyDescent="0.3"/>
  <cols>
    <col min="1" max="1" width="2.54296875" style="13" customWidth="1"/>
    <col min="2" max="2" width="14" style="13" customWidth="1"/>
    <col min="3" max="3" width="53.453125" style="13" customWidth="1"/>
    <col min="4" max="4" width="27.90625" style="13" customWidth="1"/>
    <col min="5" max="5" width="78.6328125" style="13" customWidth="1"/>
    <col min="6" max="6" width="7.453125" style="13" customWidth="1"/>
    <col min="7" max="7" width="3.54296875" style="13" bestFit="1" customWidth="1"/>
    <col min="8" max="8" width="75.453125" style="13" customWidth="1"/>
    <col min="9" max="9" width="116.54296875" style="13" customWidth="1"/>
    <col min="10" max="10" width="7.453125" style="13" customWidth="1"/>
    <col min="11" max="11" width="22.54296875" style="13" customWidth="1"/>
    <col min="12" max="12" width="4" style="74" bestFit="1" customWidth="1"/>
    <col min="13" max="13" width="8.453125" style="74" bestFit="1" customWidth="1"/>
    <col min="14" max="14" width="9.54296875" style="76" customWidth="1"/>
    <col min="15" max="16363" width="3.08984375" style="13" customWidth="1"/>
    <col min="16364" max="16384" width="3.08984375" style="13"/>
  </cols>
  <sheetData>
    <row r="1" spans="3:11" ht="9.9" customHeight="1" x14ac:dyDescent="0.3"/>
    <row r="2" spans="3:11" ht="9.9" customHeight="1" x14ac:dyDescent="0.3"/>
    <row r="3" spans="3:11" ht="9.9" customHeight="1" x14ac:dyDescent="0.3"/>
    <row r="4" spans="3:11" ht="9.9" customHeight="1" x14ac:dyDescent="0.3"/>
    <row r="5" spans="3:11" ht="9.9" customHeight="1" x14ac:dyDescent="0.3"/>
    <row r="6" spans="3:11" ht="9.9" customHeight="1" x14ac:dyDescent="0.3"/>
    <row r="7" spans="3:11" ht="9.9" customHeight="1" x14ac:dyDescent="0.3"/>
    <row r="8" spans="3:11" ht="9.9" customHeight="1" x14ac:dyDescent="0.3"/>
    <row r="9" spans="3:11" ht="9.9" customHeight="1" x14ac:dyDescent="0.3"/>
    <row r="10" spans="3:11" ht="31.5" customHeight="1" x14ac:dyDescent="0.3"/>
    <row r="11" spans="3:11" ht="24.75" customHeight="1" x14ac:dyDescent="0.3"/>
    <row r="12" spans="3:11" ht="20.25" customHeight="1" x14ac:dyDescent="0.3"/>
    <row r="13" spans="3:11" ht="9.9" customHeight="1" x14ac:dyDescent="0.3"/>
    <row r="14" spans="3:11" ht="20.149999999999999" customHeight="1" x14ac:dyDescent="0.3">
      <c r="C14" s="808" t="s">
        <v>237</v>
      </c>
      <c r="D14" s="808"/>
      <c r="E14" s="808"/>
      <c r="F14" s="808"/>
      <c r="G14" s="808"/>
      <c r="H14" s="808"/>
      <c r="I14" s="808"/>
      <c r="J14" s="808"/>
      <c r="K14" s="808"/>
    </row>
    <row r="15" spans="3:11" ht="33.65" customHeight="1" x14ac:dyDescent="0.3">
      <c r="C15" s="581" t="s">
        <v>238</v>
      </c>
      <c r="D15" s="581"/>
      <c r="E15" s="581"/>
      <c r="F15" s="581"/>
      <c r="G15" s="581"/>
      <c r="H15" s="581"/>
      <c r="I15" s="581"/>
      <c r="J15" s="581"/>
      <c r="K15" s="581"/>
    </row>
    <row r="16" spans="3:11" ht="9.9" customHeight="1" x14ac:dyDescent="0.3">
      <c r="C16" s="14"/>
      <c r="D16" s="14"/>
      <c r="F16" s="15"/>
    </row>
    <row r="17" spans="2:14" ht="36.75" customHeight="1" x14ac:dyDescent="0.3">
      <c r="B17" s="803" t="s">
        <v>111</v>
      </c>
      <c r="C17" s="802" t="s">
        <v>239</v>
      </c>
      <c r="D17" s="809" t="s">
        <v>8</v>
      </c>
      <c r="E17" s="814" t="s">
        <v>112</v>
      </c>
      <c r="F17" s="811" t="s">
        <v>156</v>
      </c>
      <c r="G17" s="812" t="s">
        <v>113</v>
      </c>
      <c r="H17" s="812"/>
      <c r="I17" s="812"/>
      <c r="J17" s="811" t="s">
        <v>157</v>
      </c>
      <c r="K17" s="806" t="s">
        <v>124</v>
      </c>
      <c r="L17" s="639"/>
      <c r="M17" s="639"/>
      <c r="N17" s="825"/>
    </row>
    <row r="18" spans="2:14" ht="29.25" customHeight="1" x14ac:dyDescent="0.3">
      <c r="B18" s="803"/>
      <c r="C18" s="802"/>
      <c r="D18" s="809"/>
      <c r="E18" s="815"/>
      <c r="F18" s="811"/>
      <c r="G18" s="810" t="s">
        <v>13</v>
      </c>
      <c r="H18" s="813" t="s">
        <v>15</v>
      </c>
      <c r="I18" s="813" t="s">
        <v>15</v>
      </c>
      <c r="J18" s="811"/>
      <c r="K18" s="806"/>
      <c r="L18" s="639"/>
      <c r="M18" s="639"/>
      <c r="N18" s="825"/>
    </row>
    <row r="19" spans="2:14" ht="24" customHeight="1" thickBot="1" x14ac:dyDescent="0.35">
      <c r="B19" s="803"/>
      <c r="C19" s="802"/>
      <c r="D19" s="809"/>
      <c r="E19" s="816"/>
      <c r="F19" s="811"/>
      <c r="G19" s="810"/>
      <c r="H19" s="810"/>
      <c r="I19" s="810"/>
      <c r="J19" s="811"/>
      <c r="K19" s="807"/>
      <c r="L19" s="639"/>
      <c r="M19" s="639"/>
      <c r="N19" s="825"/>
    </row>
    <row r="20" spans="2:14" ht="60.5" customHeight="1" x14ac:dyDescent="0.3">
      <c r="B20" s="390" t="str">
        <f>+LEFT(C20,4)</f>
        <v>16.1</v>
      </c>
      <c r="C20" s="684" t="s">
        <v>240</v>
      </c>
      <c r="D20" s="763" t="s">
        <v>241</v>
      </c>
      <c r="E20" s="449" t="s">
        <v>441</v>
      </c>
      <c r="F20" s="766">
        <v>3</v>
      </c>
      <c r="G20" s="199">
        <v>1</v>
      </c>
      <c r="H20" s="223" t="s">
        <v>406</v>
      </c>
      <c r="I20" s="485" t="s">
        <v>788</v>
      </c>
      <c r="J20" s="460">
        <v>3</v>
      </c>
      <c r="K20" s="381" t="str">
        <f>+IF(OR(ISBLANK(F20),ISBLANK(J20)),"",IF(OR(AND(F20=1,J20=1),AND(F20=1,J20=2),AND(F20=1,J20=3)),"Deficiencia de control mayor (diseño y ejecución)",IF(OR(AND(F20=2,J20=2),AND(F20=3,J20=1),AND(F20=3,J20=2),AND(F20=2,J20=1)),"Deficiencia de control (diseño o ejecución)",IF(AND(F20=2,J20=3),"Oportunidad de mejora","Mantenimiento del control"))))</f>
        <v>Mantenimiento del control</v>
      </c>
      <c r="L20" s="740">
        <f>+IF(K20="",312,IF(K20="Deficiencia de control mayor (diseño y ejecución)",320,IF(K20="Deficiencia de control (diseño o ejecución)",340,IF(K20="Oportunidad de mejora",360,380))))</f>
        <v>380</v>
      </c>
      <c r="M20" s="640">
        <v>5.8745000000000003</v>
      </c>
      <c r="N20" s="826">
        <f>+L20+M20</f>
        <v>385.87450000000001</v>
      </c>
    </row>
    <row r="21" spans="2:14" ht="45.5" customHeight="1" thickBot="1" x14ac:dyDescent="0.35">
      <c r="B21" s="391"/>
      <c r="C21" s="419"/>
      <c r="D21" s="764"/>
      <c r="E21" s="632"/>
      <c r="F21" s="767"/>
      <c r="G21" s="200">
        <v>2</v>
      </c>
      <c r="H21" s="202" t="s">
        <v>442</v>
      </c>
      <c r="I21" s="596"/>
      <c r="J21" s="461"/>
      <c r="K21" s="382"/>
      <c r="L21" s="740"/>
      <c r="M21" s="640"/>
      <c r="N21" s="826"/>
    </row>
    <row r="22" spans="2:14" ht="0.75" hidden="1" customHeight="1" thickBot="1" x14ac:dyDescent="0.35">
      <c r="B22" s="391"/>
      <c r="C22" s="419"/>
      <c r="D22" s="764"/>
      <c r="E22" s="632"/>
      <c r="F22" s="767"/>
      <c r="G22" s="200">
        <v>3</v>
      </c>
      <c r="H22" s="200"/>
      <c r="I22" s="596"/>
      <c r="J22" s="461"/>
      <c r="K22" s="382"/>
      <c r="L22" s="740"/>
      <c r="M22" s="640"/>
      <c r="N22" s="826"/>
    </row>
    <row r="23" spans="2:14" ht="17.25" hidden="1" customHeight="1" thickBot="1" x14ac:dyDescent="0.35">
      <c r="B23" s="391"/>
      <c r="C23" s="419"/>
      <c r="D23" s="764"/>
      <c r="E23" s="632"/>
      <c r="F23" s="767"/>
      <c r="G23" s="200">
        <v>4</v>
      </c>
      <c r="H23" s="200"/>
      <c r="I23" s="596"/>
      <c r="J23" s="461"/>
      <c r="K23" s="382"/>
      <c r="L23" s="740"/>
      <c r="M23" s="640"/>
      <c r="N23" s="826"/>
    </row>
    <row r="24" spans="2:14" ht="17.25" hidden="1" customHeight="1" thickBot="1" x14ac:dyDescent="0.35">
      <c r="B24" s="391"/>
      <c r="C24" s="419"/>
      <c r="D24" s="764"/>
      <c r="E24" s="632"/>
      <c r="F24" s="767"/>
      <c r="G24" s="200">
        <v>5</v>
      </c>
      <c r="H24" s="200"/>
      <c r="I24" s="596"/>
      <c r="J24" s="461"/>
      <c r="K24" s="382"/>
      <c r="L24" s="740"/>
      <c r="M24" s="640"/>
      <c r="N24" s="826"/>
    </row>
    <row r="25" spans="2:14" ht="17.25" hidden="1" customHeight="1" thickBot="1" x14ac:dyDescent="0.35">
      <c r="B25" s="391"/>
      <c r="C25" s="419"/>
      <c r="D25" s="764"/>
      <c r="E25" s="632"/>
      <c r="F25" s="767"/>
      <c r="G25" s="200">
        <v>6</v>
      </c>
      <c r="H25" s="200"/>
      <c r="I25" s="596"/>
      <c r="J25" s="461"/>
      <c r="K25" s="382"/>
      <c r="L25" s="740"/>
      <c r="M25" s="640"/>
      <c r="N25" s="826"/>
    </row>
    <row r="26" spans="2:14" ht="17.25" hidden="1" customHeight="1" thickBot="1" x14ac:dyDescent="0.35">
      <c r="B26" s="391"/>
      <c r="C26" s="419"/>
      <c r="D26" s="764"/>
      <c r="E26" s="632"/>
      <c r="F26" s="767"/>
      <c r="G26" s="200">
        <v>7</v>
      </c>
      <c r="H26" s="200"/>
      <c r="I26" s="596"/>
      <c r="J26" s="461"/>
      <c r="K26" s="382"/>
      <c r="L26" s="740"/>
      <c r="M26" s="640"/>
      <c r="N26" s="826"/>
    </row>
    <row r="27" spans="2:14" ht="17.25" hidden="1" customHeight="1" thickBot="1" x14ac:dyDescent="0.35">
      <c r="B27" s="392"/>
      <c r="C27" s="420"/>
      <c r="D27" s="765"/>
      <c r="E27" s="633"/>
      <c r="F27" s="768"/>
      <c r="G27" s="201">
        <v>8</v>
      </c>
      <c r="H27" s="201"/>
      <c r="I27" s="597"/>
      <c r="J27" s="462"/>
      <c r="K27" s="383"/>
      <c r="L27" s="740"/>
      <c r="M27" s="640"/>
      <c r="N27" s="826"/>
    </row>
    <row r="28" spans="2:14" ht="15.75" customHeight="1" x14ac:dyDescent="0.3">
      <c r="B28" s="390" t="str">
        <f>+LEFT(C28,4)</f>
        <v>16.2</v>
      </c>
      <c r="C28" s="418" t="s">
        <v>242</v>
      </c>
      <c r="D28" s="763" t="s">
        <v>241</v>
      </c>
      <c r="E28" s="449" t="s">
        <v>554</v>
      </c>
      <c r="F28" s="766">
        <v>3</v>
      </c>
      <c r="G28" s="199">
        <v>1</v>
      </c>
      <c r="H28" s="210"/>
      <c r="I28" s="485" t="s">
        <v>789</v>
      </c>
      <c r="J28" s="460">
        <v>3</v>
      </c>
      <c r="K28" s="381" t="str">
        <f>+IF(OR(ISBLANK(F28),ISBLANK(J28)),"",IF(OR(AND(F28=1,J28=1),AND(F28=1,J28=2),AND(F28=1,J28=3)),"Deficiencia de control mayor (diseño y ejecución)",IF(OR(AND(F28=2,J28=2),AND(F28=3,J28=1),AND(F28=3,J28=2),AND(F28=2,J28=1)),"Deficiencia de control (diseño o ejecución)",IF(AND(F28=2,J28=3),"Oportunidad de mejora","Mantenimiento del control"))))</f>
        <v>Mantenimiento del control</v>
      </c>
      <c r="L28" s="740">
        <f>+IF(K28="",312,IF(K28="Deficiencia de control mayor (diseño y ejecución)",320,IF(K28="Deficiencia de control (diseño o ejecución)",340,IF(K28="Oportunidad de mejora",360,380))))</f>
        <v>380</v>
      </c>
      <c r="M28" s="640">
        <v>5.9653999999999998</v>
      </c>
      <c r="N28" s="826">
        <f>+L28+M28</f>
        <v>385.96539999999999</v>
      </c>
    </row>
    <row r="29" spans="2:14" ht="1.5" hidden="1" customHeight="1" x14ac:dyDescent="0.3">
      <c r="B29" s="391"/>
      <c r="C29" s="419"/>
      <c r="D29" s="764"/>
      <c r="E29" s="632"/>
      <c r="F29" s="767"/>
      <c r="G29" s="200">
        <v>2</v>
      </c>
      <c r="H29" s="200"/>
      <c r="I29" s="596"/>
      <c r="J29" s="461"/>
      <c r="K29" s="382"/>
      <c r="L29" s="740"/>
      <c r="M29" s="640"/>
      <c r="N29" s="826"/>
    </row>
    <row r="30" spans="2:14" ht="11.25" hidden="1" customHeight="1" x14ac:dyDescent="0.3">
      <c r="B30" s="391"/>
      <c r="C30" s="419"/>
      <c r="D30" s="764"/>
      <c r="E30" s="632"/>
      <c r="F30" s="767"/>
      <c r="G30" s="200">
        <v>3</v>
      </c>
      <c r="H30" s="200"/>
      <c r="I30" s="596"/>
      <c r="J30" s="461"/>
      <c r="K30" s="382"/>
      <c r="L30" s="740"/>
      <c r="M30" s="640"/>
      <c r="N30" s="826"/>
    </row>
    <row r="31" spans="2:14" ht="126.5" customHeight="1" thickBot="1" x14ac:dyDescent="0.35">
      <c r="B31" s="391"/>
      <c r="C31" s="419"/>
      <c r="D31" s="764"/>
      <c r="E31" s="632"/>
      <c r="F31" s="767"/>
      <c r="G31" s="200">
        <v>4</v>
      </c>
      <c r="H31" s="224" t="s">
        <v>555</v>
      </c>
      <c r="I31" s="596"/>
      <c r="J31" s="461"/>
      <c r="K31" s="382"/>
      <c r="L31" s="740"/>
      <c r="M31" s="640"/>
      <c r="N31" s="826"/>
    </row>
    <row r="32" spans="2:14" ht="17.25" hidden="1" customHeight="1" thickBot="1" x14ac:dyDescent="0.35">
      <c r="B32" s="391"/>
      <c r="C32" s="419"/>
      <c r="D32" s="764"/>
      <c r="E32" s="632"/>
      <c r="F32" s="767"/>
      <c r="G32" s="200">
        <v>5</v>
      </c>
      <c r="H32" s="200"/>
      <c r="I32" s="596"/>
      <c r="J32" s="461"/>
      <c r="K32" s="382"/>
      <c r="L32" s="740"/>
      <c r="M32" s="640"/>
      <c r="N32" s="826"/>
    </row>
    <row r="33" spans="2:14" ht="17.25" hidden="1" customHeight="1" thickBot="1" x14ac:dyDescent="0.35">
      <c r="B33" s="391"/>
      <c r="C33" s="419"/>
      <c r="D33" s="764"/>
      <c r="E33" s="632"/>
      <c r="F33" s="767"/>
      <c r="G33" s="200">
        <v>6</v>
      </c>
      <c r="H33" s="200"/>
      <c r="I33" s="596"/>
      <c r="J33" s="461"/>
      <c r="K33" s="382"/>
      <c r="L33" s="740"/>
      <c r="M33" s="640"/>
      <c r="N33" s="826"/>
    </row>
    <row r="34" spans="2:14" ht="17.25" hidden="1" customHeight="1" thickBot="1" x14ac:dyDescent="0.35">
      <c r="B34" s="391"/>
      <c r="C34" s="419"/>
      <c r="D34" s="764"/>
      <c r="E34" s="632"/>
      <c r="F34" s="767"/>
      <c r="G34" s="200">
        <v>7</v>
      </c>
      <c r="H34" s="200"/>
      <c r="I34" s="596"/>
      <c r="J34" s="461"/>
      <c r="K34" s="382"/>
      <c r="L34" s="740"/>
      <c r="M34" s="640"/>
      <c r="N34" s="826"/>
    </row>
    <row r="35" spans="2:14" ht="131.25" hidden="1" customHeight="1" thickBot="1" x14ac:dyDescent="0.35">
      <c r="B35" s="392"/>
      <c r="C35" s="420"/>
      <c r="D35" s="765"/>
      <c r="E35" s="633"/>
      <c r="F35" s="768"/>
      <c r="G35" s="201">
        <v>8</v>
      </c>
      <c r="H35" s="201"/>
      <c r="I35" s="597"/>
      <c r="J35" s="462"/>
      <c r="K35" s="383"/>
      <c r="L35" s="740"/>
      <c r="M35" s="640"/>
      <c r="N35" s="826"/>
    </row>
    <row r="36" spans="2:14" ht="119" customHeight="1" x14ac:dyDescent="0.3">
      <c r="B36" s="390" t="str">
        <f>+LEFT(C36,4)</f>
        <v>16.3</v>
      </c>
      <c r="C36" s="418" t="s">
        <v>243</v>
      </c>
      <c r="D36" s="763" t="s">
        <v>244</v>
      </c>
      <c r="E36" s="449" t="s">
        <v>556</v>
      </c>
      <c r="F36" s="766">
        <v>3</v>
      </c>
      <c r="G36" s="199">
        <v>1</v>
      </c>
      <c r="H36" s="211" t="s">
        <v>633</v>
      </c>
      <c r="I36" s="828" t="s">
        <v>790</v>
      </c>
      <c r="J36" s="460">
        <v>3</v>
      </c>
      <c r="K36" s="381" t="str">
        <f>+IF(OR(ISBLANK(F36),ISBLANK(J36)),"",IF(OR(AND(F36=1,J36=1),AND(F36=1,J36=2),AND(F36=1,J36=3)),"Deficiencia de control mayor (diseño y ejecución)",IF(OR(AND(F36=2,J36=2),AND(F36=3,J36=1),AND(F36=3,J36=2),AND(F36=2,J36=1)),"Deficiencia de control (diseño o ejecución)",IF(AND(F36=2,J36=3),"Oportunidad de mejora","Mantenimiento del control"))))</f>
        <v>Mantenimiento del control</v>
      </c>
      <c r="L36" s="740">
        <f>+IF(K36="",312,IF(K36="Deficiencia de control mayor (diseño y ejecución)",320,IF(K36="Deficiencia de control (diseño o ejecución)",340,IF(K36="Oportunidad de mejora",360,380))))</f>
        <v>380</v>
      </c>
      <c r="M36" s="640">
        <v>6.0122999999999998</v>
      </c>
      <c r="N36" s="826">
        <f>+L36+M36</f>
        <v>386.01229999999998</v>
      </c>
    </row>
    <row r="37" spans="2:14" ht="0.75" customHeight="1" thickBot="1" x14ac:dyDescent="0.35">
      <c r="B37" s="391"/>
      <c r="C37" s="419"/>
      <c r="D37" s="764"/>
      <c r="E37" s="632"/>
      <c r="F37" s="767"/>
      <c r="G37" s="200">
        <v>2</v>
      </c>
      <c r="H37" s="192" t="s">
        <v>443</v>
      </c>
      <c r="I37" s="829"/>
      <c r="J37" s="461"/>
      <c r="K37" s="382"/>
      <c r="L37" s="740"/>
      <c r="M37" s="640"/>
      <c r="N37" s="826"/>
    </row>
    <row r="38" spans="2:14" ht="21" hidden="1" customHeight="1" thickBot="1" x14ac:dyDescent="0.35">
      <c r="B38" s="391"/>
      <c r="C38" s="419"/>
      <c r="D38" s="764"/>
      <c r="E38" s="632"/>
      <c r="F38" s="767"/>
      <c r="G38" s="200">
        <v>3</v>
      </c>
      <c r="H38" s="212"/>
      <c r="I38" s="829"/>
      <c r="J38" s="461"/>
      <c r="K38" s="382"/>
      <c r="L38" s="740"/>
      <c r="M38" s="640"/>
      <c r="N38" s="826"/>
    </row>
    <row r="39" spans="2:14" ht="22.5" hidden="1" customHeight="1" thickBot="1" x14ac:dyDescent="0.35">
      <c r="B39" s="391"/>
      <c r="C39" s="419"/>
      <c r="D39" s="764"/>
      <c r="E39" s="632"/>
      <c r="F39" s="767"/>
      <c r="G39" s="200">
        <v>4</v>
      </c>
      <c r="H39" s="212"/>
      <c r="I39" s="829"/>
      <c r="J39" s="461"/>
      <c r="K39" s="382"/>
      <c r="L39" s="740"/>
      <c r="M39" s="640"/>
      <c r="N39" s="826"/>
    </row>
    <row r="40" spans="2:14" ht="22.5" hidden="1" customHeight="1" thickBot="1" x14ac:dyDescent="0.35">
      <c r="B40" s="391"/>
      <c r="C40" s="419"/>
      <c r="D40" s="764"/>
      <c r="E40" s="632"/>
      <c r="F40" s="767"/>
      <c r="G40" s="200">
        <v>5</v>
      </c>
      <c r="H40" s="212"/>
      <c r="I40" s="829"/>
      <c r="J40" s="461"/>
      <c r="K40" s="382"/>
      <c r="L40" s="740"/>
      <c r="M40" s="640"/>
      <c r="N40" s="826"/>
    </row>
    <row r="41" spans="2:14" ht="22.5" hidden="1" customHeight="1" thickBot="1" x14ac:dyDescent="0.35">
      <c r="B41" s="391"/>
      <c r="C41" s="419"/>
      <c r="D41" s="764"/>
      <c r="E41" s="632"/>
      <c r="F41" s="767"/>
      <c r="G41" s="200">
        <v>6</v>
      </c>
      <c r="H41" s="212"/>
      <c r="I41" s="829"/>
      <c r="J41" s="461"/>
      <c r="K41" s="382"/>
      <c r="L41" s="740"/>
      <c r="M41" s="640"/>
      <c r="N41" s="826"/>
    </row>
    <row r="42" spans="2:14" ht="22.5" hidden="1" customHeight="1" thickBot="1" x14ac:dyDescent="0.35">
      <c r="B42" s="391"/>
      <c r="C42" s="419"/>
      <c r="D42" s="764"/>
      <c r="E42" s="632"/>
      <c r="F42" s="767"/>
      <c r="G42" s="200">
        <v>7</v>
      </c>
      <c r="H42" s="212"/>
      <c r="I42" s="829"/>
      <c r="J42" s="461"/>
      <c r="K42" s="382"/>
      <c r="L42" s="740"/>
      <c r="M42" s="640"/>
      <c r="N42" s="826"/>
    </row>
    <row r="43" spans="2:14" ht="22.5" hidden="1" customHeight="1" thickBot="1" x14ac:dyDescent="0.35">
      <c r="B43" s="392"/>
      <c r="C43" s="420"/>
      <c r="D43" s="765"/>
      <c r="E43" s="633"/>
      <c r="F43" s="768"/>
      <c r="G43" s="201">
        <v>8</v>
      </c>
      <c r="H43" s="213"/>
      <c r="I43" s="830"/>
      <c r="J43" s="462"/>
      <c r="K43" s="383"/>
      <c r="L43" s="740"/>
      <c r="M43" s="640"/>
      <c r="N43" s="826"/>
    </row>
    <row r="44" spans="2:14" ht="58.25" customHeight="1" x14ac:dyDescent="0.3">
      <c r="B44" s="390" t="str">
        <f>+LEFT(C44,4)</f>
        <v>16.4</v>
      </c>
      <c r="C44" s="418" t="s">
        <v>245</v>
      </c>
      <c r="D44" s="763" t="s">
        <v>246</v>
      </c>
      <c r="E44" s="449" t="s">
        <v>444</v>
      </c>
      <c r="F44" s="766">
        <v>3</v>
      </c>
      <c r="G44" s="199">
        <v>1</v>
      </c>
      <c r="H44" s="211" t="s">
        <v>445</v>
      </c>
      <c r="I44" s="828" t="s">
        <v>791</v>
      </c>
      <c r="J44" s="460">
        <v>3</v>
      </c>
      <c r="K44" s="381" t="str">
        <f>+IF(OR(ISBLANK(F44),ISBLANK(J44)),"",IF(OR(AND(F44=1,J44=1),AND(F44=1,J44=2),AND(F44=1,J44=3)),"Deficiencia de control mayor (diseño y ejecución)",IF(OR(AND(F44=2,J44=2),AND(F44=3,J44=1),AND(F44=3,J44=2),AND(F44=2,J44=1)),"Deficiencia de control (diseño o ejecución)",IF(AND(F44=2,J44=3),"Oportunidad de mejora","Mantenimiento del control"))))</f>
        <v>Mantenimiento del control</v>
      </c>
      <c r="L44" s="740">
        <f>+IF(K44="",312,IF(K44="Deficiencia de control mayor (diseño y ejecución)",320,IF(K44="Deficiencia de control (diseño o ejecución)",340,IF(K44="Oportunidad de mejora",360,380))))</f>
        <v>380</v>
      </c>
      <c r="M44" s="640">
        <v>6.1235999999999997</v>
      </c>
      <c r="N44" s="826">
        <f>+L44+M44</f>
        <v>386.12360000000001</v>
      </c>
    </row>
    <row r="45" spans="2:14" ht="74.400000000000006" customHeight="1" x14ac:dyDescent="0.3">
      <c r="B45" s="391"/>
      <c r="C45" s="419"/>
      <c r="D45" s="764"/>
      <c r="E45" s="632"/>
      <c r="F45" s="767"/>
      <c r="G45" s="200">
        <v>2</v>
      </c>
      <c r="H45" s="192" t="s">
        <v>485</v>
      </c>
      <c r="I45" s="829"/>
      <c r="J45" s="461"/>
      <c r="K45" s="382"/>
      <c r="L45" s="740"/>
      <c r="M45" s="640"/>
      <c r="N45" s="826"/>
    </row>
    <row r="46" spans="2:14" ht="49.5" customHeight="1" thickBot="1" x14ac:dyDescent="0.35">
      <c r="B46" s="391"/>
      <c r="C46" s="419"/>
      <c r="D46" s="764"/>
      <c r="E46" s="632"/>
      <c r="F46" s="767"/>
      <c r="G46" s="200">
        <v>3</v>
      </c>
      <c r="H46" s="192" t="s">
        <v>446</v>
      </c>
      <c r="I46" s="829"/>
      <c r="J46" s="461"/>
      <c r="K46" s="382"/>
      <c r="L46" s="740"/>
      <c r="M46" s="640"/>
      <c r="N46" s="826"/>
    </row>
    <row r="47" spans="2:14" ht="22.5" hidden="1" customHeight="1" thickBot="1" x14ac:dyDescent="0.35">
      <c r="B47" s="391"/>
      <c r="C47" s="419"/>
      <c r="D47" s="764"/>
      <c r="E47" s="632"/>
      <c r="F47" s="767"/>
      <c r="G47" s="200">
        <v>4</v>
      </c>
      <c r="H47" s="212"/>
      <c r="I47" s="829"/>
      <c r="J47" s="461"/>
      <c r="K47" s="382"/>
      <c r="L47" s="740"/>
      <c r="M47" s="640"/>
      <c r="N47" s="826"/>
    </row>
    <row r="48" spans="2:14" ht="22.5" hidden="1" customHeight="1" thickBot="1" x14ac:dyDescent="0.35">
      <c r="B48" s="391"/>
      <c r="C48" s="419"/>
      <c r="D48" s="764"/>
      <c r="E48" s="632"/>
      <c r="F48" s="767"/>
      <c r="G48" s="200">
        <v>5</v>
      </c>
      <c r="H48" s="212"/>
      <c r="I48" s="829"/>
      <c r="J48" s="461"/>
      <c r="K48" s="382"/>
      <c r="L48" s="740"/>
      <c r="M48" s="640"/>
      <c r="N48" s="826"/>
    </row>
    <row r="49" spans="2:14" ht="22.5" hidden="1" customHeight="1" thickBot="1" x14ac:dyDescent="0.35">
      <c r="B49" s="391"/>
      <c r="C49" s="419"/>
      <c r="D49" s="764"/>
      <c r="E49" s="632"/>
      <c r="F49" s="767"/>
      <c r="G49" s="200">
        <v>6</v>
      </c>
      <c r="H49" s="212"/>
      <c r="I49" s="829"/>
      <c r="J49" s="461"/>
      <c r="K49" s="382"/>
      <c r="L49" s="740"/>
      <c r="M49" s="640"/>
      <c r="N49" s="826"/>
    </row>
    <row r="50" spans="2:14" ht="22.5" hidden="1" customHeight="1" thickBot="1" x14ac:dyDescent="0.35">
      <c r="B50" s="391"/>
      <c r="C50" s="419"/>
      <c r="D50" s="764"/>
      <c r="E50" s="632"/>
      <c r="F50" s="767"/>
      <c r="G50" s="200">
        <v>7</v>
      </c>
      <c r="H50" s="212"/>
      <c r="I50" s="829"/>
      <c r="J50" s="461"/>
      <c r="K50" s="382"/>
      <c r="L50" s="740"/>
      <c r="M50" s="640"/>
      <c r="N50" s="826"/>
    </row>
    <row r="51" spans="2:14" ht="22.5" hidden="1" customHeight="1" thickBot="1" x14ac:dyDescent="0.35">
      <c r="B51" s="392"/>
      <c r="C51" s="420"/>
      <c r="D51" s="765"/>
      <c r="E51" s="633"/>
      <c r="F51" s="768"/>
      <c r="G51" s="201">
        <v>8</v>
      </c>
      <c r="H51" s="213"/>
      <c r="I51" s="830"/>
      <c r="J51" s="462"/>
      <c r="K51" s="383"/>
      <c r="L51" s="740"/>
      <c r="M51" s="640"/>
      <c r="N51" s="826"/>
    </row>
    <row r="52" spans="2:14" ht="76.5" customHeight="1" x14ac:dyDescent="0.3">
      <c r="B52" s="390" t="str">
        <f>+LEFT(C52,4)</f>
        <v>16.5</v>
      </c>
      <c r="C52" s="418" t="s">
        <v>247</v>
      </c>
      <c r="D52" s="763" t="s">
        <v>181</v>
      </c>
      <c r="E52" s="449" t="s">
        <v>557</v>
      </c>
      <c r="F52" s="766">
        <v>3</v>
      </c>
      <c r="G52" s="199">
        <v>1</v>
      </c>
      <c r="H52" s="223" t="s">
        <v>447</v>
      </c>
      <c r="I52" s="399" t="s">
        <v>792</v>
      </c>
      <c r="J52" s="460">
        <v>3</v>
      </c>
      <c r="K52" s="381" t="str">
        <f>+IF(OR(ISBLANK(F52),ISBLANK(J52)),"",IF(OR(AND(F52=1,J52=1),AND(F52=1,J52=2),AND(F52=1,J52=3)),"Deficiencia de control mayor (diseño y ejecución)",IF(OR(AND(F52=2,J52=2),AND(F52=3,J52=1),AND(F52=3,J52=2),AND(F52=2,J52=1)),"Deficiencia de control (diseño o ejecución)",IF(AND(F52=2,J52=3),"Oportunidad de mejora","Mantenimiento del control"))))</f>
        <v>Mantenimiento del control</v>
      </c>
      <c r="L52" s="740">
        <f>+IF(K52="",312,IF(K52="Deficiencia de control mayor (diseño y ejecución)",320,IF(K52="Deficiencia de control (diseño o ejecución)",340,IF(K52="Oportunidad de mejora",360,380))))</f>
        <v>380</v>
      </c>
      <c r="M52" s="640">
        <v>6.2135999999999996</v>
      </c>
      <c r="N52" s="826">
        <f>+L52+M52</f>
        <v>386.21359999999999</v>
      </c>
    </row>
    <row r="53" spans="2:14" ht="63" customHeight="1" x14ac:dyDescent="0.3">
      <c r="B53" s="391"/>
      <c r="C53" s="419"/>
      <c r="D53" s="764"/>
      <c r="E53" s="632"/>
      <c r="F53" s="767"/>
      <c r="G53" s="200">
        <v>2</v>
      </c>
      <c r="H53" s="224" t="s">
        <v>558</v>
      </c>
      <c r="I53" s="400"/>
      <c r="J53" s="461"/>
      <c r="K53" s="382"/>
      <c r="L53" s="740"/>
      <c r="M53" s="640"/>
      <c r="N53" s="826"/>
    </row>
    <row r="54" spans="2:14" ht="0.75" customHeight="1" x14ac:dyDescent="0.3">
      <c r="B54" s="391"/>
      <c r="C54" s="419"/>
      <c r="D54" s="764"/>
      <c r="E54" s="632"/>
      <c r="F54" s="767"/>
      <c r="G54" s="200">
        <v>3</v>
      </c>
      <c r="H54" s="200"/>
      <c r="I54" s="400"/>
      <c r="J54" s="461"/>
      <c r="K54" s="382"/>
      <c r="L54" s="740"/>
      <c r="M54" s="640"/>
      <c r="N54" s="826"/>
    </row>
    <row r="55" spans="2:14" ht="16.5" hidden="1" customHeight="1" x14ac:dyDescent="0.3">
      <c r="B55" s="391"/>
      <c r="C55" s="419"/>
      <c r="D55" s="764"/>
      <c r="E55" s="632"/>
      <c r="F55" s="767"/>
      <c r="G55" s="200">
        <v>4</v>
      </c>
      <c r="H55" s="200"/>
      <c r="I55" s="400"/>
      <c r="J55" s="461"/>
      <c r="K55" s="382"/>
      <c r="L55" s="740"/>
      <c r="M55" s="640"/>
      <c r="N55" s="826"/>
    </row>
    <row r="56" spans="2:14" ht="16.5" hidden="1" customHeight="1" x14ac:dyDescent="0.3">
      <c r="B56" s="391"/>
      <c r="C56" s="419"/>
      <c r="D56" s="764"/>
      <c r="E56" s="632"/>
      <c r="F56" s="767"/>
      <c r="G56" s="200">
        <v>5</v>
      </c>
      <c r="H56" s="200"/>
      <c r="I56" s="400"/>
      <c r="J56" s="461"/>
      <c r="K56" s="382"/>
      <c r="L56" s="740"/>
      <c r="M56" s="640"/>
      <c r="N56" s="826"/>
    </row>
    <row r="57" spans="2:14" ht="16.5" hidden="1" customHeight="1" x14ac:dyDescent="0.3">
      <c r="B57" s="391"/>
      <c r="C57" s="419"/>
      <c r="D57" s="764"/>
      <c r="E57" s="632"/>
      <c r="F57" s="767"/>
      <c r="G57" s="200">
        <v>6</v>
      </c>
      <c r="H57" s="200"/>
      <c r="I57" s="400"/>
      <c r="J57" s="461"/>
      <c r="K57" s="382"/>
      <c r="L57" s="740"/>
      <c r="M57" s="640"/>
      <c r="N57" s="826"/>
    </row>
    <row r="58" spans="2:14" ht="16.5" hidden="1" customHeight="1" x14ac:dyDescent="0.3">
      <c r="B58" s="391"/>
      <c r="C58" s="419"/>
      <c r="D58" s="764"/>
      <c r="E58" s="632"/>
      <c r="F58" s="767"/>
      <c r="G58" s="200">
        <v>7</v>
      </c>
      <c r="H58" s="200"/>
      <c r="I58" s="400"/>
      <c r="J58" s="461"/>
      <c r="K58" s="382"/>
      <c r="L58" s="740"/>
      <c r="M58" s="640"/>
      <c r="N58" s="826"/>
    </row>
    <row r="59" spans="2:14" ht="17.25" hidden="1" customHeight="1" thickBot="1" x14ac:dyDescent="0.35">
      <c r="B59" s="392"/>
      <c r="C59" s="420"/>
      <c r="D59" s="765"/>
      <c r="E59" s="633"/>
      <c r="F59" s="768"/>
      <c r="G59" s="201">
        <v>8</v>
      </c>
      <c r="H59" s="201"/>
      <c r="I59" s="401"/>
      <c r="J59" s="462"/>
      <c r="K59" s="383"/>
      <c r="L59" s="740"/>
      <c r="M59" s="640"/>
      <c r="N59" s="826"/>
    </row>
    <row r="60" spans="2:14" ht="23.25" customHeight="1" x14ac:dyDescent="0.3">
      <c r="B60" s="802"/>
      <c r="C60" s="802" t="s">
        <v>248</v>
      </c>
      <c r="D60" s="809" t="s">
        <v>8</v>
      </c>
      <c r="E60" s="822" t="s">
        <v>567</v>
      </c>
      <c r="F60" s="821" t="s">
        <v>156</v>
      </c>
      <c r="G60" s="819" t="s">
        <v>113</v>
      </c>
      <c r="H60" s="819"/>
      <c r="I60" s="819"/>
      <c r="J60" s="821" t="s">
        <v>157</v>
      </c>
      <c r="K60" s="804" t="s">
        <v>124</v>
      </c>
      <c r="L60" s="641"/>
      <c r="M60" s="641"/>
      <c r="N60" s="827"/>
    </row>
    <row r="61" spans="2:14" ht="6" hidden="1" customHeight="1" x14ac:dyDescent="0.3">
      <c r="B61" s="802"/>
      <c r="C61" s="802"/>
      <c r="D61" s="809"/>
      <c r="E61" s="823"/>
      <c r="F61" s="821"/>
      <c r="G61" s="819" t="s">
        <v>13</v>
      </c>
      <c r="H61" s="817" t="s">
        <v>15</v>
      </c>
      <c r="I61" s="817" t="s">
        <v>15</v>
      </c>
      <c r="J61" s="821"/>
      <c r="K61" s="804"/>
      <c r="L61" s="641"/>
      <c r="M61" s="641"/>
      <c r="N61" s="827"/>
    </row>
    <row r="62" spans="2:14" ht="50" customHeight="1" thickBot="1" x14ac:dyDescent="0.35">
      <c r="B62" s="802"/>
      <c r="C62" s="802"/>
      <c r="D62" s="809"/>
      <c r="E62" s="824"/>
      <c r="F62" s="821"/>
      <c r="G62" s="819"/>
      <c r="H62" s="818"/>
      <c r="I62" s="818"/>
      <c r="J62" s="821"/>
      <c r="K62" s="805"/>
      <c r="L62" s="641"/>
      <c r="M62" s="641"/>
      <c r="N62" s="827"/>
    </row>
    <row r="63" spans="2:14" ht="55.25" customHeight="1" x14ac:dyDescent="0.3">
      <c r="B63" s="390" t="str">
        <f>+LEFT(C63,5)</f>
        <v xml:space="preserve">17.1 </v>
      </c>
      <c r="C63" s="418" t="s">
        <v>249</v>
      </c>
      <c r="D63" s="763" t="s">
        <v>181</v>
      </c>
      <c r="E63" s="449" t="s">
        <v>448</v>
      </c>
      <c r="F63" s="766">
        <v>3</v>
      </c>
      <c r="G63" s="199">
        <v>1</v>
      </c>
      <c r="H63" s="207" t="s">
        <v>486</v>
      </c>
      <c r="I63" s="485" t="s">
        <v>634</v>
      </c>
      <c r="J63" s="460">
        <v>3</v>
      </c>
      <c r="K63" s="381" t="str">
        <f>+IF(OR(ISBLANK(F63),ISBLANK(J63)),"",IF(OR(AND(F63=1,J63=1),AND(F63=1,J63=2),AND(F63=1,J63=3)),"Deficiencia de control mayor (diseño y ejecución)",IF(OR(AND(F63=2,J63=2),AND(F63=3,J63=1),AND(F63=3,J63=2),AND(F63=2,J63=1)),"Deficiencia de control (diseño o ejecución)",IF(AND(F63=2,J63=3),"Oportunidad de mejora","Mantenimiento del control"))))</f>
        <v>Mantenimiento del control</v>
      </c>
      <c r="L63" s="740">
        <f>+IF(K63="",312,IF(K63="Deficiencia de control mayor (diseño y ejecución)",320,IF(K63="Deficiencia de control (diseño o ejecución)",340,IF(K63="Oportunidad de mejora",360,380))))</f>
        <v>380</v>
      </c>
      <c r="M63" s="640">
        <v>6.3258000000000001</v>
      </c>
      <c r="N63" s="826">
        <f>+L63+M63</f>
        <v>386.32580000000002</v>
      </c>
    </row>
    <row r="64" spans="2:14" ht="49.5" customHeight="1" thickBot="1" x14ac:dyDescent="0.35">
      <c r="B64" s="391"/>
      <c r="C64" s="419"/>
      <c r="D64" s="764"/>
      <c r="E64" s="632"/>
      <c r="F64" s="767"/>
      <c r="G64" s="200">
        <v>2</v>
      </c>
      <c r="H64" s="202" t="s">
        <v>449</v>
      </c>
      <c r="I64" s="596"/>
      <c r="J64" s="461"/>
      <c r="K64" s="382"/>
      <c r="L64" s="740"/>
      <c r="M64" s="640"/>
      <c r="N64" s="826"/>
    </row>
    <row r="65" spans="2:14" ht="3.75" hidden="1" customHeight="1" thickBot="1" x14ac:dyDescent="0.35">
      <c r="B65" s="391"/>
      <c r="C65" s="419"/>
      <c r="D65" s="764"/>
      <c r="E65" s="632"/>
      <c r="F65" s="767"/>
      <c r="G65" s="200">
        <v>3</v>
      </c>
      <c r="H65" s="200"/>
      <c r="I65" s="596"/>
      <c r="J65" s="461"/>
      <c r="K65" s="382"/>
      <c r="L65" s="740"/>
      <c r="M65" s="640"/>
      <c r="N65" s="826"/>
    </row>
    <row r="66" spans="2:14" ht="17.25" hidden="1" customHeight="1" thickBot="1" x14ac:dyDescent="0.35">
      <c r="B66" s="391"/>
      <c r="C66" s="419"/>
      <c r="D66" s="764"/>
      <c r="E66" s="632"/>
      <c r="F66" s="767"/>
      <c r="G66" s="200">
        <v>4</v>
      </c>
      <c r="H66" s="200"/>
      <c r="I66" s="596"/>
      <c r="J66" s="461"/>
      <c r="K66" s="382"/>
      <c r="L66" s="740"/>
      <c r="M66" s="640"/>
      <c r="N66" s="826"/>
    </row>
    <row r="67" spans="2:14" ht="17.25" hidden="1" customHeight="1" thickBot="1" x14ac:dyDescent="0.35">
      <c r="B67" s="391"/>
      <c r="C67" s="419"/>
      <c r="D67" s="764"/>
      <c r="E67" s="632"/>
      <c r="F67" s="767"/>
      <c r="G67" s="200">
        <v>5</v>
      </c>
      <c r="H67" s="200"/>
      <c r="I67" s="596"/>
      <c r="J67" s="461"/>
      <c r="K67" s="382"/>
      <c r="L67" s="740"/>
      <c r="M67" s="640"/>
      <c r="N67" s="826"/>
    </row>
    <row r="68" spans="2:14" ht="17.25" hidden="1" customHeight="1" thickBot="1" x14ac:dyDescent="0.35">
      <c r="B68" s="391"/>
      <c r="C68" s="419"/>
      <c r="D68" s="764"/>
      <c r="E68" s="632"/>
      <c r="F68" s="767"/>
      <c r="G68" s="200">
        <v>6</v>
      </c>
      <c r="H68" s="200"/>
      <c r="I68" s="596"/>
      <c r="J68" s="461"/>
      <c r="K68" s="382"/>
      <c r="L68" s="740"/>
      <c r="M68" s="640"/>
      <c r="N68" s="826"/>
    </row>
    <row r="69" spans="2:14" ht="17.25" hidden="1" customHeight="1" thickBot="1" x14ac:dyDescent="0.35">
      <c r="B69" s="391"/>
      <c r="C69" s="419"/>
      <c r="D69" s="764"/>
      <c r="E69" s="632"/>
      <c r="F69" s="767"/>
      <c r="G69" s="200">
        <v>7</v>
      </c>
      <c r="H69" s="200"/>
      <c r="I69" s="596"/>
      <c r="J69" s="461"/>
      <c r="K69" s="382"/>
      <c r="L69" s="740"/>
      <c r="M69" s="640"/>
      <c r="N69" s="826"/>
    </row>
    <row r="70" spans="2:14" ht="17.25" hidden="1" customHeight="1" thickBot="1" x14ac:dyDescent="0.35">
      <c r="B70" s="392"/>
      <c r="C70" s="420"/>
      <c r="D70" s="765"/>
      <c r="E70" s="633"/>
      <c r="F70" s="768"/>
      <c r="G70" s="201">
        <v>8</v>
      </c>
      <c r="H70" s="201"/>
      <c r="I70" s="597"/>
      <c r="J70" s="462"/>
      <c r="K70" s="383"/>
      <c r="L70" s="740"/>
      <c r="M70" s="640"/>
      <c r="N70" s="826"/>
    </row>
    <row r="71" spans="2:14" ht="64.5" customHeight="1" thickBot="1" x14ac:dyDescent="0.35">
      <c r="B71" s="390" t="str">
        <f>+LEFT(C71,5)</f>
        <v xml:space="preserve">17.2 </v>
      </c>
      <c r="C71" s="820" t="s">
        <v>250</v>
      </c>
      <c r="D71" s="763" t="s">
        <v>181</v>
      </c>
      <c r="E71" s="449" t="s">
        <v>462</v>
      </c>
      <c r="F71" s="766">
        <v>3</v>
      </c>
      <c r="G71" s="199">
        <v>1</v>
      </c>
      <c r="H71" s="223" t="s">
        <v>559</v>
      </c>
      <c r="I71" s="399" t="s">
        <v>793</v>
      </c>
      <c r="J71" s="460">
        <v>3</v>
      </c>
      <c r="K71" s="381" t="str">
        <f>+IF(OR(ISBLANK(F71),ISBLANK(J71)),"",IF(OR(AND(F71=1,J71=1),AND(F71=1,J71=2),AND(F71=1,J71=3)),"Deficiencia de control mayor (diseño y ejecución)",IF(OR(AND(F71=2,J71=2),AND(F71=3,J71=1),AND(F71=3,J71=2),AND(F71=2,J71=1)),"Deficiencia de control (diseño o ejecución)",IF(AND(F71=2,J71=3),"Oportunidad de mejora","Mantenimiento del control"))))</f>
        <v>Mantenimiento del control</v>
      </c>
      <c r="L71" s="740">
        <f>+IF(K71="",312,IF(K71="Deficiencia de control mayor (diseño y ejecución)",320,IF(K71="Deficiencia de control (diseño o ejecución)",340,IF(K71="Oportunidad de mejora",360,380))))</f>
        <v>380</v>
      </c>
      <c r="M71" s="640">
        <v>6.4569000000000001</v>
      </c>
      <c r="N71" s="826">
        <f>+L71+M71</f>
        <v>386.45690000000002</v>
      </c>
    </row>
    <row r="72" spans="2:14" ht="29.25" hidden="1" customHeight="1" thickBot="1" x14ac:dyDescent="0.35">
      <c r="B72" s="391"/>
      <c r="C72" s="455"/>
      <c r="D72" s="764"/>
      <c r="E72" s="632"/>
      <c r="F72" s="767"/>
      <c r="G72" s="200">
        <v>2</v>
      </c>
      <c r="H72" s="200"/>
      <c r="I72" s="400"/>
      <c r="J72" s="461"/>
      <c r="K72" s="382"/>
      <c r="L72" s="740"/>
      <c r="M72" s="640"/>
      <c r="N72" s="826"/>
    </row>
    <row r="73" spans="2:14" ht="34.5" hidden="1" customHeight="1" thickBot="1" x14ac:dyDescent="0.35">
      <c r="B73" s="391"/>
      <c r="C73" s="455"/>
      <c r="D73" s="764"/>
      <c r="E73" s="632"/>
      <c r="F73" s="767"/>
      <c r="G73" s="200">
        <v>3</v>
      </c>
      <c r="H73" s="200"/>
      <c r="I73" s="400"/>
      <c r="J73" s="461"/>
      <c r="K73" s="382"/>
      <c r="L73" s="740"/>
      <c r="M73" s="640"/>
      <c r="N73" s="826"/>
    </row>
    <row r="74" spans="2:14" ht="34.5" hidden="1" customHeight="1" thickBot="1" x14ac:dyDescent="0.35">
      <c r="B74" s="391"/>
      <c r="C74" s="455"/>
      <c r="D74" s="764"/>
      <c r="E74" s="632"/>
      <c r="F74" s="767"/>
      <c r="G74" s="200">
        <v>4</v>
      </c>
      <c r="H74" s="200"/>
      <c r="I74" s="400"/>
      <c r="J74" s="461"/>
      <c r="K74" s="382"/>
      <c r="L74" s="740"/>
      <c r="M74" s="640"/>
      <c r="N74" s="826"/>
    </row>
    <row r="75" spans="2:14" ht="34.5" hidden="1" customHeight="1" thickBot="1" x14ac:dyDescent="0.35">
      <c r="B75" s="391"/>
      <c r="C75" s="455"/>
      <c r="D75" s="764"/>
      <c r="E75" s="632"/>
      <c r="F75" s="767"/>
      <c r="G75" s="200">
        <v>5</v>
      </c>
      <c r="H75" s="200"/>
      <c r="I75" s="400"/>
      <c r="J75" s="461"/>
      <c r="K75" s="382"/>
      <c r="L75" s="740"/>
      <c r="M75" s="640"/>
      <c r="N75" s="826"/>
    </row>
    <row r="76" spans="2:14" ht="34.5" hidden="1" customHeight="1" thickBot="1" x14ac:dyDescent="0.35">
      <c r="B76" s="391"/>
      <c r="C76" s="455"/>
      <c r="D76" s="764"/>
      <c r="E76" s="632"/>
      <c r="F76" s="767"/>
      <c r="G76" s="200">
        <v>6</v>
      </c>
      <c r="H76" s="200"/>
      <c r="I76" s="400"/>
      <c r="J76" s="461"/>
      <c r="K76" s="382"/>
      <c r="L76" s="740"/>
      <c r="M76" s="640"/>
      <c r="N76" s="826"/>
    </row>
    <row r="77" spans="2:14" ht="34.5" hidden="1" customHeight="1" thickBot="1" x14ac:dyDescent="0.35">
      <c r="B77" s="391"/>
      <c r="C77" s="455"/>
      <c r="D77" s="764"/>
      <c r="E77" s="632"/>
      <c r="F77" s="767"/>
      <c r="G77" s="200">
        <v>7</v>
      </c>
      <c r="H77" s="200"/>
      <c r="I77" s="400"/>
      <c r="J77" s="461"/>
      <c r="K77" s="382"/>
      <c r="L77" s="740"/>
      <c r="M77" s="640"/>
      <c r="N77" s="826"/>
    </row>
    <row r="78" spans="2:14" ht="120" hidden="1" customHeight="1" thickBot="1" x14ac:dyDescent="0.35">
      <c r="B78" s="392"/>
      <c r="C78" s="456"/>
      <c r="D78" s="765"/>
      <c r="E78" s="633"/>
      <c r="F78" s="768"/>
      <c r="G78" s="201">
        <v>8</v>
      </c>
      <c r="H78" s="201"/>
      <c r="I78" s="401"/>
      <c r="J78" s="462"/>
      <c r="K78" s="383"/>
      <c r="L78" s="740"/>
      <c r="M78" s="640"/>
      <c r="N78" s="826"/>
    </row>
    <row r="79" spans="2:14" ht="70.5" customHeight="1" thickBot="1" x14ac:dyDescent="0.35">
      <c r="B79" s="390" t="str">
        <f>+LEFT(C79,5)</f>
        <v xml:space="preserve">17.3 </v>
      </c>
      <c r="C79" s="418" t="s">
        <v>251</v>
      </c>
      <c r="D79" s="763" t="s">
        <v>181</v>
      </c>
      <c r="E79" s="449" t="s">
        <v>560</v>
      </c>
      <c r="F79" s="766">
        <v>3</v>
      </c>
      <c r="G79" s="199">
        <v>1</v>
      </c>
      <c r="H79" s="223" t="s">
        <v>561</v>
      </c>
      <c r="I79" s="399" t="s">
        <v>794</v>
      </c>
      <c r="J79" s="460">
        <v>3</v>
      </c>
      <c r="K79" s="381" t="str">
        <f>+IF(OR(ISBLANK(F79),ISBLANK(J79)),"",IF(OR(AND(F79=1,J79=1),AND(F79=1,J79=2),AND(F79=1,J79=3)),"Deficiencia de control mayor (diseño y ejecución)",IF(OR(AND(F79=2,J79=2),AND(F79=3,J79=1),AND(F79=3,J79=2),AND(F79=2,J79=1)),"Deficiencia de control (diseño o ejecución)",IF(AND(F79=2,J79=3),"Oportunidad de mejora","Mantenimiento del control"))))</f>
        <v>Mantenimiento del control</v>
      </c>
      <c r="L79" s="740">
        <f>+IF(K79="",312,IF(K79="Deficiencia de control mayor (diseño y ejecución)",320,IF(K79="Deficiencia de control (diseño o ejecución)",340,IF(K79="Oportunidad de mejora",360,380))))</f>
        <v>380</v>
      </c>
      <c r="M79" s="640">
        <v>6.5632000000000001</v>
      </c>
      <c r="N79" s="826">
        <f>+L79+M79</f>
        <v>386.56319999999999</v>
      </c>
    </row>
    <row r="80" spans="2:14" ht="21" hidden="1" customHeight="1" thickBot="1" x14ac:dyDescent="0.35">
      <c r="B80" s="391"/>
      <c r="C80" s="419"/>
      <c r="D80" s="764"/>
      <c r="E80" s="632"/>
      <c r="F80" s="767"/>
      <c r="G80" s="200">
        <v>2</v>
      </c>
      <c r="H80" s="200"/>
      <c r="I80" s="400"/>
      <c r="J80" s="461"/>
      <c r="K80" s="382"/>
      <c r="L80" s="740"/>
      <c r="M80" s="640"/>
      <c r="N80" s="826"/>
    </row>
    <row r="81" spans="2:14" ht="22.5" hidden="1" customHeight="1" thickBot="1" x14ac:dyDescent="0.35">
      <c r="B81" s="391"/>
      <c r="C81" s="419"/>
      <c r="D81" s="764"/>
      <c r="E81" s="632"/>
      <c r="F81" s="767"/>
      <c r="G81" s="200">
        <v>3</v>
      </c>
      <c r="H81" s="200"/>
      <c r="I81" s="400"/>
      <c r="J81" s="461"/>
      <c r="K81" s="382"/>
      <c r="L81" s="740"/>
      <c r="M81" s="640"/>
      <c r="N81" s="826"/>
    </row>
    <row r="82" spans="2:14" ht="22.5" hidden="1" customHeight="1" thickBot="1" x14ac:dyDescent="0.35">
      <c r="B82" s="391"/>
      <c r="C82" s="419"/>
      <c r="D82" s="764"/>
      <c r="E82" s="632"/>
      <c r="F82" s="767"/>
      <c r="G82" s="200">
        <v>4</v>
      </c>
      <c r="H82" s="200"/>
      <c r="I82" s="400"/>
      <c r="J82" s="461"/>
      <c r="K82" s="382"/>
      <c r="L82" s="740"/>
      <c r="M82" s="640"/>
      <c r="N82" s="826"/>
    </row>
    <row r="83" spans="2:14" ht="22.5" hidden="1" customHeight="1" thickBot="1" x14ac:dyDescent="0.35">
      <c r="B83" s="391"/>
      <c r="C83" s="419"/>
      <c r="D83" s="764"/>
      <c r="E83" s="632"/>
      <c r="F83" s="767"/>
      <c r="G83" s="200">
        <v>5</v>
      </c>
      <c r="H83" s="200"/>
      <c r="I83" s="400"/>
      <c r="J83" s="461"/>
      <c r="K83" s="382"/>
      <c r="L83" s="740"/>
      <c r="M83" s="640"/>
      <c r="N83" s="826"/>
    </row>
    <row r="84" spans="2:14" ht="22.5" hidden="1" customHeight="1" thickBot="1" x14ac:dyDescent="0.35">
      <c r="B84" s="391"/>
      <c r="C84" s="419"/>
      <c r="D84" s="764"/>
      <c r="E84" s="632"/>
      <c r="F84" s="767"/>
      <c r="G84" s="200">
        <v>6</v>
      </c>
      <c r="H84" s="200"/>
      <c r="I84" s="400"/>
      <c r="J84" s="461"/>
      <c r="K84" s="382"/>
      <c r="L84" s="740"/>
      <c r="M84" s="640"/>
      <c r="N84" s="826"/>
    </row>
    <row r="85" spans="2:14" ht="18.75" hidden="1" customHeight="1" thickBot="1" x14ac:dyDescent="0.35">
      <c r="B85" s="391"/>
      <c r="C85" s="419"/>
      <c r="D85" s="764"/>
      <c r="E85" s="632"/>
      <c r="F85" s="767"/>
      <c r="G85" s="200">
        <v>7</v>
      </c>
      <c r="H85" s="200"/>
      <c r="I85" s="400"/>
      <c r="J85" s="461"/>
      <c r="K85" s="382"/>
      <c r="L85" s="740"/>
      <c r="M85" s="640"/>
      <c r="N85" s="826"/>
    </row>
    <row r="86" spans="2:14" ht="22.5" hidden="1" customHeight="1" thickBot="1" x14ac:dyDescent="0.35">
      <c r="B86" s="392"/>
      <c r="C86" s="420"/>
      <c r="D86" s="765"/>
      <c r="E86" s="633"/>
      <c r="F86" s="768"/>
      <c r="G86" s="201">
        <v>8</v>
      </c>
      <c r="H86" s="201"/>
      <c r="I86" s="401"/>
      <c r="J86" s="462"/>
      <c r="K86" s="383"/>
      <c r="L86" s="740"/>
      <c r="M86" s="640"/>
      <c r="N86" s="826"/>
    </row>
    <row r="87" spans="2:14" ht="97" customHeight="1" thickBot="1" x14ac:dyDescent="0.35">
      <c r="B87" s="390" t="str">
        <f>+LEFT(C87,5)</f>
        <v xml:space="preserve">17.4 </v>
      </c>
      <c r="C87" s="418" t="s">
        <v>252</v>
      </c>
      <c r="D87" s="763" t="s">
        <v>181</v>
      </c>
      <c r="E87" s="449" t="s">
        <v>562</v>
      </c>
      <c r="F87" s="766">
        <v>3</v>
      </c>
      <c r="G87" s="199">
        <v>1</v>
      </c>
      <c r="H87" s="223" t="s">
        <v>450</v>
      </c>
      <c r="I87" s="593" t="s">
        <v>795</v>
      </c>
      <c r="J87" s="460">
        <v>3</v>
      </c>
      <c r="K87" s="381" t="str">
        <f>+IF(OR(ISBLANK(F87),ISBLANK(J87)),"",IF(OR(AND(F87=1,J87=1),AND(F87=1,J87=2),AND(F87=1,J87=3)),"Deficiencia de control mayor (diseño y ejecución)",IF(OR(AND(F87=2,J87=2),AND(F87=3,J87=1),AND(F87=3,J87=2),AND(F87=2,J87=1)),"Deficiencia de control (diseño o ejecución)",IF(AND(F87=2,J87=3),"Oportunidad de mejora","Mantenimiento del control"))))</f>
        <v>Mantenimiento del control</v>
      </c>
      <c r="L87" s="740">
        <f>+IF(K87="",312,IF(K87="Deficiencia de control mayor (diseño y ejecución)",320,IF(K87="Deficiencia de control (diseño o ejecución)",340,IF(K87="Oportunidad de mejora",360,380))))</f>
        <v>380</v>
      </c>
      <c r="M87" s="640">
        <v>6.7854000000000001</v>
      </c>
      <c r="N87" s="826">
        <f>+L87+M87</f>
        <v>386.78539999999998</v>
      </c>
    </row>
    <row r="88" spans="2:14" ht="22.5" hidden="1" customHeight="1" thickBot="1" x14ac:dyDescent="0.35">
      <c r="B88" s="391"/>
      <c r="C88" s="419"/>
      <c r="D88" s="764"/>
      <c r="E88" s="632"/>
      <c r="F88" s="767"/>
      <c r="G88" s="200">
        <v>2</v>
      </c>
      <c r="H88" s="200"/>
      <c r="I88" s="594"/>
      <c r="J88" s="461"/>
      <c r="K88" s="382"/>
      <c r="L88" s="740"/>
      <c r="M88" s="640"/>
      <c r="N88" s="826"/>
    </row>
    <row r="89" spans="2:14" ht="22.5" hidden="1" customHeight="1" thickBot="1" x14ac:dyDescent="0.35">
      <c r="B89" s="391"/>
      <c r="C89" s="419"/>
      <c r="D89" s="764"/>
      <c r="E89" s="632"/>
      <c r="F89" s="767"/>
      <c r="G89" s="200">
        <v>3</v>
      </c>
      <c r="H89" s="200"/>
      <c r="I89" s="594"/>
      <c r="J89" s="461"/>
      <c r="K89" s="382"/>
      <c r="L89" s="740"/>
      <c r="M89" s="640"/>
      <c r="N89" s="826"/>
    </row>
    <row r="90" spans="2:14" ht="22.5" hidden="1" customHeight="1" thickBot="1" x14ac:dyDescent="0.35">
      <c r="B90" s="391"/>
      <c r="C90" s="419"/>
      <c r="D90" s="764"/>
      <c r="E90" s="632"/>
      <c r="F90" s="767"/>
      <c r="G90" s="200">
        <v>4</v>
      </c>
      <c r="H90" s="200"/>
      <c r="I90" s="594"/>
      <c r="J90" s="461"/>
      <c r="K90" s="382"/>
      <c r="L90" s="740"/>
      <c r="M90" s="640"/>
      <c r="N90" s="826"/>
    </row>
    <row r="91" spans="2:14" ht="22.5" hidden="1" customHeight="1" thickBot="1" x14ac:dyDescent="0.35">
      <c r="B91" s="391"/>
      <c r="C91" s="419"/>
      <c r="D91" s="764"/>
      <c r="E91" s="632"/>
      <c r="F91" s="767"/>
      <c r="G91" s="200">
        <v>5</v>
      </c>
      <c r="H91" s="200"/>
      <c r="I91" s="594"/>
      <c r="J91" s="461"/>
      <c r="K91" s="382"/>
      <c r="L91" s="740"/>
      <c r="M91" s="640"/>
      <c r="N91" s="826"/>
    </row>
    <row r="92" spans="2:14" ht="22.5" hidden="1" customHeight="1" thickBot="1" x14ac:dyDescent="0.35">
      <c r="B92" s="391"/>
      <c r="C92" s="419"/>
      <c r="D92" s="764"/>
      <c r="E92" s="632"/>
      <c r="F92" s="767"/>
      <c r="G92" s="200">
        <v>6</v>
      </c>
      <c r="H92" s="200"/>
      <c r="I92" s="594"/>
      <c r="J92" s="461"/>
      <c r="K92" s="382"/>
      <c r="L92" s="740"/>
      <c r="M92" s="640"/>
      <c r="N92" s="826"/>
    </row>
    <row r="93" spans="2:14" ht="22.5" hidden="1" customHeight="1" thickBot="1" x14ac:dyDescent="0.35">
      <c r="B93" s="391"/>
      <c r="C93" s="419"/>
      <c r="D93" s="764"/>
      <c r="E93" s="632"/>
      <c r="F93" s="767"/>
      <c r="G93" s="200">
        <v>7</v>
      </c>
      <c r="H93" s="200"/>
      <c r="I93" s="594"/>
      <c r="J93" s="461"/>
      <c r="K93" s="382"/>
      <c r="L93" s="740"/>
      <c r="M93" s="640"/>
      <c r="N93" s="826"/>
    </row>
    <row r="94" spans="2:14" ht="22.5" hidden="1" customHeight="1" thickBot="1" x14ac:dyDescent="0.35">
      <c r="B94" s="392"/>
      <c r="C94" s="420"/>
      <c r="D94" s="765"/>
      <c r="E94" s="633"/>
      <c r="F94" s="768"/>
      <c r="G94" s="201">
        <v>8</v>
      </c>
      <c r="H94" s="201"/>
      <c r="I94" s="595"/>
      <c r="J94" s="462"/>
      <c r="K94" s="383"/>
      <c r="L94" s="740"/>
      <c r="M94" s="640"/>
      <c r="N94" s="826"/>
    </row>
    <row r="95" spans="2:14" ht="68" customHeight="1" thickBot="1" x14ac:dyDescent="0.35">
      <c r="B95" s="390" t="str">
        <f>+LEFT(C95,5)</f>
        <v xml:space="preserve">17.5 </v>
      </c>
      <c r="C95" s="418" t="s">
        <v>253</v>
      </c>
      <c r="D95" s="763" t="s">
        <v>181</v>
      </c>
      <c r="E95" s="449" t="s">
        <v>463</v>
      </c>
      <c r="F95" s="766">
        <v>3</v>
      </c>
      <c r="G95" s="199">
        <v>1</v>
      </c>
      <c r="H95" s="223" t="s">
        <v>563</v>
      </c>
      <c r="I95" s="399" t="s">
        <v>796</v>
      </c>
      <c r="J95" s="460">
        <v>3</v>
      </c>
      <c r="K95" s="381" t="str">
        <f>+IF(OR(ISBLANK(F95),ISBLANK(J95)),"",IF(OR(AND(F95=1,J95=1),AND(F95=1,J95=2),AND(F95=1,J95=3)),"Deficiencia de control mayor (diseño y ejecución)",IF(OR(AND(F95=2,J95=2),AND(F95=3,J95=1),AND(F95=3,J95=2),AND(F95=2,J95=1)),"Deficiencia de control (diseño o ejecución)",IF(AND(F95=2,J95=3),"Oportunidad de mejora","Mantenimiento del control"))))</f>
        <v>Mantenimiento del control</v>
      </c>
      <c r="L95" s="740">
        <f>+IF(K95="",312,IF(K95="Deficiencia de control mayor (diseño y ejecución)",320,IF(K95="Deficiencia de control (diseño o ejecución)",340,IF(K95="Oportunidad de mejora",360,380))))</f>
        <v>380</v>
      </c>
      <c r="M95" s="640">
        <v>6.8745000000000003</v>
      </c>
      <c r="N95" s="826">
        <f>+L95+M95</f>
        <v>386.87450000000001</v>
      </c>
    </row>
    <row r="96" spans="2:14" ht="22.5" hidden="1" customHeight="1" thickBot="1" x14ac:dyDescent="0.35">
      <c r="B96" s="391"/>
      <c r="C96" s="419"/>
      <c r="D96" s="764"/>
      <c r="E96" s="632"/>
      <c r="F96" s="767"/>
      <c r="G96" s="200">
        <v>2</v>
      </c>
      <c r="H96" s="200"/>
      <c r="I96" s="400"/>
      <c r="J96" s="461"/>
      <c r="K96" s="382"/>
      <c r="L96" s="740"/>
      <c r="M96" s="640"/>
      <c r="N96" s="826"/>
    </row>
    <row r="97" spans="2:14" ht="22.5" hidden="1" customHeight="1" thickBot="1" x14ac:dyDescent="0.35">
      <c r="B97" s="391"/>
      <c r="C97" s="419"/>
      <c r="D97" s="764"/>
      <c r="E97" s="632"/>
      <c r="F97" s="767"/>
      <c r="G97" s="200">
        <v>3</v>
      </c>
      <c r="H97" s="200"/>
      <c r="I97" s="400"/>
      <c r="J97" s="461"/>
      <c r="K97" s="382"/>
      <c r="L97" s="740"/>
      <c r="M97" s="640"/>
      <c r="N97" s="826"/>
    </row>
    <row r="98" spans="2:14" ht="22.5" hidden="1" customHeight="1" thickBot="1" x14ac:dyDescent="0.35">
      <c r="B98" s="391"/>
      <c r="C98" s="419"/>
      <c r="D98" s="764"/>
      <c r="E98" s="632"/>
      <c r="F98" s="767"/>
      <c r="G98" s="200">
        <v>4</v>
      </c>
      <c r="H98" s="200"/>
      <c r="I98" s="400"/>
      <c r="J98" s="461"/>
      <c r="K98" s="382"/>
      <c r="L98" s="740"/>
      <c r="M98" s="640"/>
      <c r="N98" s="826"/>
    </row>
    <row r="99" spans="2:14" ht="22.5" hidden="1" customHeight="1" thickBot="1" x14ac:dyDescent="0.35">
      <c r="B99" s="391"/>
      <c r="C99" s="419"/>
      <c r="D99" s="764"/>
      <c r="E99" s="632"/>
      <c r="F99" s="767"/>
      <c r="G99" s="200">
        <v>5</v>
      </c>
      <c r="H99" s="200"/>
      <c r="I99" s="400"/>
      <c r="J99" s="461"/>
      <c r="K99" s="382"/>
      <c r="L99" s="740"/>
      <c r="M99" s="640"/>
      <c r="N99" s="826"/>
    </row>
    <row r="100" spans="2:14" ht="22.5" hidden="1" customHeight="1" thickBot="1" x14ac:dyDescent="0.35">
      <c r="B100" s="391"/>
      <c r="C100" s="419"/>
      <c r="D100" s="764"/>
      <c r="E100" s="632"/>
      <c r="F100" s="767"/>
      <c r="G100" s="200">
        <v>6</v>
      </c>
      <c r="H100" s="200"/>
      <c r="I100" s="400"/>
      <c r="J100" s="461"/>
      <c r="K100" s="382"/>
      <c r="L100" s="740"/>
      <c r="M100" s="640"/>
      <c r="N100" s="826"/>
    </row>
    <row r="101" spans="2:14" ht="22.5" hidden="1" customHeight="1" thickBot="1" x14ac:dyDescent="0.35">
      <c r="B101" s="391"/>
      <c r="C101" s="419"/>
      <c r="D101" s="764"/>
      <c r="E101" s="632"/>
      <c r="F101" s="767"/>
      <c r="G101" s="200">
        <v>7</v>
      </c>
      <c r="H101" s="200"/>
      <c r="I101" s="400"/>
      <c r="J101" s="461"/>
      <c r="K101" s="382"/>
      <c r="L101" s="740"/>
      <c r="M101" s="640"/>
      <c r="N101" s="826"/>
    </row>
    <row r="102" spans="2:14" ht="22.5" hidden="1" customHeight="1" thickBot="1" x14ac:dyDescent="0.35">
      <c r="B102" s="392"/>
      <c r="C102" s="420"/>
      <c r="D102" s="765"/>
      <c r="E102" s="633"/>
      <c r="F102" s="768"/>
      <c r="G102" s="201">
        <v>8</v>
      </c>
      <c r="H102" s="201"/>
      <c r="I102" s="401"/>
      <c r="J102" s="462"/>
      <c r="K102" s="383"/>
      <c r="L102" s="740"/>
      <c r="M102" s="640"/>
      <c r="N102" s="826"/>
    </row>
    <row r="103" spans="2:14" ht="36" customHeight="1" x14ac:dyDescent="0.3">
      <c r="B103" s="390" t="str">
        <f>+LEFT(C103,5)</f>
        <v xml:space="preserve">17.6 </v>
      </c>
      <c r="C103" s="418" t="s">
        <v>254</v>
      </c>
      <c r="D103" s="763" t="s">
        <v>255</v>
      </c>
      <c r="E103" s="449" t="s">
        <v>564</v>
      </c>
      <c r="F103" s="766">
        <v>3</v>
      </c>
      <c r="G103" s="199">
        <v>1</v>
      </c>
      <c r="H103" s="207"/>
      <c r="I103" s="743" t="s">
        <v>797</v>
      </c>
      <c r="J103" s="460">
        <v>3</v>
      </c>
      <c r="K103" s="381" t="str">
        <f>+IF(OR(ISBLANK(F103),ISBLANK(J103)),"",IF(OR(AND(F103=1,J103=1),AND(F103=1,J103=2),AND(F103=1,J103=3)),"Deficiencia de control mayor (diseño y ejecución)",IF(OR(AND(F103=2,J103=2),AND(F103=3,J103=1),AND(F103=3,J103=2),AND(F103=2,J103=1)),"Deficiencia de control (diseño o ejecución)",IF(AND(F103=2,J103=3),"Oportunidad de mejora","Mantenimiento del control"))))</f>
        <v>Mantenimiento del control</v>
      </c>
      <c r="L103" s="740">
        <f>+IF(K103="",312,IF(K103="Deficiencia de control mayor (diseño y ejecución)",320,IF(K103="Deficiencia de control (diseño o ejecución)",340,IF(K103="Oportunidad de mejora",360,380))))</f>
        <v>380</v>
      </c>
      <c r="M103" s="640">
        <v>6.9874000000000001</v>
      </c>
      <c r="N103" s="826">
        <f>+L103+M103</f>
        <v>386.98739999999998</v>
      </c>
    </row>
    <row r="104" spans="2:14" ht="43.5" customHeight="1" x14ac:dyDescent="0.3">
      <c r="B104" s="391"/>
      <c r="C104" s="419"/>
      <c r="D104" s="764"/>
      <c r="E104" s="632"/>
      <c r="F104" s="767"/>
      <c r="G104" s="200">
        <v>2</v>
      </c>
      <c r="H104" s="202" t="s">
        <v>565</v>
      </c>
      <c r="I104" s="744"/>
      <c r="J104" s="461"/>
      <c r="K104" s="382"/>
      <c r="L104" s="740"/>
      <c r="M104" s="640"/>
      <c r="N104" s="826"/>
    </row>
    <row r="105" spans="2:14" ht="22.5" hidden="1" customHeight="1" thickBot="1" x14ac:dyDescent="0.35">
      <c r="B105" s="391"/>
      <c r="C105" s="419"/>
      <c r="D105" s="764"/>
      <c r="E105" s="632"/>
      <c r="F105" s="767"/>
      <c r="G105" s="200">
        <v>3</v>
      </c>
      <c r="H105" s="200"/>
      <c r="I105" s="744"/>
      <c r="J105" s="461"/>
      <c r="K105" s="382"/>
      <c r="L105" s="740"/>
      <c r="M105" s="640"/>
      <c r="N105" s="826"/>
    </row>
    <row r="106" spans="2:14" ht="118.5" hidden="1" customHeight="1" thickBot="1" x14ac:dyDescent="0.35">
      <c r="B106" s="391"/>
      <c r="C106" s="419"/>
      <c r="D106" s="764"/>
      <c r="E106" s="632"/>
      <c r="F106" s="767"/>
      <c r="G106" s="200">
        <v>4</v>
      </c>
      <c r="H106" s="200"/>
      <c r="I106" s="744"/>
      <c r="J106" s="461"/>
      <c r="K106" s="382"/>
      <c r="L106" s="740"/>
      <c r="M106" s="640"/>
      <c r="N106" s="826"/>
    </row>
    <row r="107" spans="2:14" ht="22.5" hidden="1" customHeight="1" thickBot="1" x14ac:dyDescent="0.35">
      <c r="B107" s="391"/>
      <c r="C107" s="419"/>
      <c r="D107" s="764"/>
      <c r="E107" s="632"/>
      <c r="F107" s="767"/>
      <c r="G107" s="200">
        <v>5</v>
      </c>
      <c r="H107" s="200"/>
      <c r="I107" s="744"/>
      <c r="J107" s="461"/>
      <c r="K107" s="382"/>
      <c r="L107" s="740"/>
      <c r="M107" s="640"/>
      <c r="N107" s="826"/>
    </row>
    <row r="108" spans="2:14" ht="22.5" hidden="1" customHeight="1" thickBot="1" x14ac:dyDescent="0.35">
      <c r="B108" s="391"/>
      <c r="C108" s="419"/>
      <c r="D108" s="764"/>
      <c r="E108" s="632"/>
      <c r="F108" s="767"/>
      <c r="G108" s="200">
        <v>6</v>
      </c>
      <c r="H108" s="200"/>
      <c r="I108" s="744"/>
      <c r="J108" s="461"/>
      <c r="K108" s="382"/>
      <c r="L108" s="740"/>
      <c r="M108" s="640"/>
      <c r="N108" s="826"/>
    </row>
    <row r="109" spans="2:14" ht="22.5" hidden="1" customHeight="1" thickBot="1" x14ac:dyDescent="0.35">
      <c r="B109" s="391"/>
      <c r="C109" s="419"/>
      <c r="D109" s="764"/>
      <c r="E109" s="632"/>
      <c r="F109" s="767"/>
      <c r="G109" s="200">
        <v>7</v>
      </c>
      <c r="H109" s="200"/>
      <c r="I109" s="744"/>
      <c r="J109" s="461"/>
      <c r="K109" s="382"/>
      <c r="L109" s="740"/>
      <c r="M109" s="640"/>
      <c r="N109" s="826"/>
    </row>
    <row r="110" spans="2:14" ht="8.5" customHeight="1" thickBot="1" x14ac:dyDescent="0.35">
      <c r="B110" s="392"/>
      <c r="C110" s="420"/>
      <c r="D110" s="765"/>
      <c r="E110" s="633"/>
      <c r="F110" s="768"/>
      <c r="G110" s="201">
        <v>8</v>
      </c>
      <c r="H110" s="201"/>
      <c r="I110" s="745"/>
      <c r="J110" s="462"/>
      <c r="K110" s="383"/>
      <c r="L110" s="740"/>
      <c r="M110" s="640"/>
      <c r="N110" s="826"/>
    </row>
    <row r="111" spans="2:14" ht="67.5" customHeight="1" thickBot="1" x14ac:dyDescent="0.35">
      <c r="B111" s="390" t="str">
        <f>+LEFT(C111,5)</f>
        <v xml:space="preserve">17.7 </v>
      </c>
      <c r="C111" s="652" t="s">
        <v>256</v>
      </c>
      <c r="D111" s="763" t="s">
        <v>257</v>
      </c>
      <c r="E111" s="485" t="s">
        <v>451</v>
      </c>
      <c r="F111" s="766">
        <v>3</v>
      </c>
      <c r="G111" s="199"/>
      <c r="H111" s="225" t="s">
        <v>487</v>
      </c>
      <c r="I111" s="280" t="s">
        <v>635</v>
      </c>
      <c r="J111" s="460">
        <v>3</v>
      </c>
      <c r="K111" s="375" t="str">
        <f>+IF(OR(ISBLANK(F111),ISBLANK(J111)),"",IF(OR(AND(F111=1,J111=1),AND(F111=1,J111=2),AND(F111=1,J111=3)),"Deficiencia de control mayor (diseño y ejecución)",IF(OR(AND(F111=2,J111=2),AND(F111=3,J111=1),AND(F111=3,J111=2),AND(F111=2,J111=1)),"Deficiencia de control (diseño o ejecución)",IF(AND(F111=2,J111=3),"Oportunidad de mejora","Mantenimiento del control"))))</f>
        <v>Mantenimiento del control</v>
      </c>
      <c r="L111" s="740">
        <f>+IF(K111="",312,IF(K111="Deficiencia de control mayor (diseño y ejecución)",320,IF(K111="Deficiencia de control (diseño o ejecución)",340,IF(K111="Oportunidad de mejora",360,380))))</f>
        <v>380</v>
      </c>
      <c r="M111" s="640">
        <v>6.9874499999999999</v>
      </c>
      <c r="N111" s="826">
        <f>+L111+M111</f>
        <v>386.98745000000002</v>
      </c>
    </row>
    <row r="112" spans="2:14" ht="35.25" hidden="1" customHeight="1" thickBot="1" x14ac:dyDescent="0.35">
      <c r="B112" s="391"/>
      <c r="C112" s="653"/>
      <c r="D112" s="764"/>
      <c r="E112" s="596"/>
      <c r="F112" s="767"/>
      <c r="G112" s="200">
        <v>2</v>
      </c>
      <c r="H112" s="200"/>
      <c r="I112" s="214"/>
      <c r="J112" s="461"/>
      <c r="K112" s="376"/>
      <c r="L112" s="740"/>
      <c r="M112" s="640"/>
      <c r="N112" s="826"/>
    </row>
    <row r="113" spans="2:14" ht="22.5" hidden="1" customHeight="1" thickBot="1" x14ac:dyDescent="0.35">
      <c r="B113" s="391"/>
      <c r="C113" s="653"/>
      <c r="D113" s="764"/>
      <c r="E113" s="596"/>
      <c r="F113" s="767"/>
      <c r="G113" s="200">
        <v>3</v>
      </c>
      <c r="H113" s="200"/>
      <c r="I113" s="214"/>
      <c r="J113" s="461"/>
      <c r="K113" s="376"/>
      <c r="L113" s="740"/>
      <c r="M113" s="640"/>
      <c r="N113" s="826"/>
    </row>
    <row r="114" spans="2:14" ht="22.5" hidden="1" customHeight="1" thickBot="1" x14ac:dyDescent="0.35">
      <c r="B114" s="391"/>
      <c r="C114" s="653"/>
      <c r="D114" s="764"/>
      <c r="E114" s="596"/>
      <c r="F114" s="767"/>
      <c r="G114" s="200">
        <v>4</v>
      </c>
      <c r="H114" s="200"/>
      <c r="I114" s="214"/>
      <c r="J114" s="461"/>
      <c r="K114" s="376"/>
      <c r="L114" s="740"/>
      <c r="M114" s="640"/>
      <c r="N114" s="826"/>
    </row>
    <row r="115" spans="2:14" ht="22.5" hidden="1" customHeight="1" thickBot="1" x14ac:dyDescent="0.35">
      <c r="B115" s="391"/>
      <c r="C115" s="653"/>
      <c r="D115" s="764"/>
      <c r="E115" s="596"/>
      <c r="F115" s="767"/>
      <c r="G115" s="200">
        <v>5</v>
      </c>
      <c r="H115" s="200"/>
      <c r="I115" s="214"/>
      <c r="J115" s="461"/>
      <c r="K115" s="376"/>
      <c r="L115" s="740"/>
      <c r="M115" s="640"/>
      <c r="N115" s="826"/>
    </row>
    <row r="116" spans="2:14" ht="22.5" hidden="1" customHeight="1" thickBot="1" x14ac:dyDescent="0.35">
      <c r="B116" s="391"/>
      <c r="C116" s="653"/>
      <c r="D116" s="764"/>
      <c r="E116" s="596"/>
      <c r="F116" s="767"/>
      <c r="G116" s="200">
        <v>6</v>
      </c>
      <c r="H116" s="200"/>
      <c r="I116" s="214"/>
      <c r="J116" s="461"/>
      <c r="K116" s="376"/>
      <c r="L116" s="740"/>
      <c r="M116" s="640"/>
      <c r="N116" s="826"/>
    </row>
    <row r="117" spans="2:14" ht="22.5" hidden="1" customHeight="1" thickBot="1" x14ac:dyDescent="0.35">
      <c r="B117" s="391"/>
      <c r="C117" s="653"/>
      <c r="D117" s="764"/>
      <c r="E117" s="596"/>
      <c r="F117" s="767"/>
      <c r="G117" s="200">
        <v>7</v>
      </c>
      <c r="H117" s="200"/>
      <c r="I117" s="214"/>
      <c r="J117" s="461"/>
      <c r="K117" s="376"/>
      <c r="L117" s="740"/>
      <c r="M117" s="640"/>
      <c r="N117" s="826"/>
    </row>
    <row r="118" spans="2:14" ht="22.5" hidden="1" customHeight="1" thickBot="1" x14ac:dyDescent="0.35">
      <c r="B118" s="392"/>
      <c r="C118" s="654"/>
      <c r="D118" s="765"/>
      <c r="E118" s="597"/>
      <c r="F118" s="768"/>
      <c r="G118" s="201">
        <v>8</v>
      </c>
      <c r="H118" s="201"/>
      <c r="I118" s="214"/>
      <c r="J118" s="462"/>
      <c r="K118" s="377"/>
      <c r="L118" s="740"/>
      <c r="M118" s="640"/>
      <c r="N118" s="826"/>
    </row>
    <row r="119" spans="2:14" ht="60.5" customHeight="1" thickBot="1" x14ac:dyDescent="0.35">
      <c r="B119" s="390" t="str">
        <f>+LEFT(C119,5)</f>
        <v xml:space="preserve">17.8 </v>
      </c>
      <c r="C119" s="652" t="s">
        <v>258</v>
      </c>
      <c r="D119" s="799" t="s">
        <v>257</v>
      </c>
      <c r="E119" s="485" t="s">
        <v>452</v>
      </c>
      <c r="F119" s="766">
        <v>3</v>
      </c>
      <c r="G119" s="190">
        <v>1</v>
      </c>
      <c r="H119" s="215" t="s">
        <v>488</v>
      </c>
      <c r="I119" s="399" t="s">
        <v>798</v>
      </c>
      <c r="J119" s="460">
        <v>3</v>
      </c>
      <c r="K119" s="375" t="str">
        <f>+IF(OR(ISBLANK(F119),ISBLANK(J119)),"",IF(OR(AND(F119=1,J119=1),AND(F119=1,J119=2),AND(F119=1,J119=3)),"Deficiencia de control mayor (diseño y ejecución)",IF(OR(AND(F119=2,J119=2),AND(F119=3,J119=1),AND(F119=3,J119=2),AND(F119=2,J119=1)),"Deficiencia de control (diseño o ejecución)",IF(AND(F119=2,J119=3),"Oportunidad de mejora","Mantenimiento del control"))))</f>
        <v>Mantenimiento del control</v>
      </c>
      <c r="L119" s="740">
        <f>+IF(K119="",312,IF(K119="Deficiencia de control mayor (diseño y ejecución)",320,IF(K119="Deficiencia de control (diseño o ejecución)",340,IF(K119="Oportunidad de mejora",360,380))))</f>
        <v>380</v>
      </c>
      <c r="M119" s="640">
        <v>6.9874559999999999</v>
      </c>
      <c r="N119" s="826">
        <f>+L119+M119</f>
        <v>386.98745600000001</v>
      </c>
    </row>
    <row r="120" spans="2:14" ht="22.5" hidden="1" customHeight="1" thickBot="1" x14ac:dyDescent="0.35">
      <c r="B120" s="391"/>
      <c r="C120" s="653"/>
      <c r="D120" s="800"/>
      <c r="E120" s="596"/>
      <c r="F120" s="767"/>
      <c r="G120" s="200">
        <v>2</v>
      </c>
      <c r="H120" s="200"/>
      <c r="I120" s="400"/>
      <c r="J120" s="461"/>
      <c r="K120" s="376"/>
      <c r="L120" s="740"/>
      <c r="M120" s="640"/>
      <c r="N120" s="826"/>
    </row>
    <row r="121" spans="2:14" ht="22.5" hidden="1" customHeight="1" thickBot="1" x14ac:dyDescent="0.35">
      <c r="B121" s="391"/>
      <c r="C121" s="653"/>
      <c r="D121" s="800"/>
      <c r="E121" s="596"/>
      <c r="F121" s="767"/>
      <c r="G121" s="200">
        <v>3</v>
      </c>
      <c r="H121" s="200"/>
      <c r="I121" s="400"/>
      <c r="J121" s="461"/>
      <c r="K121" s="376"/>
      <c r="L121" s="740"/>
      <c r="M121" s="640"/>
      <c r="N121" s="826"/>
    </row>
    <row r="122" spans="2:14" ht="22.5" hidden="1" customHeight="1" thickBot="1" x14ac:dyDescent="0.35">
      <c r="B122" s="391"/>
      <c r="C122" s="653"/>
      <c r="D122" s="800"/>
      <c r="E122" s="596"/>
      <c r="F122" s="767"/>
      <c r="G122" s="200">
        <v>4</v>
      </c>
      <c r="H122" s="200"/>
      <c r="I122" s="400"/>
      <c r="J122" s="461"/>
      <c r="K122" s="376"/>
      <c r="L122" s="740"/>
      <c r="M122" s="640"/>
      <c r="N122" s="826"/>
    </row>
    <row r="123" spans="2:14" ht="22.5" hidden="1" customHeight="1" thickBot="1" x14ac:dyDescent="0.35">
      <c r="B123" s="391"/>
      <c r="C123" s="653"/>
      <c r="D123" s="800"/>
      <c r="E123" s="596"/>
      <c r="F123" s="767"/>
      <c r="G123" s="200">
        <v>5</v>
      </c>
      <c r="H123" s="200"/>
      <c r="I123" s="400"/>
      <c r="J123" s="461"/>
      <c r="K123" s="376"/>
      <c r="L123" s="740"/>
      <c r="M123" s="640"/>
      <c r="N123" s="826"/>
    </row>
    <row r="124" spans="2:14" ht="22.5" hidden="1" customHeight="1" thickBot="1" x14ac:dyDescent="0.35">
      <c r="B124" s="391"/>
      <c r="C124" s="653"/>
      <c r="D124" s="800"/>
      <c r="E124" s="596"/>
      <c r="F124" s="767"/>
      <c r="G124" s="200">
        <v>6</v>
      </c>
      <c r="H124" s="200"/>
      <c r="I124" s="400"/>
      <c r="J124" s="461"/>
      <c r="K124" s="376"/>
      <c r="L124" s="740"/>
      <c r="M124" s="640"/>
      <c r="N124" s="826"/>
    </row>
    <row r="125" spans="2:14" ht="22.5" hidden="1" customHeight="1" thickBot="1" x14ac:dyDescent="0.35">
      <c r="B125" s="391"/>
      <c r="C125" s="653"/>
      <c r="D125" s="800"/>
      <c r="E125" s="596"/>
      <c r="F125" s="767"/>
      <c r="G125" s="200">
        <v>7</v>
      </c>
      <c r="H125" s="200"/>
      <c r="I125" s="400"/>
      <c r="J125" s="461"/>
      <c r="K125" s="376"/>
      <c r="L125" s="740"/>
      <c r="M125" s="640"/>
      <c r="N125" s="826"/>
    </row>
    <row r="126" spans="2:14" ht="22.5" hidden="1" customHeight="1" thickBot="1" x14ac:dyDescent="0.35">
      <c r="B126" s="392"/>
      <c r="C126" s="654"/>
      <c r="D126" s="801"/>
      <c r="E126" s="597"/>
      <c r="F126" s="768"/>
      <c r="G126" s="201">
        <v>8</v>
      </c>
      <c r="H126" s="201"/>
      <c r="I126" s="401"/>
      <c r="J126" s="462"/>
      <c r="K126" s="377"/>
      <c r="L126" s="740"/>
      <c r="M126" s="640"/>
      <c r="N126" s="826"/>
    </row>
    <row r="127" spans="2:14" ht="71" customHeight="1" x14ac:dyDescent="0.3">
      <c r="B127" s="390" t="str">
        <f>+LEFT(C127,5)</f>
        <v xml:space="preserve">17.9 </v>
      </c>
      <c r="C127" s="418" t="s">
        <v>259</v>
      </c>
      <c r="D127" s="763" t="s">
        <v>257</v>
      </c>
      <c r="E127" s="449" t="s">
        <v>489</v>
      </c>
      <c r="F127" s="766">
        <v>3</v>
      </c>
      <c r="G127" s="199">
        <v>1</v>
      </c>
      <c r="H127" s="223" t="s">
        <v>636</v>
      </c>
      <c r="I127" s="399" t="s">
        <v>799</v>
      </c>
      <c r="J127" s="460">
        <v>3</v>
      </c>
      <c r="K127" s="381" t="str">
        <f>+IF(OR(ISBLANK(F127),ISBLANK(J127)),"",IF(OR(AND(F127=1,J127=1),AND(F127=1,J127=2),AND(F127=1,J127=3)),"Deficiencia de control mayor (diseño y ejecución)",IF(OR(AND(F127=2,J127=2),AND(F127=3,J127=1),AND(F127=3,J127=2),AND(F127=2,J127=1)),"Deficiencia de control (diseño o ejecución)",IF(AND(F127=2,J127=3),"Oportunidad de mejora","Mantenimiento del control"))))</f>
        <v>Mantenimiento del control</v>
      </c>
      <c r="L127" s="740">
        <f>+IF(K127="",312,IF(K127="Deficiencia de control mayor (diseño y ejecución)",320,IF(K127="Deficiencia de control (diseño o ejecución)",340,IF(K127="Oportunidad de mejora",360,380))))</f>
        <v>380</v>
      </c>
      <c r="M127" s="640">
        <v>7.0122999999999998</v>
      </c>
      <c r="N127" s="826">
        <f>+L127+M127</f>
        <v>387.01229999999998</v>
      </c>
    </row>
    <row r="128" spans="2:14" ht="22.5" hidden="1" customHeight="1" x14ac:dyDescent="0.3">
      <c r="B128" s="391"/>
      <c r="C128" s="419"/>
      <c r="D128" s="764"/>
      <c r="E128" s="632"/>
      <c r="F128" s="767"/>
      <c r="G128" s="200">
        <v>2</v>
      </c>
      <c r="H128" s="200"/>
      <c r="I128" s="400"/>
      <c r="J128" s="461"/>
      <c r="K128" s="382"/>
      <c r="L128" s="740"/>
      <c r="M128" s="640"/>
      <c r="N128" s="826"/>
    </row>
    <row r="129" spans="2:14" ht="22.5" hidden="1" customHeight="1" x14ac:dyDescent="0.3">
      <c r="B129" s="391"/>
      <c r="C129" s="419"/>
      <c r="D129" s="764"/>
      <c r="E129" s="632"/>
      <c r="F129" s="767"/>
      <c r="G129" s="200">
        <v>3</v>
      </c>
      <c r="H129" s="200"/>
      <c r="I129" s="400"/>
      <c r="J129" s="461"/>
      <c r="K129" s="382"/>
      <c r="L129" s="740"/>
      <c r="M129" s="640"/>
      <c r="N129" s="826"/>
    </row>
    <row r="130" spans="2:14" ht="22.5" hidden="1" customHeight="1" x14ac:dyDescent="0.3">
      <c r="B130" s="391"/>
      <c r="C130" s="419"/>
      <c r="D130" s="764"/>
      <c r="E130" s="632"/>
      <c r="F130" s="767"/>
      <c r="G130" s="200">
        <v>4</v>
      </c>
      <c r="H130" s="200"/>
      <c r="I130" s="400"/>
      <c r="J130" s="461"/>
      <c r="K130" s="382"/>
      <c r="L130" s="740"/>
      <c r="M130" s="640"/>
      <c r="N130" s="826"/>
    </row>
    <row r="131" spans="2:14" ht="22.5" hidden="1" customHeight="1" x14ac:dyDescent="0.3">
      <c r="B131" s="391"/>
      <c r="C131" s="419"/>
      <c r="D131" s="764"/>
      <c r="E131" s="632"/>
      <c r="F131" s="767"/>
      <c r="G131" s="200">
        <v>5</v>
      </c>
      <c r="H131" s="200"/>
      <c r="I131" s="400"/>
      <c r="J131" s="461"/>
      <c r="K131" s="382"/>
      <c r="L131" s="740"/>
      <c r="M131" s="640"/>
      <c r="N131" s="826"/>
    </row>
    <row r="132" spans="2:14" ht="22.5" hidden="1" customHeight="1" x14ac:dyDescent="0.3">
      <c r="B132" s="391"/>
      <c r="C132" s="419"/>
      <c r="D132" s="764"/>
      <c r="E132" s="632"/>
      <c r="F132" s="767"/>
      <c r="G132" s="200">
        <v>6</v>
      </c>
      <c r="H132" s="200"/>
      <c r="I132" s="400"/>
      <c r="J132" s="461"/>
      <c r="K132" s="382"/>
      <c r="L132" s="740"/>
      <c r="M132" s="640"/>
      <c r="N132" s="826"/>
    </row>
    <row r="133" spans="2:14" ht="22.5" hidden="1" customHeight="1" x14ac:dyDescent="0.3">
      <c r="B133" s="391"/>
      <c r="C133" s="419"/>
      <c r="D133" s="764"/>
      <c r="E133" s="632"/>
      <c r="F133" s="767"/>
      <c r="G133" s="200">
        <v>7</v>
      </c>
      <c r="H133" s="200"/>
      <c r="I133" s="400"/>
      <c r="J133" s="461"/>
      <c r="K133" s="382"/>
      <c r="L133" s="740"/>
      <c r="M133" s="640"/>
      <c r="N133" s="826"/>
    </row>
    <row r="134" spans="2:14" ht="40" customHeight="1" thickBot="1" x14ac:dyDescent="0.35">
      <c r="B134" s="392"/>
      <c r="C134" s="420"/>
      <c r="D134" s="765"/>
      <c r="E134" s="633"/>
      <c r="F134" s="768"/>
      <c r="G134" s="201">
        <v>8</v>
      </c>
      <c r="H134" s="201"/>
      <c r="I134" s="401"/>
      <c r="J134" s="462"/>
      <c r="K134" s="383"/>
      <c r="L134" s="740"/>
      <c r="M134" s="640"/>
      <c r="N134" s="826"/>
    </row>
  </sheetData>
  <sheetProtection password="D72A" sheet="1" objects="1" scenarios="1" formatCells="0" formatColumns="0" formatRows="0"/>
  <mergeCells count="183">
    <mergeCell ref="L111:L118"/>
    <mergeCell ref="L119:L126"/>
    <mergeCell ref="M111:M118"/>
    <mergeCell ref="M119:M126"/>
    <mergeCell ref="N111:N118"/>
    <mergeCell ref="N119:N126"/>
    <mergeCell ref="I127:I134"/>
    <mergeCell ref="I28:I35"/>
    <mergeCell ref="I36:I43"/>
    <mergeCell ref="I44:I51"/>
    <mergeCell ref="I52:I59"/>
    <mergeCell ref="I63:I70"/>
    <mergeCell ref="I71:I78"/>
    <mergeCell ref="I79:I86"/>
    <mergeCell ref="I87:I94"/>
    <mergeCell ref="I95:I102"/>
    <mergeCell ref="N79:N86"/>
    <mergeCell ref="N87:N94"/>
    <mergeCell ref="N95:N102"/>
    <mergeCell ref="N103:N110"/>
    <mergeCell ref="N127:N134"/>
    <mergeCell ref="L79:L86"/>
    <mergeCell ref="L87:L94"/>
    <mergeCell ref="L95:L102"/>
    <mergeCell ref="N17:N19"/>
    <mergeCell ref="N20:N27"/>
    <mergeCell ref="N28:N35"/>
    <mergeCell ref="N36:N43"/>
    <mergeCell ref="N44:N51"/>
    <mergeCell ref="N52:N59"/>
    <mergeCell ref="N60:N62"/>
    <mergeCell ref="N63:N70"/>
    <mergeCell ref="N71:N78"/>
    <mergeCell ref="L103:L110"/>
    <mergeCell ref="L127:L134"/>
    <mergeCell ref="M17:M19"/>
    <mergeCell ref="M20:M27"/>
    <mergeCell ref="M28:M35"/>
    <mergeCell ref="M36:M43"/>
    <mergeCell ref="M44:M51"/>
    <mergeCell ref="M52:M59"/>
    <mergeCell ref="M60:M62"/>
    <mergeCell ref="M63:M70"/>
    <mergeCell ref="M71:M78"/>
    <mergeCell ref="M79:M86"/>
    <mergeCell ref="M87:M94"/>
    <mergeCell ref="M95:M102"/>
    <mergeCell ref="M103:M110"/>
    <mergeCell ref="M127:M134"/>
    <mergeCell ref="L17:L19"/>
    <mergeCell ref="L20:L27"/>
    <mergeCell ref="L28:L35"/>
    <mergeCell ref="L36:L43"/>
    <mergeCell ref="L44:L51"/>
    <mergeCell ref="L52:L59"/>
    <mergeCell ref="L60:L62"/>
    <mergeCell ref="L63:L70"/>
    <mergeCell ref="L71:L78"/>
    <mergeCell ref="C36:C43"/>
    <mergeCell ref="E36:E43"/>
    <mergeCell ref="F36:F43"/>
    <mergeCell ref="C71:C78"/>
    <mergeCell ref="E71:E78"/>
    <mergeCell ref="F71:F78"/>
    <mergeCell ref="C63:C70"/>
    <mergeCell ref="E63:E70"/>
    <mergeCell ref="F63:F70"/>
    <mergeCell ref="C52:C59"/>
    <mergeCell ref="E52:E59"/>
    <mergeCell ref="D71:D78"/>
    <mergeCell ref="D52:D59"/>
    <mergeCell ref="D63:D70"/>
    <mergeCell ref="C60:C62"/>
    <mergeCell ref="J63:J70"/>
    <mergeCell ref="J52:J59"/>
    <mergeCell ref="J60:J62"/>
    <mergeCell ref="D36:D43"/>
    <mergeCell ref="J36:J43"/>
    <mergeCell ref="F60:F62"/>
    <mergeCell ref="E60:E62"/>
    <mergeCell ref="D44:D51"/>
    <mergeCell ref="J79:J86"/>
    <mergeCell ref="J87:J94"/>
    <mergeCell ref="C79:C86"/>
    <mergeCell ref="E79:E86"/>
    <mergeCell ref="F79:F86"/>
    <mergeCell ref="D79:D86"/>
    <mergeCell ref="D87:D94"/>
    <mergeCell ref="C87:C94"/>
    <mergeCell ref="E87:E94"/>
    <mergeCell ref="F87:F94"/>
    <mergeCell ref="D103:D110"/>
    <mergeCell ref="J95:J102"/>
    <mergeCell ref="J103:J110"/>
    <mergeCell ref="D95:D102"/>
    <mergeCell ref="C103:C110"/>
    <mergeCell ref="E103:E110"/>
    <mergeCell ref="F103:F110"/>
    <mergeCell ref="C95:C102"/>
    <mergeCell ref="E95:E102"/>
    <mergeCell ref="F95:F102"/>
    <mergeCell ref="I103:I110"/>
    <mergeCell ref="E44:E51"/>
    <mergeCell ref="F44:F51"/>
    <mergeCell ref="J44:J51"/>
    <mergeCell ref="I61:I62"/>
    <mergeCell ref="G60:I60"/>
    <mergeCell ref="G61:G62"/>
    <mergeCell ref="F52:F59"/>
    <mergeCell ref="D60:D62"/>
    <mergeCell ref="H61:H62"/>
    <mergeCell ref="C14:K14"/>
    <mergeCell ref="C15:K15"/>
    <mergeCell ref="K20:K27"/>
    <mergeCell ref="K28:K35"/>
    <mergeCell ref="D17:D19"/>
    <mergeCell ref="C20:C27"/>
    <mergeCell ref="E20:E27"/>
    <mergeCell ref="F20:F27"/>
    <mergeCell ref="G18:G19"/>
    <mergeCell ref="C17:C19"/>
    <mergeCell ref="F17:F19"/>
    <mergeCell ref="G17:I17"/>
    <mergeCell ref="I18:I19"/>
    <mergeCell ref="E17:E19"/>
    <mergeCell ref="J17:J19"/>
    <mergeCell ref="C28:C35"/>
    <mergeCell ref="D28:D35"/>
    <mergeCell ref="E28:E35"/>
    <mergeCell ref="F28:F35"/>
    <mergeCell ref="J28:J35"/>
    <mergeCell ref="D20:D27"/>
    <mergeCell ref="J20:J27"/>
    <mergeCell ref="H18:H19"/>
    <mergeCell ref="I20:I27"/>
    <mergeCell ref="B17:B19"/>
    <mergeCell ref="B20:B27"/>
    <mergeCell ref="B28:B35"/>
    <mergeCell ref="B36:B43"/>
    <mergeCell ref="B44:B51"/>
    <mergeCell ref="K127:K134"/>
    <mergeCell ref="K71:K78"/>
    <mergeCell ref="K79:K86"/>
    <mergeCell ref="K87:K94"/>
    <mergeCell ref="K95:K102"/>
    <mergeCell ref="K103:K110"/>
    <mergeCell ref="K36:K43"/>
    <mergeCell ref="K44:K51"/>
    <mergeCell ref="K52:K59"/>
    <mergeCell ref="K60:K62"/>
    <mergeCell ref="K63:K70"/>
    <mergeCell ref="K17:K19"/>
    <mergeCell ref="C127:C134"/>
    <mergeCell ref="D127:D134"/>
    <mergeCell ref="E127:E134"/>
    <mergeCell ref="F127:F134"/>
    <mergeCell ref="J127:J134"/>
    <mergeCell ref="J71:J78"/>
    <mergeCell ref="C44:C51"/>
    <mergeCell ref="B87:B94"/>
    <mergeCell ref="B95:B102"/>
    <mergeCell ref="B103:B110"/>
    <mergeCell ref="B127:B134"/>
    <mergeCell ref="B52:B59"/>
    <mergeCell ref="B60:B62"/>
    <mergeCell ref="B63:B70"/>
    <mergeCell ref="B71:B78"/>
    <mergeCell ref="B79:B86"/>
    <mergeCell ref="B111:B118"/>
    <mergeCell ref="B119:B126"/>
    <mergeCell ref="D119:D126"/>
    <mergeCell ref="E119:E126"/>
    <mergeCell ref="F119:F126"/>
    <mergeCell ref="I119:I126"/>
    <mergeCell ref="J119:J126"/>
    <mergeCell ref="K119:K126"/>
    <mergeCell ref="C119:C126"/>
    <mergeCell ref="C111:C118"/>
    <mergeCell ref="D111:D118"/>
    <mergeCell ref="E111:E118"/>
    <mergeCell ref="F111:F118"/>
    <mergeCell ref="J111:J118"/>
    <mergeCell ref="K111:K118"/>
  </mergeCells>
  <dataValidations count="1">
    <dataValidation type="list" allowBlank="1" showInputMessage="1" showErrorMessage="1" sqref="J20:J59 F20:F59 F63:F134 J63:J134" xr:uid="{00000000-0002-0000-0600-000000000000}">
      <formula1>"1,2,3"</formula1>
    </dataValidation>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V38"/>
  <sheetViews>
    <sheetView tabSelected="1" topLeftCell="A23" zoomScale="71" zoomScaleNormal="71" workbookViewId="0">
      <selection activeCell="F5" sqref="F5:M5"/>
    </sheetView>
  </sheetViews>
  <sheetFormatPr baseColWidth="10" defaultColWidth="11.453125" defaultRowHeight="12.5" x14ac:dyDescent="0.25"/>
  <cols>
    <col min="1" max="1" width="3.08984375" style="31" customWidth="1"/>
    <col min="2" max="2" width="3.453125" style="31" customWidth="1"/>
    <col min="3" max="3" width="35.54296875" style="31" customWidth="1"/>
    <col min="4" max="4" width="2.453125" style="31" customWidth="1"/>
    <col min="5" max="5" width="38.6328125" style="31" hidden="1" customWidth="1"/>
    <col min="6" max="6" width="10.90625" style="31" hidden="1" customWidth="1"/>
    <col min="7" max="7" width="23.453125" style="31" hidden="1" customWidth="1"/>
    <col min="8" max="8" width="0.36328125" style="31" customWidth="1"/>
    <col min="9" max="9" width="219.36328125" style="31" customWidth="1"/>
    <col min="10" max="10" width="5.90625" style="31" hidden="1" customWidth="1"/>
    <col min="11" max="11" width="28.08984375" style="31" hidden="1" customWidth="1"/>
    <col min="12" max="12" width="11.6328125" style="31" hidden="1" customWidth="1"/>
    <col min="13" max="13" width="8.984375E-2" style="31" customWidth="1"/>
    <col min="14" max="14" width="9" style="31" hidden="1" customWidth="1"/>
    <col min="15" max="15" width="28.81640625" style="31" customWidth="1"/>
    <col min="16" max="16" width="7" style="31" customWidth="1"/>
    <col min="17" max="16384" width="11.453125" style="31"/>
  </cols>
  <sheetData>
    <row r="1" spans="2:16" ht="13" thickBot="1" x14ac:dyDescent="0.3"/>
    <row r="2" spans="2:16" ht="18" customHeight="1" thickTop="1" x14ac:dyDescent="0.25">
      <c r="B2" s="27"/>
      <c r="C2" s="28"/>
      <c r="D2" s="28"/>
      <c r="E2" s="28"/>
      <c r="F2" s="28"/>
      <c r="G2" s="28"/>
      <c r="H2" s="28"/>
      <c r="I2" s="28"/>
      <c r="J2" s="28"/>
      <c r="K2" s="28"/>
      <c r="L2" s="28"/>
      <c r="M2" s="28"/>
      <c r="N2" s="28"/>
      <c r="O2" s="28"/>
      <c r="P2" s="29"/>
    </row>
    <row r="3" spans="2:16" ht="18" customHeight="1" x14ac:dyDescent="0.3">
      <c r="B3" s="30"/>
      <c r="E3" s="849" t="s">
        <v>260</v>
      </c>
      <c r="F3" s="844" t="s">
        <v>396</v>
      </c>
      <c r="G3" s="845"/>
      <c r="H3" s="845"/>
      <c r="I3" s="845"/>
      <c r="J3" s="845"/>
      <c r="K3" s="845"/>
      <c r="L3" s="845"/>
      <c r="M3" s="845"/>
      <c r="N3" s="108"/>
      <c r="O3" s="108"/>
      <c r="P3" s="32"/>
    </row>
    <row r="4" spans="2:16" ht="18" customHeight="1" x14ac:dyDescent="0.3">
      <c r="B4" s="30"/>
      <c r="E4" s="850"/>
      <c r="F4" s="845"/>
      <c r="G4" s="845"/>
      <c r="H4" s="845"/>
      <c r="I4" s="845"/>
      <c r="J4" s="845"/>
      <c r="K4" s="845"/>
      <c r="L4" s="845"/>
      <c r="M4" s="845"/>
      <c r="N4" s="108"/>
      <c r="O4" s="108"/>
      <c r="P4" s="32"/>
    </row>
    <row r="5" spans="2:16" ht="41.25" customHeight="1" x14ac:dyDescent="0.4">
      <c r="B5" s="30"/>
      <c r="E5" s="93" t="s">
        <v>261</v>
      </c>
      <c r="F5" s="846"/>
      <c r="G5" s="847"/>
      <c r="H5" s="847"/>
      <c r="I5" s="847"/>
      <c r="J5" s="847"/>
      <c r="K5" s="847"/>
      <c r="L5" s="847"/>
      <c r="M5" s="848"/>
      <c r="N5" s="109"/>
      <c r="O5" s="109"/>
      <c r="P5" s="32"/>
    </row>
    <row r="6" spans="2:16" ht="18" customHeight="1" thickBot="1" x14ac:dyDescent="0.35">
      <c r="B6" s="30"/>
      <c r="E6" s="52"/>
      <c r="F6" s="109"/>
      <c r="G6" s="109"/>
      <c r="H6" s="109"/>
      <c r="I6" s="109"/>
      <c r="J6" s="109"/>
      <c r="K6" s="109"/>
      <c r="L6" s="109"/>
      <c r="P6" s="32"/>
    </row>
    <row r="7" spans="2:16" ht="93" customHeight="1" thickBot="1" x14ac:dyDescent="0.3">
      <c r="B7" s="30"/>
      <c r="I7" s="853" t="s">
        <v>262</v>
      </c>
      <c r="J7" s="854"/>
      <c r="K7" s="855"/>
      <c r="M7" s="96" t="e">
        <f>+AVERAGE(G25,G27,G29,G31,G33)</f>
        <v>#REF!</v>
      </c>
      <c r="N7" s="61"/>
      <c r="O7" s="61"/>
      <c r="P7" s="32"/>
    </row>
    <row r="8" spans="2:16" ht="18" customHeight="1" x14ac:dyDescent="0.35">
      <c r="B8" s="30"/>
      <c r="M8" s="54"/>
      <c r="N8" s="54"/>
      <c r="O8" s="54"/>
      <c r="P8" s="32"/>
    </row>
    <row r="9" spans="2:16" ht="18" customHeight="1" x14ac:dyDescent="0.25">
      <c r="B9" s="30"/>
      <c r="P9" s="32"/>
    </row>
    <row r="10" spans="2:16" x14ac:dyDescent="0.25">
      <c r="B10" s="30"/>
      <c r="P10" s="32"/>
    </row>
    <row r="11" spans="2:16" x14ac:dyDescent="0.25">
      <c r="B11" s="30"/>
      <c r="P11" s="32"/>
    </row>
    <row r="12" spans="2:16" x14ac:dyDescent="0.25">
      <c r="B12" s="30"/>
      <c r="P12" s="32"/>
    </row>
    <row r="13" spans="2:16" x14ac:dyDescent="0.25">
      <c r="B13" s="30"/>
      <c r="P13" s="32"/>
    </row>
    <row r="14" spans="2:16" x14ac:dyDescent="0.25">
      <c r="B14" s="30"/>
      <c r="P14" s="32"/>
    </row>
    <row r="15" spans="2:16" x14ac:dyDescent="0.25">
      <c r="B15" s="30"/>
      <c r="P15" s="32"/>
    </row>
    <row r="16" spans="2:16" x14ac:dyDescent="0.25">
      <c r="B16" s="30"/>
      <c r="P16" s="32"/>
    </row>
    <row r="17" spans="2:22" ht="23" x14ac:dyDescent="0.25">
      <c r="B17" s="30"/>
      <c r="C17" s="833" t="s">
        <v>263</v>
      </c>
      <c r="D17" s="834"/>
      <c r="E17" s="834"/>
      <c r="F17" s="834"/>
      <c r="G17" s="834"/>
      <c r="H17" s="834"/>
      <c r="I17" s="834"/>
      <c r="J17" s="834"/>
      <c r="K17" s="834"/>
      <c r="L17" s="834"/>
      <c r="M17" s="835"/>
      <c r="N17" s="62"/>
      <c r="O17" s="62"/>
      <c r="P17" s="32"/>
    </row>
    <row r="18" spans="2:22" ht="15.75" customHeight="1" x14ac:dyDescent="0.25">
      <c r="B18" s="30"/>
      <c r="C18" s="33"/>
      <c r="D18" s="33"/>
      <c r="E18" s="33"/>
      <c r="F18" s="33"/>
      <c r="G18" s="33"/>
      <c r="H18" s="33"/>
      <c r="I18" s="33"/>
      <c r="J18" s="33"/>
      <c r="K18" s="33"/>
      <c r="L18" s="33"/>
      <c r="M18" s="33"/>
      <c r="N18" s="37"/>
      <c r="O18" s="37"/>
      <c r="P18" s="32"/>
    </row>
    <row r="19" spans="2:22" s="159" customFormat="1" ht="90" customHeight="1" x14ac:dyDescent="0.3">
      <c r="B19" s="155"/>
      <c r="C19" s="836" t="s">
        <v>264</v>
      </c>
      <c r="D19" s="837"/>
      <c r="E19" s="156" t="s">
        <v>267</v>
      </c>
      <c r="F19" s="838" t="s">
        <v>637</v>
      </c>
      <c r="G19" s="839"/>
      <c r="H19" s="839"/>
      <c r="I19" s="839"/>
      <c r="J19" s="839"/>
      <c r="K19" s="839"/>
      <c r="L19" s="839"/>
      <c r="M19" s="840"/>
      <c r="N19" s="157"/>
      <c r="O19" s="157"/>
      <c r="P19" s="158"/>
    </row>
    <row r="20" spans="2:22" s="159" customFormat="1" ht="81.5" customHeight="1" x14ac:dyDescent="0.3">
      <c r="B20" s="155"/>
      <c r="C20" s="851" t="s">
        <v>265</v>
      </c>
      <c r="D20" s="852"/>
      <c r="E20" s="156" t="s">
        <v>267</v>
      </c>
      <c r="F20" s="841" t="s">
        <v>800</v>
      </c>
      <c r="G20" s="842"/>
      <c r="H20" s="842"/>
      <c r="I20" s="842"/>
      <c r="J20" s="842"/>
      <c r="K20" s="842"/>
      <c r="L20" s="842"/>
      <c r="M20" s="843"/>
      <c r="N20" s="157"/>
      <c r="O20" s="157"/>
      <c r="P20" s="158"/>
    </row>
    <row r="21" spans="2:22" s="159" customFormat="1" ht="144" customHeight="1" thickBot="1" x14ac:dyDescent="0.35">
      <c r="B21" s="155"/>
      <c r="C21" s="831" t="s">
        <v>266</v>
      </c>
      <c r="D21" s="832"/>
      <c r="E21" s="156" t="s">
        <v>267</v>
      </c>
      <c r="F21" s="838" t="s">
        <v>801</v>
      </c>
      <c r="G21" s="839"/>
      <c r="H21" s="839"/>
      <c r="I21" s="839"/>
      <c r="J21" s="839"/>
      <c r="K21" s="839"/>
      <c r="L21" s="839"/>
      <c r="M21" s="840"/>
      <c r="N21" s="157"/>
      <c r="O21" s="157"/>
      <c r="P21" s="158"/>
    </row>
    <row r="22" spans="2:22" ht="2.4" hidden="1" customHeight="1" thickBot="1" x14ac:dyDescent="0.35">
      <c r="B22" s="30"/>
      <c r="G22" s="55"/>
      <c r="P22" s="32"/>
    </row>
    <row r="23" spans="2:22" ht="68.5" customHeight="1" thickBot="1" x14ac:dyDescent="0.35">
      <c r="B23" s="30"/>
      <c r="C23" s="91" t="s">
        <v>50</v>
      </c>
      <c r="D23" s="2"/>
      <c r="E23" s="59" t="s">
        <v>268</v>
      </c>
      <c r="F23" s="2"/>
      <c r="G23" s="59" t="s">
        <v>269</v>
      </c>
      <c r="H23" s="2"/>
      <c r="I23" s="87" t="s">
        <v>270</v>
      </c>
      <c r="J23" s="51"/>
      <c r="K23" s="88" t="s">
        <v>271</v>
      </c>
      <c r="L23" s="51"/>
      <c r="M23" s="89" t="s">
        <v>272</v>
      </c>
      <c r="N23" s="51"/>
      <c r="O23" s="90" t="s">
        <v>273</v>
      </c>
      <c r="P23" s="32"/>
      <c r="Q23" s="44"/>
    </row>
    <row r="24" spans="2:22" ht="6.75" customHeight="1" x14ac:dyDescent="0.45">
      <c r="B24" s="30"/>
      <c r="C24" s="92"/>
      <c r="D24"/>
      <c r="E24"/>
      <c r="F24"/>
      <c r="G24"/>
      <c r="H24"/>
      <c r="I24" s="58"/>
      <c r="J24"/>
      <c r="K24" s="58"/>
      <c r="L24"/>
      <c r="M24"/>
      <c r="N24"/>
      <c r="O24"/>
      <c r="P24" s="32"/>
    </row>
    <row r="25" spans="2:22" ht="377.5" customHeight="1" x14ac:dyDescent="0.25">
      <c r="B25" s="30"/>
      <c r="C25" s="281" t="s">
        <v>44</v>
      </c>
      <c r="D25" s="1"/>
      <c r="E25" s="98" t="e">
        <f>+IF(Hoja1!$N$2&gt;=0.5,"Si","No")</f>
        <v>#REF!</v>
      </c>
      <c r="F25" s="50"/>
      <c r="G25" s="97" t="e">
        <f>+Hoja1!N2</f>
        <v>#REF!</v>
      </c>
      <c r="H25" s="50"/>
      <c r="I25" s="292" t="s">
        <v>803</v>
      </c>
      <c r="J25" s="57"/>
      <c r="K25" s="99">
        <v>0.98</v>
      </c>
      <c r="L25" s="48"/>
      <c r="M25" s="114" t="s">
        <v>398</v>
      </c>
      <c r="N25" s="56"/>
      <c r="O25" s="128" t="s">
        <v>802</v>
      </c>
      <c r="P25" s="34"/>
      <c r="Q25" s="36"/>
      <c r="R25" s="36"/>
      <c r="S25" s="36"/>
      <c r="T25" s="36"/>
      <c r="U25" s="36"/>
      <c r="V25" s="36"/>
    </row>
    <row r="26" spans="2:22" ht="34" hidden="1" customHeight="1" x14ac:dyDescent="0.45">
      <c r="B26" s="30"/>
      <c r="C26" s="92"/>
      <c r="D26"/>
      <c r="E26" s="3"/>
      <c r="F26"/>
      <c r="G26" s="47"/>
      <c r="H26"/>
      <c r="I26" s="168"/>
      <c r="J26"/>
      <c r="K26" s="58"/>
      <c r="L26"/>
      <c r="M26" s="4"/>
      <c r="N26" s="4"/>
      <c r="O26" s="60"/>
      <c r="P26" s="32"/>
    </row>
    <row r="27" spans="2:22" ht="151" customHeight="1" x14ac:dyDescent="0.25">
      <c r="B27" s="30"/>
      <c r="C27" s="282" t="s">
        <v>274</v>
      </c>
      <c r="D27" s="1"/>
      <c r="E27" s="98" t="str">
        <f>+IF(Hoja1!$N$26&gt;=0.5,"Si","No")</f>
        <v>Si</v>
      </c>
      <c r="F27"/>
      <c r="G27" s="97">
        <f>+Hoja1!N26</f>
        <v>1</v>
      </c>
      <c r="H27"/>
      <c r="I27" s="293" t="s">
        <v>809</v>
      </c>
      <c r="J27"/>
      <c r="K27" s="99" t="s">
        <v>568</v>
      </c>
      <c r="L27" s="49"/>
      <c r="M27" s="114" t="s">
        <v>398</v>
      </c>
      <c r="N27" s="56"/>
      <c r="O27" s="128" t="s">
        <v>802</v>
      </c>
      <c r="P27" s="32"/>
    </row>
    <row r="28" spans="2:22" ht="6.75" customHeight="1" x14ac:dyDescent="0.45">
      <c r="B28" s="30"/>
      <c r="C28" s="92"/>
      <c r="D28"/>
      <c r="E28" s="3"/>
      <c r="F28"/>
      <c r="G28" s="47"/>
      <c r="H28"/>
      <c r="I28" s="168"/>
      <c r="J28"/>
      <c r="K28" s="58"/>
      <c r="L28"/>
      <c r="M28" s="4"/>
      <c r="N28" s="4"/>
      <c r="O28" s="60"/>
      <c r="P28" s="32"/>
    </row>
    <row r="29" spans="2:22" ht="198.5" customHeight="1" x14ac:dyDescent="0.25">
      <c r="B29" s="30"/>
      <c r="C29" s="283" t="s">
        <v>275</v>
      </c>
      <c r="D29" s="1"/>
      <c r="E29" s="98" t="str">
        <f>+IF(Hoja1!$N$43&gt;=0.5,"Si","No")</f>
        <v>Si</v>
      </c>
      <c r="F29"/>
      <c r="G29" s="97">
        <f>+Hoja1!N43</f>
        <v>1</v>
      </c>
      <c r="H29"/>
      <c r="I29" s="294" t="s">
        <v>804</v>
      </c>
      <c r="J29"/>
      <c r="K29" s="99" t="s">
        <v>569</v>
      </c>
      <c r="L29" s="49"/>
      <c r="M29" s="114" t="s">
        <v>398</v>
      </c>
      <c r="N29" s="56"/>
      <c r="O29" s="128" t="s">
        <v>802</v>
      </c>
      <c r="P29" s="32"/>
    </row>
    <row r="30" spans="2:22" ht="6.75" hidden="1" customHeight="1" x14ac:dyDescent="0.45">
      <c r="B30" s="30"/>
      <c r="C30" s="92"/>
      <c r="D30"/>
      <c r="E30" s="3"/>
      <c r="F30"/>
      <c r="G30" s="47"/>
      <c r="H30"/>
      <c r="I30" s="168"/>
      <c r="J30"/>
      <c r="K30" s="58"/>
      <c r="L30"/>
      <c r="M30" s="4"/>
      <c r="N30" s="4"/>
      <c r="O30" s="60"/>
      <c r="P30" s="32"/>
    </row>
    <row r="31" spans="2:22" ht="365.5" customHeight="1" x14ac:dyDescent="0.25">
      <c r="B31" s="30"/>
      <c r="C31" s="284" t="s">
        <v>276</v>
      </c>
      <c r="D31" s="1"/>
      <c r="E31" s="98" t="str">
        <f>+IF(Hoja1!$N$55&gt;=0.5,"Si","No")</f>
        <v>Si</v>
      </c>
      <c r="F31"/>
      <c r="G31" s="97">
        <f>+Hoja1!N55</f>
        <v>1</v>
      </c>
      <c r="H31"/>
      <c r="I31" s="295" t="s">
        <v>806</v>
      </c>
      <c r="J31"/>
      <c r="K31" s="99" t="s">
        <v>568</v>
      </c>
      <c r="L31" s="49"/>
      <c r="M31" s="114" t="s">
        <v>398</v>
      </c>
      <c r="N31" s="56"/>
      <c r="O31" s="128" t="s">
        <v>805</v>
      </c>
      <c r="P31" s="32"/>
    </row>
    <row r="32" spans="2:22" ht="6.5" hidden="1" customHeight="1" x14ac:dyDescent="0.45">
      <c r="B32" s="30"/>
      <c r="C32" s="92"/>
      <c r="D32"/>
      <c r="E32" s="3"/>
      <c r="F32"/>
      <c r="G32" s="47"/>
      <c r="H32"/>
      <c r="I32" s="168"/>
      <c r="J32"/>
      <c r="K32" s="58"/>
      <c r="L32"/>
      <c r="M32" s="4"/>
      <c r="N32" s="4"/>
      <c r="O32" s="60"/>
      <c r="P32" s="32"/>
    </row>
    <row r="33" spans="2:16" ht="199" customHeight="1" thickBot="1" x14ac:dyDescent="0.3">
      <c r="B33" s="30"/>
      <c r="C33" s="285" t="s">
        <v>277</v>
      </c>
      <c r="D33" s="1"/>
      <c r="E33" s="98" t="str">
        <f>+IF(Hoja1!$N$69&gt;=0.5,"Si","No")</f>
        <v>Si</v>
      </c>
      <c r="F33"/>
      <c r="G33" s="97">
        <f>+Hoja1!N69</f>
        <v>1</v>
      </c>
      <c r="H33"/>
      <c r="I33" s="296" t="s">
        <v>807</v>
      </c>
      <c r="J33"/>
      <c r="K33" s="99">
        <v>0.98</v>
      </c>
      <c r="L33" s="49"/>
      <c r="M33" s="114" t="s">
        <v>398</v>
      </c>
      <c r="N33" s="56"/>
      <c r="O33" s="128" t="s">
        <v>808</v>
      </c>
      <c r="P33" s="32"/>
    </row>
    <row r="34" spans="2:16" ht="15.5" x14ac:dyDescent="0.25">
      <c r="B34" s="30"/>
      <c r="C34" s="35"/>
      <c r="D34" s="35"/>
      <c r="E34" s="37"/>
      <c r="M34" s="38"/>
      <c r="N34" s="38"/>
      <c r="O34" s="38"/>
      <c r="P34" s="32"/>
    </row>
    <row r="35" spans="2:16" ht="15.5" x14ac:dyDescent="0.25">
      <c r="B35" s="30"/>
      <c r="C35" s="39"/>
      <c r="D35" s="35"/>
      <c r="E35" s="37"/>
      <c r="M35" s="38"/>
      <c r="N35" s="38"/>
      <c r="O35" s="38"/>
      <c r="P35" s="32"/>
    </row>
    <row r="36" spans="2:16" ht="13" x14ac:dyDescent="0.3">
      <c r="B36" s="30"/>
      <c r="C36" s="40"/>
      <c r="P36" s="32"/>
    </row>
    <row r="37" spans="2:16" ht="13" thickBot="1" x14ac:dyDescent="0.3">
      <c r="B37" s="41"/>
      <c r="C37" s="42"/>
      <c r="D37" s="42"/>
      <c r="E37" s="42"/>
      <c r="F37" s="42"/>
      <c r="G37" s="42"/>
      <c r="H37" s="42"/>
      <c r="I37" s="42"/>
      <c r="J37" s="42"/>
      <c r="K37" s="42"/>
      <c r="L37" s="42"/>
      <c r="M37" s="42"/>
      <c r="N37" s="42"/>
      <c r="O37" s="42"/>
      <c r="P37" s="43"/>
    </row>
    <row r="38" spans="2:16" ht="13" thickTop="1" x14ac:dyDescent="0.25"/>
  </sheetData>
  <sheetProtection password="D72A" sheet="1" objects="1" scenarios="1" formatCells="0" formatColumns="0" formatRows="0"/>
  <mergeCells count="11">
    <mergeCell ref="F3:M4"/>
    <mergeCell ref="F5:M5"/>
    <mergeCell ref="E3:E4"/>
    <mergeCell ref="C20:D20"/>
    <mergeCell ref="I7:K7"/>
    <mergeCell ref="C21:D21"/>
    <mergeCell ref="C17:M17"/>
    <mergeCell ref="C19:D19"/>
    <mergeCell ref="F19:M19"/>
    <mergeCell ref="F20:M20"/>
    <mergeCell ref="F21:M21"/>
  </mergeCells>
  <conditionalFormatting sqref="G25 G27 G29 G31 G33">
    <cfRule type="cellIs" dxfId="26" priority="25" operator="between">
      <formula>0.76</formula>
      <formula>1</formula>
    </cfRule>
    <cfRule type="cellIs" dxfId="25" priority="26" operator="between">
      <formula>0.51</formula>
      <formula>0.75</formula>
    </cfRule>
    <cfRule type="cellIs" dxfId="24" priority="27" operator="between">
      <formula>0.26</formula>
      <formula>0.5</formula>
    </cfRule>
    <cfRule type="cellIs" dxfId="23" priority="28" operator="between">
      <formula>0</formula>
      <formula>#REF!</formula>
    </cfRule>
  </conditionalFormatting>
  <conditionalFormatting sqref="K25">
    <cfRule type="cellIs" dxfId="22" priority="17" operator="between">
      <formula>0.76</formula>
      <formula>1</formula>
    </cfRule>
    <cfRule type="cellIs" dxfId="21" priority="18" operator="between">
      <formula>0.51</formula>
      <formula>0.75</formula>
    </cfRule>
    <cfRule type="cellIs" dxfId="20" priority="19" operator="between">
      <formula>0.26</formula>
      <formula>0.5</formula>
    </cfRule>
    <cfRule type="cellIs" dxfId="19" priority="20" operator="between">
      <formula>0</formula>
      <formula>#REF!</formula>
    </cfRule>
  </conditionalFormatting>
  <conditionalFormatting sqref="K27">
    <cfRule type="cellIs" dxfId="18" priority="13" operator="between">
      <formula>0.76</formula>
      <formula>1</formula>
    </cfRule>
    <cfRule type="cellIs" dxfId="17" priority="14" operator="between">
      <formula>0.51</formula>
      <formula>0.75</formula>
    </cfRule>
    <cfRule type="cellIs" dxfId="16" priority="15" operator="between">
      <formula>0.26</formula>
      <formula>0.5</formula>
    </cfRule>
    <cfRule type="cellIs" dxfId="15" priority="16" operator="between">
      <formula>0</formula>
      <formula>#REF!</formula>
    </cfRule>
  </conditionalFormatting>
  <conditionalFormatting sqref="K29">
    <cfRule type="cellIs" dxfId="14" priority="9" operator="between">
      <formula>0.76</formula>
      <formula>1</formula>
    </cfRule>
    <cfRule type="cellIs" dxfId="13" priority="10" operator="between">
      <formula>0.51</formula>
      <formula>0.75</formula>
    </cfRule>
    <cfRule type="cellIs" dxfId="12" priority="11" operator="between">
      <formula>0.26</formula>
      <formula>0.5</formula>
    </cfRule>
    <cfRule type="cellIs" dxfId="11" priority="12" operator="between">
      <formula>0</formula>
      <formula>#REF!</formula>
    </cfRule>
  </conditionalFormatting>
  <conditionalFormatting sqref="K31">
    <cfRule type="cellIs" dxfId="10" priority="5" operator="between">
      <formula>0.76</formula>
      <formula>1</formula>
    </cfRule>
    <cfRule type="cellIs" dxfId="9" priority="6" operator="between">
      <formula>0.51</formula>
      <formula>0.75</formula>
    </cfRule>
    <cfRule type="cellIs" dxfId="8" priority="7" operator="between">
      <formula>0.26</formula>
      <formula>0.5</formula>
    </cfRule>
    <cfRule type="cellIs" dxfId="7" priority="8" operator="between">
      <formula>0</formula>
      <formula>#REF!</formula>
    </cfRule>
  </conditionalFormatting>
  <conditionalFormatting sqref="K33">
    <cfRule type="cellIs" dxfId="6" priority="1" operator="between">
      <formula>0.76</formula>
      <formula>1</formula>
    </cfRule>
    <cfRule type="cellIs" dxfId="5" priority="2" operator="between">
      <formula>0.51</formula>
      <formula>0.75</formula>
    </cfRule>
    <cfRule type="cellIs" dxfId="4" priority="3" operator="between">
      <formula>0.26</formula>
      <formula>0.5</formula>
    </cfRule>
    <cfRule type="cellIs" dxfId="3" priority="4" operator="between">
      <formula>0</formula>
      <formula>#REF!</formula>
    </cfRule>
  </conditionalFormatting>
  <conditionalFormatting sqref="M7">
    <cfRule type="cellIs" priority="21" operator="between">
      <formula>0.76</formula>
      <formula>1</formula>
    </cfRule>
    <cfRule type="cellIs" dxfId="2" priority="22" operator="between">
      <formula>0.51</formula>
      <formula>0.75</formula>
    </cfRule>
    <cfRule type="cellIs" dxfId="1" priority="23" operator="between">
      <formula>0.26</formula>
      <formula>0.5</formula>
    </cfRule>
    <cfRule type="cellIs" dxfId="0" priority="24" operator="between">
      <formula>0</formula>
      <formula>0.25</formula>
    </cfRule>
  </conditionalFormatting>
  <dataValidations count="4">
    <dataValidation allowBlank="1" showInputMessage="1" showErrorMessage="1" prompt="Celda formulada, información proveniente de la pestaña de deficiencias." sqref="E23" xr:uid="{00000000-0002-0000-0800-000000000000}"/>
    <dataValidation type="list" allowBlank="1" showInputMessage="1" showErrorMessage="1" sqref="N19:O19" xr:uid="{00000000-0002-0000-0800-000001000000}">
      <formula1>"Si,No"</formula1>
    </dataValidation>
    <dataValidation type="list" allowBlank="1" showInputMessage="1" showErrorMessage="1" sqref="N20:O20 E20:E21" xr:uid="{00000000-0002-0000-0800-000002000000}">
      <formula1>"Si, No"</formula1>
    </dataValidation>
    <dataValidation type="list" allowBlank="1" showInputMessage="1" showErrorMessage="1" sqref="E19" xr:uid="{00000000-0002-0000-0800-000003000000}">
      <formula1>"Si,No,En proceso"</formula1>
    </dataValidation>
  </dataValidations>
  <pageMargins left="0.7" right="0.7" top="0.75" bottom="0.75" header="0.3" footer="0.3"/>
  <pageSetup orientation="portrait"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82"/>
  <sheetViews>
    <sheetView workbookViewId="0"/>
  </sheetViews>
  <sheetFormatPr baseColWidth="10" defaultColWidth="11.453125" defaultRowHeight="12.5" x14ac:dyDescent="0.25"/>
  <cols>
    <col min="2" max="4" width="22.36328125" customWidth="1"/>
    <col min="5" max="5" width="34.54296875" customWidth="1"/>
    <col min="6" max="6" width="36.453125" bestFit="1" customWidth="1"/>
    <col min="8" max="8" width="12.36328125" bestFit="1" customWidth="1"/>
    <col min="9" max="9" width="12.6328125" customWidth="1"/>
    <col min="13" max="14" width="17.54296875" customWidth="1"/>
  </cols>
  <sheetData>
    <row r="1" spans="1:19" ht="81.75" customHeight="1" x14ac:dyDescent="0.25">
      <c r="A1" s="110" t="s">
        <v>111</v>
      </c>
      <c r="B1" s="110" t="s">
        <v>278</v>
      </c>
      <c r="C1" s="111" t="s">
        <v>279</v>
      </c>
      <c r="D1" s="111" t="s">
        <v>280</v>
      </c>
      <c r="E1" s="111" t="s">
        <v>281</v>
      </c>
      <c r="F1" s="110" t="s">
        <v>124</v>
      </c>
      <c r="G1" s="112" t="s">
        <v>282</v>
      </c>
      <c r="H1" s="112" t="s">
        <v>283</v>
      </c>
      <c r="I1" s="112" t="s">
        <v>284</v>
      </c>
      <c r="J1" s="112" t="s">
        <v>80</v>
      </c>
      <c r="K1" s="112" t="s">
        <v>89</v>
      </c>
      <c r="L1" s="112" t="s">
        <v>285</v>
      </c>
      <c r="M1" s="73" t="s">
        <v>286</v>
      </c>
      <c r="N1" s="73"/>
    </row>
    <row r="2" spans="1:19" ht="12.75" customHeight="1" x14ac:dyDescent="0.25">
      <c r="A2" s="102" t="s">
        <v>287</v>
      </c>
      <c r="B2" s="102" t="str">
        <f>+LEFT(A2,1)</f>
        <v>1</v>
      </c>
      <c r="C2" s="102" t="e">
        <f>+MID(VLOOKUP(A2,#REF!,2,0),4,LEN(VLOOKUP(A2,#REF!,2,0))-4)</f>
        <v>#REF!</v>
      </c>
      <c r="D2" s="102" t="s">
        <v>288</v>
      </c>
      <c r="E2" s="102" t="e">
        <f>+VLOOKUP(A2,#REF!,3,0)</f>
        <v>#REF!</v>
      </c>
      <c r="F2" s="102" t="e">
        <f>+VLOOKUP(A2,#REF!,10,0)</f>
        <v>#REF!</v>
      </c>
      <c r="G2" s="102" t="e">
        <f>+VLOOKUP(A2,#REF!,13)</f>
        <v>#REF!</v>
      </c>
      <c r="H2" s="104" t="e">
        <f>+_xlfn.RANK.EQ(G2,$G$2:$G$82,1)</f>
        <v>#REF!</v>
      </c>
      <c r="I2" s="102" t="e">
        <f t="shared" ref="I2:I33" si="0">+IF(F2=$F$2,$P$4,IF(F2=$F$3,$P$2,$P$3))</f>
        <v>#REF!</v>
      </c>
      <c r="J2" s="102" t="s">
        <v>289</v>
      </c>
      <c r="K2" s="102" t="e">
        <f>+IF(ISBLANK(VLOOKUP(A2,#REF!,5,0)),"",VLOOKUP(A2,#REF!,5,0))</f>
        <v>#REF!</v>
      </c>
      <c r="L2" s="102" t="e">
        <f>+IF(ISBLANK(VLOOKUP(A2,#REF!,9,0)),"",VLOOKUP(A2,#REF!,9,0))</f>
        <v>#REF!</v>
      </c>
      <c r="M2" s="102" t="e">
        <f>+IF(OR(AND(K2=1,L2=1),AND(ISBLANK(K2),ISBLANK(L2)),K2="",L2=""),0,IF(OR(AND(K2=1,L2=2),AND(K2=1,L2=3)),0.25,IF(OR(AND(K2=2,L2=2),AND(K2=3,L2=1),AND(K2=3,L2=2),AND(K2=2,L2=1)),0.5,IF(AND(K2=2,L2=3),0.75,1))))</f>
        <v>#REF!</v>
      </c>
      <c r="N2" s="102" t="e">
        <f>+AVERAGEIF($D$2:$D$82,D2,$M$2:$M$82)</f>
        <v>#REF!</v>
      </c>
      <c r="O2" s="100" t="s">
        <v>27</v>
      </c>
      <c r="P2" s="101" t="s">
        <v>290</v>
      </c>
      <c r="Q2" s="101"/>
      <c r="R2" s="102"/>
      <c r="S2" s="102"/>
    </row>
    <row r="3" spans="1:19" ht="12.75" customHeight="1" x14ac:dyDescent="0.25">
      <c r="A3" s="102" t="s">
        <v>291</v>
      </c>
      <c r="B3" s="102" t="str">
        <f t="shared" ref="B3:B42" si="1">+LEFT(A3,1)</f>
        <v>1</v>
      </c>
      <c r="C3" s="102" t="e">
        <f>+MID(VLOOKUP(A3,#REF!,2,0),4,LEN(VLOOKUP(A3,#REF!,2,0))-4)</f>
        <v>#REF!</v>
      </c>
      <c r="D3" s="102" t="s">
        <v>288</v>
      </c>
      <c r="E3" s="102" t="e">
        <f>+VLOOKUP(A3,#REF!,3,0)</f>
        <v>#REF!</v>
      </c>
      <c r="F3" s="102" t="e">
        <f>+VLOOKUP(A3,#REF!,10,0)</f>
        <v>#REF!</v>
      </c>
      <c r="G3" s="102" t="e">
        <f>+VLOOKUP(A3,#REF!,13,0)</f>
        <v>#REF!</v>
      </c>
      <c r="H3" s="104" t="e">
        <f t="shared" ref="H3:H70" si="2">+_xlfn.RANK.EQ(G3,$G$2:$G$82,1)</f>
        <v>#REF!</v>
      </c>
      <c r="I3" s="102" t="e">
        <f t="shared" si="0"/>
        <v>#REF!</v>
      </c>
      <c r="J3" s="102" t="s">
        <v>289</v>
      </c>
      <c r="K3" s="102" t="e">
        <f>+IF(ISBLANK(VLOOKUP(A3,#REF!,5,0)),"",VLOOKUP(A3,#REF!,5,0))</f>
        <v>#REF!</v>
      </c>
      <c r="L3" s="102" t="e">
        <f>+IF(ISBLANK(VLOOKUP(A3,#REF!,9,0)),"",VLOOKUP(A3,#REF!,9,0))</f>
        <v>#REF!</v>
      </c>
      <c r="M3" s="102" t="e">
        <f>+IF(OR(AND(K3=1,L3=1),AND(ISBLANK(K3),ISBLANK(L3)),K3="",L3=""),0,IF(OR(AND(K3=1,L3=2),AND(K3=1,L3=3)),0.25,IF(OR(AND(K3=2,L3=2),AND(K3=3,L3=1),AND(K3=3,L3=2),AND(K3=2,L3=1)),0.5,IF(AND(K3=2,L3=3),0.75,1))))</f>
        <v>#REF!</v>
      </c>
      <c r="N3" s="102" t="e">
        <f t="shared" ref="N3:N70" si="3">+AVERAGEIF($D$2:$D$82,D3,$M$2:$M$82)</f>
        <v>#REF!</v>
      </c>
      <c r="O3" s="103" t="s">
        <v>30</v>
      </c>
      <c r="P3" s="101" t="s">
        <v>292</v>
      </c>
      <c r="Q3" s="101"/>
      <c r="R3" s="102" t="s">
        <v>293</v>
      </c>
      <c r="S3" s="102"/>
    </row>
    <row r="4" spans="1:19" ht="16.5" customHeight="1" x14ac:dyDescent="0.25">
      <c r="A4" s="102" t="s">
        <v>294</v>
      </c>
      <c r="B4" s="102" t="str">
        <f t="shared" si="1"/>
        <v>1</v>
      </c>
      <c r="C4" s="102" t="e">
        <f>+MID(VLOOKUP(A4,#REF!,2,0),4,LEN(VLOOKUP(A4,#REF!,2,0))-4)</f>
        <v>#REF!</v>
      </c>
      <c r="D4" s="102" t="s">
        <v>288</v>
      </c>
      <c r="E4" s="102" t="e">
        <f>+VLOOKUP(A4,#REF!,3,0)</f>
        <v>#REF!</v>
      </c>
      <c r="F4" s="102" t="e">
        <f>+VLOOKUP(A4,#REF!,10,0)</f>
        <v>#REF!</v>
      </c>
      <c r="G4" s="102" t="e">
        <f>+VLOOKUP(A4,#REF!,13,0)</f>
        <v>#REF!</v>
      </c>
      <c r="H4" s="104" t="e">
        <f t="shared" si="2"/>
        <v>#REF!</v>
      </c>
      <c r="I4" s="102" t="e">
        <f t="shared" si="0"/>
        <v>#REF!</v>
      </c>
      <c r="J4" s="102" t="s">
        <v>289</v>
      </c>
      <c r="K4" s="102" t="e">
        <f>+IF(ISBLANK(VLOOKUP(A4,#REF!,5,0)),"",VLOOKUP(A4,#REF!,5,0))</f>
        <v>#REF!</v>
      </c>
      <c r="L4" s="102" t="e">
        <f>+IF(ISBLANK(VLOOKUP(A4,#REF!,9,0)),"",VLOOKUP(A4,#REF!,9,0))</f>
        <v>#REF!</v>
      </c>
      <c r="M4" s="102" t="e">
        <f t="shared" ref="M4:M67" si="4">+IF(OR(AND(K4=1,L4=1),AND(ISBLANK(K4),ISBLANK(L4)),K4="",L4=""),0,IF(OR(AND(K4=1,L4=2),AND(K4=1,L4=3)),0.25,IF(OR(AND(K4=2,L4=2),AND(K4=3,L4=1),AND(K4=3,L4=2),AND(K4=2,L4=1)),0.5,IF(AND(K4=2,L4=3),0.75,1))))</f>
        <v>#REF!</v>
      </c>
      <c r="N4" s="102" t="e">
        <f t="shared" si="3"/>
        <v>#REF!</v>
      </c>
      <c r="O4" s="103" t="s">
        <v>33</v>
      </c>
      <c r="P4" s="101" t="s">
        <v>295</v>
      </c>
      <c r="Q4" s="101"/>
      <c r="R4" s="102"/>
      <c r="S4" s="102"/>
    </row>
    <row r="5" spans="1:19" x14ac:dyDescent="0.25">
      <c r="A5" s="102" t="s">
        <v>296</v>
      </c>
      <c r="B5" s="102" t="str">
        <f t="shared" si="1"/>
        <v>1</v>
      </c>
      <c r="C5" s="102" t="e">
        <f>+MID(VLOOKUP(A5,#REF!,2,0),4,LEN(VLOOKUP(A5,#REF!,2,0))-4)</f>
        <v>#REF!</v>
      </c>
      <c r="D5" s="102" t="s">
        <v>288</v>
      </c>
      <c r="E5" s="102" t="e">
        <f>+VLOOKUP(A5,#REF!,3,0)</f>
        <v>#REF!</v>
      </c>
      <c r="F5" s="102" t="e">
        <f>+VLOOKUP(A5,#REF!,10,0)</f>
        <v>#REF!</v>
      </c>
      <c r="G5" s="102" t="e">
        <f>+VLOOKUP(A5,#REF!,13,0)</f>
        <v>#REF!</v>
      </c>
      <c r="H5" s="104" t="e">
        <f t="shared" si="2"/>
        <v>#REF!</v>
      </c>
      <c r="I5" s="102" t="e">
        <f t="shared" si="0"/>
        <v>#REF!</v>
      </c>
      <c r="J5" s="102" t="s">
        <v>289</v>
      </c>
      <c r="K5" s="102" t="e">
        <f>+IF(ISBLANK(VLOOKUP(A5,#REF!,5,0)),"",VLOOKUP(A5,#REF!,5,0))</f>
        <v>#REF!</v>
      </c>
      <c r="L5" s="102" t="e">
        <f>+IF(ISBLANK(VLOOKUP(A5,#REF!,9,0)),"",VLOOKUP(A5,#REF!,9,0))</f>
        <v>#REF!</v>
      </c>
      <c r="M5" s="102" t="e">
        <f t="shared" si="4"/>
        <v>#REF!</v>
      </c>
      <c r="N5" s="102" t="e">
        <f t="shared" si="3"/>
        <v>#REF!</v>
      </c>
      <c r="O5" s="102"/>
      <c r="P5" s="102"/>
    </row>
    <row r="6" spans="1:19" x14ac:dyDescent="0.25">
      <c r="A6" s="102" t="s">
        <v>297</v>
      </c>
      <c r="B6" s="102" t="str">
        <f t="shared" si="1"/>
        <v>1</v>
      </c>
      <c r="C6" s="102" t="e">
        <f>+MID(VLOOKUP(A6,#REF!,2,0),4,LEN(VLOOKUP(A6,#REF!,2,0))-4)</f>
        <v>#REF!</v>
      </c>
      <c r="D6" s="102" t="s">
        <v>288</v>
      </c>
      <c r="E6" s="102" t="e">
        <f>+VLOOKUP(A6,#REF!,3,0)</f>
        <v>#REF!</v>
      </c>
      <c r="F6" s="102" t="e">
        <f>+VLOOKUP(A6,#REF!,10,0)</f>
        <v>#REF!</v>
      </c>
      <c r="G6" s="102" t="e">
        <f>+VLOOKUP(A6,#REF!,13,0)</f>
        <v>#REF!</v>
      </c>
      <c r="H6" s="104" t="e">
        <f t="shared" si="2"/>
        <v>#REF!</v>
      </c>
      <c r="I6" s="102" t="e">
        <f t="shared" si="0"/>
        <v>#REF!</v>
      </c>
      <c r="J6" s="102" t="s">
        <v>289</v>
      </c>
      <c r="K6" s="102" t="e">
        <f>+IF(ISBLANK(VLOOKUP(A6,#REF!,5,0)),"",VLOOKUP(A6,#REF!,5,0))</f>
        <v>#REF!</v>
      </c>
      <c r="L6" s="102" t="e">
        <f>+IF(ISBLANK(VLOOKUP(A6,#REF!,9,0)),"",VLOOKUP(A6,#REF!,9,0))</f>
        <v>#REF!</v>
      </c>
      <c r="M6" s="102" t="e">
        <f t="shared" si="4"/>
        <v>#REF!</v>
      </c>
      <c r="N6" s="102" t="e">
        <f t="shared" si="3"/>
        <v>#REF!</v>
      </c>
      <c r="O6" s="102"/>
      <c r="P6" s="102"/>
    </row>
    <row r="7" spans="1:19" x14ac:dyDescent="0.25">
      <c r="A7" s="102" t="s">
        <v>298</v>
      </c>
      <c r="B7" s="102" t="str">
        <f t="shared" si="1"/>
        <v>2</v>
      </c>
      <c r="C7" s="102" t="e">
        <f>+MID(VLOOKUP(A7,#REF!,2,0),4,LEN(VLOOKUP(A7,#REF!,2,0))-4)</f>
        <v>#REF!</v>
      </c>
      <c r="D7" s="102" t="s">
        <v>288</v>
      </c>
      <c r="E7" s="102" t="e">
        <f>+VLOOKUP(A7,#REF!,3,0)</f>
        <v>#REF!</v>
      </c>
      <c r="F7" s="102" t="e">
        <f>+VLOOKUP(A7,#REF!,10,0)</f>
        <v>#REF!</v>
      </c>
      <c r="G7" s="102" t="e">
        <f>+VLOOKUP(A7,#REF!,13,0)</f>
        <v>#REF!</v>
      </c>
      <c r="H7" s="104" t="e">
        <f t="shared" si="2"/>
        <v>#REF!</v>
      </c>
      <c r="I7" s="102" t="e">
        <f t="shared" si="0"/>
        <v>#REF!</v>
      </c>
      <c r="J7" s="102" t="s">
        <v>299</v>
      </c>
      <c r="K7" s="102" t="e">
        <f>+IF(ISBLANK(VLOOKUP(A7,#REF!,5,0)),"",VLOOKUP(A7,#REF!,5,0))</f>
        <v>#REF!</v>
      </c>
      <c r="L7" s="102" t="e">
        <f>+IF(ISBLANK(VLOOKUP(A7,#REF!,9,0)),"",VLOOKUP(A7,#REF!,9,0))</f>
        <v>#REF!</v>
      </c>
      <c r="M7" s="102" t="e">
        <f t="shared" si="4"/>
        <v>#REF!</v>
      </c>
      <c r="N7" s="102" t="e">
        <f t="shared" si="3"/>
        <v>#REF!</v>
      </c>
      <c r="O7" s="102"/>
      <c r="P7" s="102"/>
    </row>
    <row r="8" spans="1:19" x14ac:dyDescent="0.25">
      <c r="A8" s="102" t="s">
        <v>300</v>
      </c>
      <c r="B8" s="102" t="str">
        <f t="shared" si="1"/>
        <v>2</v>
      </c>
      <c r="C8" s="102" t="e">
        <f>+MID(VLOOKUP(A8,#REF!,2,0),4,LEN(VLOOKUP(A8,#REF!,2,0))-4)</f>
        <v>#REF!</v>
      </c>
      <c r="D8" s="102" t="s">
        <v>288</v>
      </c>
      <c r="E8" s="102" t="e">
        <f>+VLOOKUP(A8,#REF!,3,0)</f>
        <v>#REF!</v>
      </c>
      <c r="F8" s="102" t="e">
        <f>+VLOOKUP(A8,#REF!,10,0)</f>
        <v>#REF!</v>
      </c>
      <c r="G8" s="102" t="e">
        <f>+VLOOKUP(A8,#REF!,13,0)</f>
        <v>#REF!</v>
      </c>
      <c r="H8" s="104" t="e">
        <f t="shared" si="2"/>
        <v>#REF!</v>
      </c>
      <c r="I8" s="102" t="e">
        <f t="shared" si="0"/>
        <v>#REF!</v>
      </c>
      <c r="J8" s="102" t="s">
        <v>299</v>
      </c>
      <c r="K8" s="102" t="e">
        <f>+IF(ISBLANK(VLOOKUP(A8,#REF!,5,0)),"",VLOOKUP(A8,#REF!,5,0))</f>
        <v>#REF!</v>
      </c>
      <c r="L8" s="102" t="e">
        <f>+IF(ISBLANK(VLOOKUP(A8,#REF!,9,0)),"",VLOOKUP(A8,#REF!,9,0))</f>
        <v>#REF!</v>
      </c>
      <c r="M8" s="102" t="e">
        <f t="shared" si="4"/>
        <v>#REF!</v>
      </c>
      <c r="N8" s="102" t="e">
        <f t="shared" si="3"/>
        <v>#REF!</v>
      </c>
      <c r="O8" s="102"/>
      <c r="P8" s="102"/>
    </row>
    <row r="9" spans="1:19" x14ac:dyDescent="0.25">
      <c r="A9" s="102" t="s">
        <v>301</v>
      </c>
      <c r="B9" s="102" t="str">
        <f t="shared" si="1"/>
        <v>2</v>
      </c>
      <c r="C9" s="102" t="e">
        <f>+MID(VLOOKUP(A9,#REF!,2,0),4,LEN(VLOOKUP(A9,#REF!,2,0))-4)</f>
        <v>#REF!</v>
      </c>
      <c r="D9" s="102" t="s">
        <v>288</v>
      </c>
      <c r="E9" s="102" t="e">
        <f>+VLOOKUP(A9,#REF!,3,0)</f>
        <v>#REF!</v>
      </c>
      <c r="F9" s="102" t="e">
        <f>+VLOOKUP(A9,#REF!,10,0)</f>
        <v>#REF!</v>
      </c>
      <c r="G9" s="102" t="e">
        <f>+VLOOKUP(A9,#REF!,13,0)</f>
        <v>#REF!</v>
      </c>
      <c r="H9" s="104" t="e">
        <f t="shared" si="2"/>
        <v>#REF!</v>
      </c>
      <c r="I9" s="102" t="e">
        <f t="shared" si="0"/>
        <v>#REF!</v>
      </c>
      <c r="J9" s="102" t="s">
        <v>299</v>
      </c>
      <c r="K9" s="102" t="e">
        <f>+IF(ISBLANK(VLOOKUP(A9,#REF!,5,0)),"",VLOOKUP(A9,#REF!,5,0))</f>
        <v>#REF!</v>
      </c>
      <c r="L9" s="102" t="e">
        <f>+IF(ISBLANK(VLOOKUP(A9,#REF!,9,0)),"",VLOOKUP(A9,#REF!,9,0))</f>
        <v>#REF!</v>
      </c>
      <c r="M9" s="102" t="e">
        <f t="shared" si="4"/>
        <v>#REF!</v>
      </c>
      <c r="N9" s="102" t="e">
        <f t="shared" si="3"/>
        <v>#REF!</v>
      </c>
      <c r="O9" s="102"/>
      <c r="P9" s="102"/>
    </row>
    <row r="10" spans="1:19" x14ac:dyDescent="0.25">
      <c r="A10" s="102" t="s">
        <v>302</v>
      </c>
      <c r="B10" s="102" t="str">
        <f t="shared" si="1"/>
        <v>3</v>
      </c>
      <c r="C10" s="102" t="e">
        <f>+MID(VLOOKUP(A10,#REF!,2,0),4,LEN(VLOOKUP(A10,#REF!,2,0))-4)</f>
        <v>#REF!</v>
      </c>
      <c r="D10" s="102" t="s">
        <v>288</v>
      </c>
      <c r="E10" s="102" t="e">
        <f>+VLOOKUP(A10,#REF!,3,0)</f>
        <v>#REF!</v>
      </c>
      <c r="F10" s="102" t="e">
        <f>+VLOOKUP(A10,#REF!,10,0)</f>
        <v>#REF!</v>
      </c>
      <c r="G10" s="102" t="e">
        <f>+VLOOKUP(A10,#REF!,13,0)</f>
        <v>#REF!</v>
      </c>
      <c r="H10" s="104" t="e">
        <f t="shared" si="2"/>
        <v>#REF!</v>
      </c>
      <c r="I10" s="102" t="e">
        <f t="shared" si="0"/>
        <v>#REF!</v>
      </c>
      <c r="J10" s="102" t="s">
        <v>303</v>
      </c>
      <c r="K10" s="102" t="e">
        <f>+IF(ISBLANK(VLOOKUP(A10,#REF!,5,0)),"",VLOOKUP(A10,#REF!,5,0))</f>
        <v>#REF!</v>
      </c>
      <c r="L10" s="102" t="e">
        <f>+IF(ISBLANK(VLOOKUP(A10,#REF!,9,0)),"",VLOOKUP(A10,#REF!,9,0))</f>
        <v>#REF!</v>
      </c>
      <c r="M10" s="102" t="e">
        <f t="shared" si="4"/>
        <v>#REF!</v>
      </c>
      <c r="N10" s="102" t="e">
        <f t="shared" si="3"/>
        <v>#REF!</v>
      </c>
      <c r="O10" s="102"/>
      <c r="P10" s="102"/>
    </row>
    <row r="11" spans="1:19" x14ac:dyDescent="0.25">
      <c r="A11" s="102" t="s">
        <v>304</v>
      </c>
      <c r="B11" s="102" t="str">
        <f t="shared" si="1"/>
        <v>3</v>
      </c>
      <c r="C11" s="102" t="e">
        <f>+MID(VLOOKUP(A11,#REF!,2,0),4,LEN(VLOOKUP(A11,#REF!,2,0))-4)</f>
        <v>#REF!</v>
      </c>
      <c r="D11" s="102" t="s">
        <v>288</v>
      </c>
      <c r="E11" s="102" t="e">
        <f>+VLOOKUP(A11,#REF!,3,0)</f>
        <v>#REF!</v>
      </c>
      <c r="F11" s="102" t="e">
        <f>+VLOOKUP(A11,#REF!,10,0)</f>
        <v>#REF!</v>
      </c>
      <c r="G11" s="102" t="e">
        <f>+VLOOKUP(A11,#REF!,13,0)</f>
        <v>#REF!</v>
      </c>
      <c r="H11" s="104" t="e">
        <f t="shared" si="2"/>
        <v>#REF!</v>
      </c>
      <c r="I11" s="102" t="e">
        <f t="shared" si="0"/>
        <v>#REF!</v>
      </c>
      <c r="J11" s="102" t="s">
        <v>303</v>
      </c>
      <c r="K11" s="102" t="e">
        <f>+IF(ISBLANK(VLOOKUP(A11,#REF!,5,0)),"",VLOOKUP(A11,#REF!,5,0))</f>
        <v>#REF!</v>
      </c>
      <c r="L11" s="102" t="e">
        <f>+IF(ISBLANK(VLOOKUP(A11,#REF!,9,0)),"",VLOOKUP(A11,#REF!,9,0))</f>
        <v>#REF!</v>
      </c>
      <c r="M11" s="102" t="e">
        <f t="shared" si="4"/>
        <v>#REF!</v>
      </c>
      <c r="N11" s="102" t="e">
        <f t="shared" si="3"/>
        <v>#REF!</v>
      </c>
      <c r="O11" s="102"/>
      <c r="P11" s="102"/>
    </row>
    <row r="12" spans="1:19" x14ac:dyDescent="0.25">
      <c r="A12" s="102" t="s">
        <v>305</v>
      </c>
      <c r="B12" s="102" t="str">
        <f t="shared" si="1"/>
        <v>3</v>
      </c>
      <c r="C12" s="102" t="e">
        <f>+MID(VLOOKUP(A12,#REF!,2,0),4,LEN(VLOOKUP(A12,#REF!,2,0))-4)</f>
        <v>#REF!</v>
      </c>
      <c r="D12" s="102" t="s">
        <v>288</v>
      </c>
      <c r="E12" s="102" t="e">
        <f>+VLOOKUP(A12,#REF!,3,0)</f>
        <v>#REF!</v>
      </c>
      <c r="F12" s="102" t="e">
        <f>+VLOOKUP(A12,#REF!,10,0)</f>
        <v>#REF!</v>
      </c>
      <c r="G12" s="102" t="e">
        <f>+VLOOKUP(A12,#REF!,13,0)</f>
        <v>#REF!</v>
      </c>
      <c r="H12" s="104" t="e">
        <f t="shared" si="2"/>
        <v>#REF!</v>
      </c>
      <c r="I12" s="102" t="e">
        <f t="shared" si="0"/>
        <v>#REF!</v>
      </c>
      <c r="J12" s="102" t="s">
        <v>303</v>
      </c>
      <c r="K12" s="102" t="e">
        <f>+IF(ISBLANK(VLOOKUP(A12,#REF!,5,0)),"",VLOOKUP(A12,#REF!,5,0))</f>
        <v>#REF!</v>
      </c>
      <c r="L12" s="102" t="e">
        <f>+IF(ISBLANK(VLOOKUP(A12,#REF!,9,0)),"",VLOOKUP(A12,#REF!,9,0))</f>
        <v>#REF!</v>
      </c>
      <c r="M12" s="102" t="e">
        <f t="shared" si="4"/>
        <v>#REF!</v>
      </c>
      <c r="N12" s="102" t="e">
        <f t="shared" si="3"/>
        <v>#REF!</v>
      </c>
      <c r="O12" s="102"/>
      <c r="P12" s="102"/>
    </row>
    <row r="13" spans="1:19" x14ac:dyDescent="0.25">
      <c r="A13" s="102" t="s">
        <v>306</v>
      </c>
      <c r="B13" s="102" t="str">
        <f t="shared" si="1"/>
        <v>4</v>
      </c>
      <c r="C13" s="102" t="e">
        <f>+MID(VLOOKUP(A13,#REF!,2,0),4,LEN(VLOOKUP(A13,#REF!,2,0))-4)</f>
        <v>#REF!</v>
      </c>
      <c r="D13" s="102" t="s">
        <v>288</v>
      </c>
      <c r="E13" s="102" t="e">
        <f>+VLOOKUP(A13,#REF!,3,0)</f>
        <v>#REF!</v>
      </c>
      <c r="F13" s="102" t="e">
        <f>+VLOOKUP(A13,#REF!,10,0)</f>
        <v>#REF!</v>
      </c>
      <c r="G13" s="102" t="e">
        <f>+VLOOKUP(A13,#REF!,13,0)</f>
        <v>#REF!</v>
      </c>
      <c r="H13" s="104" t="e">
        <f t="shared" si="2"/>
        <v>#REF!</v>
      </c>
      <c r="I13" s="102" t="e">
        <f t="shared" si="0"/>
        <v>#REF!</v>
      </c>
      <c r="J13" s="102" t="s">
        <v>307</v>
      </c>
      <c r="K13" s="102" t="e">
        <f>+IF(ISBLANK(VLOOKUP(A13,#REF!,5,0)),"",VLOOKUP(A13,#REF!,5,0))</f>
        <v>#REF!</v>
      </c>
      <c r="L13" s="102" t="e">
        <f>+IF(ISBLANK(VLOOKUP(A13,#REF!,9,0)),"",VLOOKUP(A13,#REF!,9,0))</f>
        <v>#REF!</v>
      </c>
      <c r="M13" s="102" t="e">
        <f t="shared" si="4"/>
        <v>#REF!</v>
      </c>
      <c r="N13" s="102" t="e">
        <f t="shared" si="3"/>
        <v>#REF!</v>
      </c>
      <c r="O13" s="102"/>
      <c r="P13" s="102"/>
    </row>
    <row r="14" spans="1:19" x14ac:dyDescent="0.25">
      <c r="A14" s="102" t="s">
        <v>308</v>
      </c>
      <c r="B14" s="102" t="str">
        <f t="shared" si="1"/>
        <v>4</v>
      </c>
      <c r="C14" s="102" t="e">
        <f>+MID(VLOOKUP(A14,#REF!,2,0),4,LEN(VLOOKUP(A14,#REF!,2,0))-4)</f>
        <v>#REF!</v>
      </c>
      <c r="D14" s="102" t="s">
        <v>288</v>
      </c>
      <c r="E14" s="102" t="e">
        <f>+VLOOKUP(A14,#REF!,3,0)</f>
        <v>#REF!</v>
      </c>
      <c r="F14" s="102" t="e">
        <f>+VLOOKUP(A14,#REF!,10,0)</f>
        <v>#REF!</v>
      </c>
      <c r="G14" s="102" t="e">
        <f>+VLOOKUP(A14,#REF!,13,0)</f>
        <v>#REF!</v>
      </c>
      <c r="H14" s="104" t="e">
        <f t="shared" si="2"/>
        <v>#REF!</v>
      </c>
      <c r="I14" s="102" t="e">
        <f t="shared" si="0"/>
        <v>#REF!</v>
      </c>
      <c r="J14" s="102" t="s">
        <v>307</v>
      </c>
      <c r="K14" s="102" t="e">
        <f>+IF(ISBLANK(VLOOKUP(A14,#REF!,5,0)),"",VLOOKUP(A14,#REF!,5,0))</f>
        <v>#REF!</v>
      </c>
      <c r="L14" s="102" t="e">
        <f>+IF(ISBLANK(VLOOKUP(A14,#REF!,9,0)),"",VLOOKUP(A14,#REF!,9,0))</f>
        <v>#REF!</v>
      </c>
      <c r="M14" s="102" t="e">
        <f t="shared" si="4"/>
        <v>#REF!</v>
      </c>
      <c r="N14" s="102" t="e">
        <f t="shared" si="3"/>
        <v>#REF!</v>
      </c>
      <c r="O14" s="102"/>
      <c r="P14" s="102"/>
    </row>
    <row r="15" spans="1:19" x14ac:dyDescent="0.25">
      <c r="A15" s="102" t="s">
        <v>309</v>
      </c>
      <c r="B15" s="102" t="str">
        <f t="shared" si="1"/>
        <v>4</v>
      </c>
      <c r="C15" s="102" t="e">
        <f>+MID(VLOOKUP(A15,#REF!,2,0),4,LEN(VLOOKUP(A15,#REF!,2,0))-4)</f>
        <v>#REF!</v>
      </c>
      <c r="D15" s="102" t="s">
        <v>288</v>
      </c>
      <c r="E15" s="102" t="e">
        <f>+VLOOKUP(A15,#REF!,3,0)</f>
        <v>#REF!</v>
      </c>
      <c r="F15" s="102" t="e">
        <f>+VLOOKUP(A15,#REF!,10,0)</f>
        <v>#REF!</v>
      </c>
      <c r="G15" s="102" t="e">
        <f>+VLOOKUP(A15,#REF!,13,0)</f>
        <v>#REF!</v>
      </c>
      <c r="H15" s="104" t="e">
        <f t="shared" si="2"/>
        <v>#REF!</v>
      </c>
      <c r="I15" s="102" t="e">
        <f t="shared" si="0"/>
        <v>#REF!</v>
      </c>
      <c r="J15" s="102" t="s">
        <v>307</v>
      </c>
      <c r="K15" s="102" t="e">
        <f>+IF(ISBLANK(VLOOKUP(A15,#REF!,5,0)),"",VLOOKUP(A15,#REF!,5,0))</f>
        <v>#REF!</v>
      </c>
      <c r="L15" s="102" t="e">
        <f>+IF(ISBLANK(VLOOKUP(A15,#REF!,9,0)),"",VLOOKUP(A15,#REF!,9,0))</f>
        <v>#REF!</v>
      </c>
      <c r="M15" s="102" t="e">
        <f t="shared" si="4"/>
        <v>#REF!</v>
      </c>
      <c r="N15" s="102" t="e">
        <f t="shared" si="3"/>
        <v>#REF!</v>
      </c>
      <c r="O15" s="102"/>
      <c r="P15" s="102"/>
    </row>
    <row r="16" spans="1:19" x14ac:dyDescent="0.25">
      <c r="A16" s="102" t="s">
        <v>310</v>
      </c>
      <c r="B16" s="102" t="str">
        <f t="shared" si="1"/>
        <v>4</v>
      </c>
      <c r="C16" s="102" t="e">
        <f>+MID(VLOOKUP(A16,#REF!,2,0),4,LEN(VLOOKUP(A16,#REF!,2,0))-4)</f>
        <v>#REF!</v>
      </c>
      <c r="D16" s="102" t="s">
        <v>288</v>
      </c>
      <c r="E16" s="102" t="e">
        <f>+VLOOKUP(A16,#REF!,3,0)</f>
        <v>#REF!</v>
      </c>
      <c r="F16" s="102" t="e">
        <f>+VLOOKUP(A16,#REF!,10,0)</f>
        <v>#REF!</v>
      </c>
      <c r="G16" s="102" t="e">
        <f>+VLOOKUP(A16,#REF!,13,0)</f>
        <v>#REF!</v>
      </c>
      <c r="H16" s="104" t="e">
        <f t="shared" si="2"/>
        <v>#REF!</v>
      </c>
      <c r="I16" s="102" t="e">
        <f t="shared" si="0"/>
        <v>#REF!</v>
      </c>
      <c r="J16" s="102" t="s">
        <v>307</v>
      </c>
      <c r="K16" s="102" t="e">
        <f>+IF(ISBLANK(VLOOKUP(A16,#REF!,5,0)),"",VLOOKUP(A16,#REF!,5,0))</f>
        <v>#REF!</v>
      </c>
      <c r="L16" s="102" t="e">
        <f>+IF(ISBLANK(VLOOKUP(A16,#REF!,9,0)),"",VLOOKUP(A16,#REF!,9,0))</f>
        <v>#REF!</v>
      </c>
      <c r="M16" s="102" t="e">
        <f t="shared" si="4"/>
        <v>#REF!</v>
      </c>
      <c r="N16" s="102" t="e">
        <f t="shared" si="3"/>
        <v>#REF!</v>
      </c>
      <c r="O16" s="102"/>
      <c r="P16" s="102"/>
    </row>
    <row r="17" spans="1:16" x14ac:dyDescent="0.25">
      <c r="A17" s="102" t="s">
        <v>311</v>
      </c>
      <c r="B17" s="102" t="str">
        <f t="shared" si="1"/>
        <v>4</v>
      </c>
      <c r="C17" s="102" t="e">
        <f>+MID(VLOOKUP(A17,#REF!,2,0),4,LEN(VLOOKUP(A17,#REF!,2,0))-4)</f>
        <v>#REF!</v>
      </c>
      <c r="D17" s="102" t="s">
        <v>288</v>
      </c>
      <c r="E17" s="102" t="e">
        <f>+VLOOKUP(A17,#REF!,3,0)</f>
        <v>#REF!</v>
      </c>
      <c r="F17" s="102" t="e">
        <f>+VLOOKUP(A17,#REF!,10,0)</f>
        <v>#REF!</v>
      </c>
      <c r="G17" s="102" t="e">
        <f>+VLOOKUP(A17,#REF!,13,0)</f>
        <v>#REF!</v>
      </c>
      <c r="H17" s="104" t="e">
        <f t="shared" si="2"/>
        <v>#REF!</v>
      </c>
      <c r="I17" s="102" t="e">
        <f t="shared" si="0"/>
        <v>#REF!</v>
      </c>
      <c r="J17" s="102" t="s">
        <v>307</v>
      </c>
      <c r="K17" s="102" t="e">
        <f>+IF(ISBLANK(VLOOKUP(A17,#REF!,5,0)),"",VLOOKUP(A17,#REF!,5,0))</f>
        <v>#REF!</v>
      </c>
      <c r="L17" s="102" t="e">
        <f>+IF(ISBLANK(VLOOKUP(A17,#REF!,9,0)),"",VLOOKUP(A17,#REF!,9,0))</f>
        <v>#REF!</v>
      </c>
      <c r="M17" s="102" t="e">
        <f t="shared" si="4"/>
        <v>#REF!</v>
      </c>
      <c r="N17" s="102" t="e">
        <f t="shared" si="3"/>
        <v>#REF!</v>
      </c>
      <c r="O17" s="102"/>
      <c r="P17" s="102"/>
    </row>
    <row r="18" spans="1:16" x14ac:dyDescent="0.25">
      <c r="A18" s="102" t="s">
        <v>312</v>
      </c>
      <c r="B18" s="102" t="str">
        <f t="shared" si="1"/>
        <v>4</v>
      </c>
      <c r="C18" s="102" t="e">
        <f>+MID(VLOOKUP(A18,#REF!,2,0),4,LEN(VLOOKUP(A18,#REF!,2,0))-4)</f>
        <v>#REF!</v>
      </c>
      <c r="D18" s="102" t="s">
        <v>288</v>
      </c>
      <c r="E18" s="102" t="e">
        <f>+VLOOKUP(A18,#REF!,3,0)</f>
        <v>#REF!</v>
      </c>
      <c r="F18" s="102" t="e">
        <f>+VLOOKUP(A18,#REF!,10,0)</f>
        <v>#REF!</v>
      </c>
      <c r="G18" s="102" t="e">
        <f>+VLOOKUP(A18,#REF!,13,0)</f>
        <v>#REF!</v>
      </c>
      <c r="H18" s="104" t="e">
        <f t="shared" si="2"/>
        <v>#REF!</v>
      </c>
      <c r="I18" s="102" t="e">
        <f t="shared" si="0"/>
        <v>#REF!</v>
      </c>
      <c r="J18" s="102" t="s">
        <v>307</v>
      </c>
      <c r="K18" s="102" t="e">
        <f>+IF(ISBLANK(VLOOKUP(A18,#REF!,5,0)),"",VLOOKUP(A18,#REF!,5,0))</f>
        <v>#REF!</v>
      </c>
      <c r="L18" s="102" t="e">
        <f>+IF(ISBLANK(VLOOKUP(A18,#REF!,9,0)),"",VLOOKUP(A18,#REF!,9,0))</f>
        <v>#REF!</v>
      </c>
      <c r="M18" s="102" t="e">
        <f t="shared" si="4"/>
        <v>#REF!</v>
      </c>
      <c r="N18" s="102" t="e">
        <f t="shared" si="3"/>
        <v>#REF!</v>
      </c>
      <c r="O18" s="102"/>
      <c r="P18" s="102"/>
    </row>
    <row r="19" spans="1:16" x14ac:dyDescent="0.25">
      <c r="A19" s="102" t="s">
        <v>313</v>
      </c>
      <c r="B19" s="102" t="str">
        <f t="shared" si="1"/>
        <v>4</v>
      </c>
      <c r="C19" s="102" t="e">
        <f>+MID(VLOOKUP(A19,#REF!,2,0),4,LEN(VLOOKUP(A19,#REF!,2,0))-4)</f>
        <v>#REF!</v>
      </c>
      <c r="D19" s="102" t="s">
        <v>288</v>
      </c>
      <c r="E19" s="102" t="e">
        <f>+VLOOKUP(A19,#REF!,3,0)</f>
        <v>#REF!</v>
      </c>
      <c r="F19" s="102" t="e">
        <f>+VLOOKUP(A19,#REF!,10,0)</f>
        <v>#REF!</v>
      </c>
      <c r="G19" s="102" t="e">
        <f>+VLOOKUP(A19,#REF!,13,0)</f>
        <v>#REF!</v>
      </c>
      <c r="H19" s="104" t="e">
        <f>+_xlfn.RANK.EQ(G19,$G$2:$G$82,1)</f>
        <v>#REF!</v>
      </c>
      <c r="I19" s="102" t="e">
        <f t="shared" si="0"/>
        <v>#REF!</v>
      </c>
      <c r="J19" s="102" t="s">
        <v>307</v>
      </c>
      <c r="K19" s="102" t="e">
        <f>+IF(ISBLANK(VLOOKUP(A19,#REF!,5,0)),"",VLOOKUP(A19,#REF!,5,0))</f>
        <v>#REF!</v>
      </c>
      <c r="L19" s="102" t="e">
        <f>+IF(ISBLANK(VLOOKUP(A19,#REF!,9,0)),"",VLOOKUP(A19,#REF!,9,0))</f>
        <v>#REF!</v>
      </c>
      <c r="M19" s="102" t="e">
        <f t="shared" si="4"/>
        <v>#REF!</v>
      </c>
      <c r="N19" s="102" t="e">
        <f>+AVERAGEIF($D$2:$D$82,D19,$M$2:$M$82)</f>
        <v>#REF!</v>
      </c>
      <c r="O19" s="102"/>
      <c r="P19" s="102"/>
    </row>
    <row r="20" spans="1:16" x14ac:dyDescent="0.25">
      <c r="A20" s="102" t="s">
        <v>314</v>
      </c>
      <c r="B20" s="102" t="str">
        <f t="shared" si="1"/>
        <v>5</v>
      </c>
      <c r="C20" s="102" t="e">
        <f>+MID(VLOOKUP(A20,#REF!,2,0),4,LEN(VLOOKUP(A20,#REF!,2,0))-4)</f>
        <v>#REF!</v>
      </c>
      <c r="D20" s="102" t="s">
        <v>288</v>
      </c>
      <c r="E20" s="102" t="e">
        <f>+VLOOKUP(A20,#REF!,3,0)</f>
        <v>#REF!</v>
      </c>
      <c r="F20" s="102" t="e">
        <f>+VLOOKUP(A20,#REF!,10,0)</f>
        <v>#REF!</v>
      </c>
      <c r="G20" s="102" t="e">
        <f>+VLOOKUP(A20,#REF!,13,0)</f>
        <v>#REF!</v>
      </c>
      <c r="H20" s="104" t="e">
        <f t="shared" si="2"/>
        <v>#REF!</v>
      </c>
      <c r="I20" s="102" t="e">
        <f t="shared" si="0"/>
        <v>#REF!</v>
      </c>
      <c r="J20" s="102" t="s">
        <v>315</v>
      </c>
      <c r="K20" s="102" t="e">
        <f>+IF(ISBLANK(VLOOKUP(A20,#REF!,5,0)),"",VLOOKUP(A20,#REF!,5,0))</f>
        <v>#REF!</v>
      </c>
      <c r="L20" s="102" t="e">
        <f>+IF(ISBLANK(VLOOKUP(A20,#REF!,9,0)),"",VLOOKUP(A20,#REF!,9,0))</f>
        <v>#REF!</v>
      </c>
      <c r="M20" s="102" t="e">
        <f t="shared" si="4"/>
        <v>#REF!</v>
      </c>
      <c r="N20" s="102" t="e">
        <f t="shared" si="3"/>
        <v>#REF!</v>
      </c>
      <c r="O20" s="102"/>
      <c r="P20" s="102"/>
    </row>
    <row r="21" spans="1:16" x14ac:dyDescent="0.25">
      <c r="A21" s="102" t="s">
        <v>316</v>
      </c>
      <c r="B21" s="102" t="str">
        <f t="shared" si="1"/>
        <v>5</v>
      </c>
      <c r="C21" s="102" t="e">
        <f>+MID(VLOOKUP(A21,#REF!,2,0),4,LEN(VLOOKUP(A21,#REF!,2,0))-4)</f>
        <v>#REF!</v>
      </c>
      <c r="D21" s="102" t="s">
        <v>288</v>
      </c>
      <c r="E21" s="102" t="e">
        <f>+VLOOKUP(A21,#REF!,3,0)</f>
        <v>#REF!</v>
      </c>
      <c r="F21" s="102" t="e">
        <f>+VLOOKUP(A21,#REF!,10,0)</f>
        <v>#REF!</v>
      </c>
      <c r="G21" s="102" t="e">
        <f>+VLOOKUP(A21,#REF!,13,0)</f>
        <v>#REF!</v>
      </c>
      <c r="H21" s="104" t="e">
        <f t="shared" si="2"/>
        <v>#REF!</v>
      </c>
      <c r="I21" s="102" t="e">
        <f t="shared" si="0"/>
        <v>#REF!</v>
      </c>
      <c r="J21" s="102" t="s">
        <v>315</v>
      </c>
      <c r="K21" s="102" t="e">
        <f>+IF(ISBLANK(VLOOKUP(A21,#REF!,5,0)),"",VLOOKUP(A21,#REF!,5,0))</f>
        <v>#REF!</v>
      </c>
      <c r="L21" s="102" t="e">
        <f>+IF(ISBLANK(VLOOKUP(A21,#REF!,9,0)),"",VLOOKUP(A21,#REF!,9,0))</f>
        <v>#REF!</v>
      </c>
      <c r="M21" s="102" t="e">
        <f t="shared" si="4"/>
        <v>#REF!</v>
      </c>
      <c r="N21" s="102" t="e">
        <f t="shared" si="3"/>
        <v>#REF!</v>
      </c>
      <c r="O21" s="102"/>
      <c r="P21" s="102"/>
    </row>
    <row r="22" spans="1:16" x14ac:dyDescent="0.25">
      <c r="A22" s="102" t="s">
        <v>317</v>
      </c>
      <c r="B22" s="102" t="str">
        <f t="shared" si="1"/>
        <v>5</v>
      </c>
      <c r="C22" s="102" t="e">
        <f>+MID(VLOOKUP(A22,#REF!,2,0),4,LEN(VLOOKUP(A22,#REF!,2,0))-4)</f>
        <v>#REF!</v>
      </c>
      <c r="D22" s="102" t="s">
        <v>288</v>
      </c>
      <c r="E22" s="102" t="e">
        <f>+VLOOKUP(A22,#REF!,3,0)</f>
        <v>#REF!</v>
      </c>
      <c r="F22" s="102" t="e">
        <f>+VLOOKUP(A22,#REF!,10,0)</f>
        <v>#REF!</v>
      </c>
      <c r="G22" s="102" t="e">
        <f>+VLOOKUP(A22,#REF!,13,0)</f>
        <v>#REF!</v>
      </c>
      <c r="H22" s="104" t="e">
        <f t="shared" si="2"/>
        <v>#REF!</v>
      </c>
      <c r="I22" s="102" t="e">
        <f t="shared" si="0"/>
        <v>#REF!</v>
      </c>
      <c r="J22" s="102" t="s">
        <v>315</v>
      </c>
      <c r="K22" s="102" t="e">
        <f>+IF(ISBLANK(VLOOKUP(A22,#REF!,5,0)),"",VLOOKUP(A22,#REF!,5,0))</f>
        <v>#REF!</v>
      </c>
      <c r="L22" s="102" t="e">
        <f>+IF(ISBLANK(VLOOKUP(A22,#REF!,9,0)),"",VLOOKUP(A22,#REF!,9,0))</f>
        <v>#REF!</v>
      </c>
      <c r="M22" s="102" t="e">
        <f t="shared" si="4"/>
        <v>#REF!</v>
      </c>
      <c r="N22" s="102" t="e">
        <f t="shared" si="3"/>
        <v>#REF!</v>
      </c>
      <c r="O22" s="102"/>
      <c r="P22" s="102"/>
    </row>
    <row r="23" spans="1:16" x14ac:dyDescent="0.25">
      <c r="A23" s="102" t="s">
        <v>318</v>
      </c>
      <c r="B23" s="102" t="str">
        <f t="shared" si="1"/>
        <v>5</v>
      </c>
      <c r="C23" s="102" t="e">
        <f>+MID(VLOOKUP(A23,#REF!,2,0),4,LEN(VLOOKUP(A23,#REF!,2,0))-4)</f>
        <v>#REF!</v>
      </c>
      <c r="D23" s="102" t="s">
        <v>288</v>
      </c>
      <c r="E23" s="102" t="e">
        <f>+VLOOKUP(A23,#REF!,3,0)</f>
        <v>#REF!</v>
      </c>
      <c r="F23" s="102" t="e">
        <f>+VLOOKUP(A23,#REF!,10,0)</f>
        <v>#REF!</v>
      </c>
      <c r="G23" s="102" t="e">
        <f>+VLOOKUP(A23,#REF!,13,0)</f>
        <v>#REF!</v>
      </c>
      <c r="H23" s="104" t="e">
        <f t="shared" si="2"/>
        <v>#REF!</v>
      </c>
      <c r="I23" s="102" t="e">
        <f t="shared" si="0"/>
        <v>#REF!</v>
      </c>
      <c r="J23" s="102" t="s">
        <v>315</v>
      </c>
      <c r="K23" s="102" t="e">
        <f>+IF(ISBLANK(VLOOKUP(A23,#REF!,5,0)),"",VLOOKUP(A23,#REF!,5,0))</f>
        <v>#REF!</v>
      </c>
      <c r="L23" s="102" t="e">
        <f>+IF(ISBLANK(VLOOKUP(A23,#REF!,9,0)),"",VLOOKUP(A23,#REF!,9,0))</f>
        <v>#REF!</v>
      </c>
      <c r="M23" s="102" t="e">
        <f t="shared" si="4"/>
        <v>#REF!</v>
      </c>
      <c r="N23" s="102" t="e">
        <f t="shared" si="3"/>
        <v>#REF!</v>
      </c>
      <c r="O23" s="102"/>
      <c r="P23" s="102"/>
    </row>
    <row r="24" spans="1:16" x14ac:dyDescent="0.25">
      <c r="A24" s="102" t="s">
        <v>319</v>
      </c>
      <c r="B24" s="102" t="str">
        <f t="shared" si="1"/>
        <v>5</v>
      </c>
      <c r="C24" s="102" t="e">
        <f>+MID(VLOOKUP(A24,#REF!,2,0),4,LEN(VLOOKUP(A24,#REF!,2,0))-4)</f>
        <v>#REF!</v>
      </c>
      <c r="D24" s="102" t="s">
        <v>288</v>
      </c>
      <c r="E24" s="102" t="e">
        <f>+VLOOKUP(A24,#REF!,3,0)</f>
        <v>#REF!</v>
      </c>
      <c r="F24" s="102" t="e">
        <f>+VLOOKUP(A24,#REF!,10,0)</f>
        <v>#REF!</v>
      </c>
      <c r="G24" s="102" t="e">
        <f>+VLOOKUP(A24,#REF!,13,0)</f>
        <v>#REF!</v>
      </c>
      <c r="H24" s="104" t="e">
        <f t="shared" si="2"/>
        <v>#REF!</v>
      </c>
      <c r="I24" s="102" t="e">
        <f t="shared" si="0"/>
        <v>#REF!</v>
      </c>
      <c r="J24" s="102" t="s">
        <v>315</v>
      </c>
      <c r="K24" s="102" t="e">
        <f>+IF(ISBLANK(VLOOKUP(A24,#REF!,5,0)),"",VLOOKUP(A24,#REF!,5,0))</f>
        <v>#REF!</v>
      </c>
      <c r="L24" s="102" t="e">
        <f>+IF(ISBLANK(VLOOKUP(A24,#REF!,9,0)),"",VLOOKUP(A24,#REF!,9,0))</f>
        <v>#REF!</v>
      </c>
      <c r="M24" s="102" t="e">
        <f t="shared" si="4"/>
        <v>#REF!</v>
      </c>
      <c r="N24" s="102" t="e">
        <f t="shared" si="3"/>
        <v>#REF!</v>
      </c>
      <c r="O24" s="102"/>
      <c r="P24" s="102"/>
    </row>
    <row r="25" spans="1:16" x14ac:dyDescent="0.25">
      <c r="A25" s="102" t="s">
        <v>320</v>
      </c>
      <c r="B25" s="102" t="str">
        <f t="shared" si="1"/>
        <v>5</v>
      </c>
      <c r="C25" s="102" t="e">
        <f>+MID(VLOOKUP(A25,#REF!,2,0),4,LEN(VLOOKUP(A25,#REF!,2,0))-4)</f>
        <v>#REF!</v>
      </c>
      <c r="D25" s="102" t="s">
        <v>288</v>
      </c>
      <c r="E25" s="102" t="e">
        <f>+VLOOKUP(A25,#REF!,3,0)</f>
        <v>#REF!</v>
      </c>
      <c r="F25" s="102" t="e">
        <f>+VLOOKUP(A25,#REF!,10,0)</f>
        <v>#REF!</v>
      </c>
      <c r="G25" s="102" t="e">
        <f>+VLOOKUP(A25,#REF!,13,0)</f>
        <v>#REF!</v>
      </c>
      <c r="H25" s="104" t="e">
        <f t="shared" si="2"/>
        <v>#REF!</v>
      </c>
      <c r="I25" s="102" t="e">
        <f t="shared" si="0"/>
        <v>#REF!</v>
      </c>
      <c r="J25" s="102" t="s">
        <v>315</v>
      </c>
      <c r="K25" s="102" t="e">
        <f>+IF(ISBLANK(VLOOKUP(A25,#REF!,5,0)),"",VLOOKUP(A25,#REF!,5,0))</f>
        <v>#REF!</v>
      </c>
      <c r="L25" s="102" t="e">
        <f>+IF(ISBLANK(VLOOKUP(A25,#REF!,9,0)),"",VLOOKUP(A25,#REF!,9,0))</f>
        <v>#REF!</v>
      </c>
      <c r="M25" s="102" t="e">
        <f t="shared" si="4"/>
        <v>#REF!</v>
      </c>
      <c r="N25" s="102" t="e">
        <f t="shared" si="3"/>
        <v>#REF!</v>
      </c>
      <c r="O25" s="102"/>
      <c r="P25" s="102"/>
    </row>
    <row r="26" spans="1:16" x14ac:dyDescent="0.25">
      <c r="A26" s="102" t="s">
        <v>321</v>
      </c>
      <c r="B26" s="102" t="str">
        <f t="shared" si="1"/>
        <v>6</v>
      </c>
      <c r="C26" s="102" t="str">
        <f>+MID(VLOOKUP(A26,'Evaluación de riesgos'!$B$13:$C$160,2,0),4,LEN(VLOOKUP(A26,'Evaluación de riesgos'!$B$13:$C$160,2,0))-4)</f>
        <v xml:space="preserve">  La Entidad cuenta con mecanismos para vincular o relacionar el plan estratégico con los objetivos estratégicos y estos a su vez con los objetivos operativos</v>
      </c>
      <c r="D26" s="102" t="s">
        <v>274</v>
      </c>
      <c r="E26" s="102" t="str">
        <f>+VLOOKUP(A26,'Evaluación de riesgos'!$B$13:$K$160,3,0)</f>
        <v>Dimension de Direccionamiento Estratetegico y Planeacion.
Politica de Planeacion Institucional</v>
      </c>
      <c r="F26" s="102" t="str">
        <f>+VLOOKUP(A26,'Evaluación de riesgos'!$B$13:$K$160,10,0)</f>
        <v>Mantenimiento del control</v>
      </c>
      <c r="G26" s="102">
        <f>+VLOOKUP(A26,'Evaluación de riesgos'!$B$13:$O$160,13,0)</f>
        <v>141.78960000000001</v>
      </c>
      <c r="H26" s="104" t="e">
        <f t="shared" si="2"/>
        <v>#REF!</v>
      </c>
      <c r="I26" s="102" t="e">
        <f t="shared" si="0"/>
        <v>#REF!</v>
      </c>
      <c r="J26" s="102" t="s">
        <v>322</v>
      </c>
      <c r="K26" s="102">
        <f>+IF(ISBLANK(VLOOKUP(A26,'Evaluación de riesgos'!$B$16:$F$160,5,0)),"",VLOOKUP(A26,'Evaluación de riesgos'!$B$16:$F$160,5,0))</f>
        <v>3</v>
      </c>
      <c r="L26" s="102">
        <f>+IF(ISBLANK(VLOOKUP(A26,'Evaluación de riesgos'!$B$16:$J$160,9,9)),"",VLOOKUP(A26,'Evaluación de riesgos'!$B$16:$J$160,9,9))</f>
        <v>3</v>
      </c>
      <c r="M26" s="102">
        <f t="shared" si="4"/>
        <v>1</v>
      </c>
      <c r="N26" s="102">
        <f t="shared" si="3"/>
        <v>1</v>
      </c>
      <c r="O26" s="102"/>
      <c r="P26" s="102"/>
    </row>
    <row r="27" spans="1:16" x14ac:dyDescent="0.25">
      <c r="A27" s="102" t="s">
        <v>323</v>
      </c>
      <c r="B27" s="102" t="str">
        <f t="shared" si="1"/>
        <v>6</v>
      </c>
      <c r="C27" s="102" t="str">
        <f>+MID(VLOOKUP(A27,'Evaluación de riesgos'!$B$13:$C$160,2,0),4,LEN(VLOOKUP(A27,'Evaluación de riesgos'!$B$13:$C$160,2,0))-4)</f>
        <v xml:space="preserve"> Los objetivos de los procesos, programas o proyectos (según aplique) que están definidos, son específicos, medibles, alcanzables, relevantes, delimitados en el tiempo</v>
      </c>
      <c r="D27" s="102" t="s">
        <v>274</v>
      </c>
      <c r="E27" s="102" t="str">
        <f>+VLOOKUP(A27,'Evaluación de riesgos'!$B$13:$K$160,3,0)</f>
        <v>Dimension de Gestion con Valores para Resultado
Politica de Fortalecimiento Organizacional y Simplificaciòn de Procesos</v>
      </c>
      <c r="F27" s="102" t="str">
        <f>+VLOOKUP(A27,'Evaluación de riesgos'!$B$13:$K$160,10,0)</f>
        <v>Mantenimiento del control</v>
      </c>
      <c r="G27" s="102">
        <f>+VLOOKUP(A27,'Evaluación de riesgos'!$B$13:$O$160,13,0)</f>
        <v>141.8896</v>
      </c>
      <c r="H27" s="104" t="e">
        <f t="shared" si="2"/>
        <v>#REF!</v>
      </c>
      <c r="I27" s="102" t="e">
        <f t="shared" si="0"/>
        <v>#REF!</v>
      </c>
      <c r="J27" s="102" t="s">
        <v>322</v>
      </c>
      <c r="K27" s="102">
        <f>+IF(ISBLANK(VLOOKUP(A27,'Evaluación de riesgos'!$B$16:$F$160,5,0)),"",VLOOKUP(A27,'Evaluación de riesgos'!$B$16:$F$160,5,0))</f>
        <v>3</v>
      </c>
      <c r="L27" s="102">
        <f>+IF(ISBLANK(VLOOKUP(A27,'Evaluación de riesgos'!$B$16:$J$160,9,9)),"",VLOOKUP(A27,'Evaluación de riesgos'!$B$16:$J$160,9,9))</f>
        <v>3</v>
      </c>
      <c r="M27" s="102">
        <f t="shared" si="4"/>
        <v>1</v>
      </c>
      <c r="N27" s="102">
        <f t="shared" si="3"/>
        <v>1</v>
      </c>
      <c r="O27" s="102"/>
      <c r="P27" s="102"/>
    </row>
    <row r="28" spans="1:16" x14ac:dyDescent="0.25">
      <c r="A28" s="102" t="s">
        <v>324</v>
      </c>
      <c r="B28" s="102" t="str">
        <f t="shared" si="1"/>
        <v>6</v>
      </c>
      <c r="C28" s="102" t="str">
        <f>+MID(VLOOKUP(A28,'Evaluación de riesgos'!$B$13:$C$160,2,0),4,LEN(VLOOKUP(A28,'Evaluación de riesgos'!$B$13:$C$160,2,0))-4)</f>
        <v xml:space="preserve"> La Alta Dirección evalúa periódicamente los objetivos establecidos para asegurar que estos continúan siendo consistentes y apropiados para la Entidad</v>
      </c>
      <c r="D28" s="102" t="s">
        <v>274</v>
      </c>
      <c r="E28" s="102" t="str">
        <f>+VLOOKUP(A28,'Evaluación de riesgos'!$B$13:$K$160,3,0)</f>
        <v>Dimension de Direccionamiento Estratetegico y Planeacion.
Politica de Planeacion Institucional
Dimension Control Interno
Linea Estrategica</v>
      </c>
      <c r="F28" s="102" t="str">
        <f>+VLOOKUP(A28,'Evaluación de riesgos'!$B$13:$K$160,10,0)</f>
        <v>Mantenimiento del control</v>
      </c>
      <c r="G28" s="102">
        <f>+VLOOKUP(A28,'Evaluación de riesgos'!$B$13:$O$160,13,0)</f>
        <v>141.97540000000001</v>
      </c>
      <c r="H28" s="104" t="e">
        <f t="shared" si="2"/>
        <v>#REF!</v>
      </c>
      <c r="I28" s="102" t="e">
        <f t="shared" si="0"/>
        <v>#REF!</v>
      </c>
      <c r="J28" s="102" t="s">
        <v>322</v>
      </c>
      <c r="K28" s="102">
        <f>+IF(ISBLANK(VLOOKUP(A28,'Evaluación de riesgos'!$B$16:$F$160,5,0)),"",VLOOKUP(A28,'Evaluación de riesgos'!$B$16:$F$160,5,0))</f>
        <v>3</v>
      </c>
      <c r="L28" s="102">
        <f>+IF(ISBLANK(VLOOKUP(A28,'Evaluación de riesgos'!$B$16:$J$160,9,9)),"",VLOOKUP(A28,'Evaluación de riesgos'!$B$16:$J$160,9,9))</f>
        <v>3</v>
      </c>
      <c r="M28" s="102">
        <f t="shared" si="4"/>
        <v>1</v>
      </c>
      <c r="N28" s="102">
        <f t="shared" si="3"/>
        <v>1</v>
      </c>
      <c r="O28" s="102"/>
      <c r="P28" s="102"/>
    </row>
    <row r="29" spans="1:16" x14ac:dyDescent="0.25">
      <c r="A29" s="102" t="s">
        <v>325</v>
      </c>
      <c r="B29" s="102" t="str">
        <f t="shared" si="1"/>
        <v>7</v>
      </c>
      <c r="C29" s="102" t="str">
        <f>+MID(VLOOKUP(A29,'Evaluación de riesgos'!$B$13:$C$160,2,0),4,LEN(VLOOKUP(A29,'Evaluación de riesgos'!$B$13:$C$160,2,0))-4)</f>
        <v xml:space="preserve"> Teniendo en cuenta la estructura de la política de Administración del Riesgo, su alcance define lineamientos para toda la entidad, incluyendo regionales, áreas tercerizadas u otras instancias que afectan la prestación del servicio</v>
      </c>
      <c r="D29" s="102" t="s">
        <v>274</v>
      </c>
      <c r="E29" s="102" t="str">
        <f>+VLOOKUP(A29,'Evaluación de riesgos'!$B$13:$K$160,3,0)</f>
        <v>Dimension de Direccionamiento Estratetegico y Planeacion.
Politica de Planeacion Institucional</v>
      </c>
      <c r="F29" s="102" t="str">
        <f>+VLOOKUP(A29,'Evaluación de riesgos'!$B$13:$K$160,10,0)</f>
        <v>Mantenimiento del control</v>
      </c>
      <c r="G29" s="102">
        <f>+VLOOKUP(A29,'Evaluación de riesgos'!$B$13:$O$160,13,0)</f>
        <v>142.08959999999999</v>
      </c>
      <c r="H29" s="104" t="e">
        <f t="shared" si="2"/>
        <v>#REF!</v>
      </c>
      <c r="I29" s="102" t="e">
        <f t="shared" si="0"/>
        <v>#REF!</v>
      </c>
      <c r="J29" s="102" t="s">
        <v>326</v>
      </c>
      <c r="K29" s="102">
        <f>+IF(ISBLANK(VLOOKUP(A29,'Evaluación de riesgos'!$B$16:$F$160,5,0)),"",VLOOKUP(A29,'Evaluación de riesgos'!$B$16:$F$160,5,0))</f>
        <v>3</v>
      </c>
      <c r="L29" s="102">
        <f>+IF(ISBLANK(VLOOKUP(A29,'Evaluación de riesgos'!$B$16:$J$160,9,9)),"",VLOOKUP(A29,'Evaluación de riesgos'!$B$16:$J$160,9,9))</f>
        <v>3</v>
      </c>
      <c r="M29" s="102">
        <f t="shared" si="4"/>
        <v>1</v>
      </c>
      <c r="N29" s="102">
        <f t="shared" si="3"/>
        <v>1</v>
      </c>
      <c r="O29" s="102"/>
      <c r="P29" s="102"/>
    </row>
    <row r="30" spans="1:16" x14ac:dyDescent="0.25">
      <c r="A30" s="102" t="s">
        <v>327</v>
      </c>
      <c r="B30" s="102" t="str">
        <f t="shared" si="1"/>
        <v>7</v>
      </c>
      <c r="C30" s="102" t="str">
        <f>+MID(VLOOKUP(A30,'Evaluación de riesgos'!$B$13:$C$160,2,0),4,LEN(VLOOKUP(A30,'Evaluación de riesgos'!$B$13:$C$160,2,0))-4)</f>
        <v xml:space="preserve"> La Oficina de Planeación, Gerencia de Riesgos (donde existan), como 2a línea de defensa, consolidan información clave frente a la gestión del riesgo</v>
      </c>
      <c r="D30" s="102" t="s">
        <v>274</v>
      </c>
      <c r="E30" s="102" t="str">
        <f>+VLOOKUP(A30,'Evaluación de riesgos'!$B$13:$K$160,3,0)</f>
        <v>Dimension Control Interno 
Lineas de Defensa</v>
      </c>
      <c r="F30" s="102" t="str">
        <f>+VLOOKUP(A30,'Evaluación de riesgos'!$B$13:$K$160,10,0)</f>
        <v>Mantenimiento del control</v>
      </c>
      <c r="G30" s="102">
        <f>+VLOOKUP(A30,'Evaluación de riesgos'!$B$13:$O$160,13,0)</f>
        <v>142.1456</v>
      </c>
      <c r="H30" s="104" t="e">
        <f t="shared" si="2"/>
        <v>#REF!</v>
      </c>
      <c r="I30" s="102" t="e">
        <f t="shared" si="0"/>
        <v>#REF!</v>
      </c>
      <c r="J30" s="102" t="s">
        <v>326</v>
      </c>
      <c r="K30" s="102">
        <f>+IF(ISBLANK(VLOOKUP(A30,'Evaluación de riesgos'!$B$16:$F$160,5,0)),"",VLOOKUP(A30,'Evaluación de riesgos'!$B$16:$F$160,5,0))</f>
        <v>3</v>
      </c>
      <c r="L30" s="102">
        <f>+IF(ISBLANK(VLOOKUP(A30,'Evaluación de riesgos'!$B$16:$J$160,9,9)),"",VLOOKUP(A30,'Evaluación de riesgos'!$B$16:$J$160,9,9))</f>
        <v>3</v>
      </c>
      <c r="M30" s="102">
        <f t="shared" si="4"/>
        <v>1</v>
      </c>
      <c r="N30" s="102">
        <f t="shared" si="3"/>
        <v>1</v>
      </c>
      <c r="O30" s="102"/>
      <c r="P30" s="102"/>
    </row>
    <row r="31" spans="1:16" x14ac:dyDescent="0.25">
      <c r="A31" s="102" t="s">
        <v>328</v>
      </c>
      <c r="B31" s="102" t="str">
        <f t="shared" si="1"/>
        <v>7</v>
      </c>
      <c r="C31" s="102" t="str">
        <f>+MID(VLOOKUP(A31,'Evaluación de riesgos'!$B$13:$C$160,2,0),4,LEN(VLOOKUP(A31,'Evaluación de riesgos'!$B$13:$C$160,2,0))-4)</f>
        <v xml:space="preserve"> A partir de la información consolidada y reportada por la 2a línea de defensa (7.2), la Alta Dirección analiza sus resultados y en especial considera si se han presentado materializaciones de riesgo</v>
      </c>
      <c r="D31" s="102" t="s">
        <v>274</v>
      </c>
      <c r="E31" s="102" t="str">
        <f>+VLOOKUP(A31,'Evaluación de riesgos'!$B$13:$K$160,3,0)</f>
        <v>Dimension Control Interno 
Lineas de Defensa</v>
      </c>
      <c r="F31" s="102" t="str">
        <f>+VLOOKUP(A31,'Evaluación de riesgos'!$B$13:$K$160,10,0)</f>
        <v>Mantenimiento del control</v>
      </c>
      <c r="G31" s="102">
        <f>+VLOOKUP(A31,'Evaluación de riesgos'!$B$13:$O$160,13,0)</f>
        <v>142.23650000000001</v>
      </c>
      <c r="H31" s="104" t="e">
        <f t="shared" si="2"/>
        <v>#REF!</v>
      </c>
      <c r="I31" s="102" t="e">
        <f t="shared" si="0"/>
        <v>#REF!</v>
      </c>
      <c r="J31" s="102" t="s">
        <v>326</v>
      </c>
      <c r="K31" s="102">
        <f>+IF(ISBLANK(VLOOKUP(A31,'Evaluación de riesgos'!$B$16:$F$160,5,0)),"",VLOOKUP(A31,'Evaluación de riesgos'!$B$16:$F$160,5,0))</f>
        <v>3</v>
      </c>
      <c r="L31" s="102">
        <f>+IF(ISBLANK(VLOOKUP(A31,'Evaluación de riesgos'!$B$16:$J$160,9,9)),"",VLOOKUP(A31,'Evaluación de riesgos'!$B$16:$J$160,9,9))</f>
        <v>3</v>
      </c>
      <c r="M31" s="102">
        <f t="shared" si="4"/>
        <v>1</v>
      </c>
      <c r="N31" s="102">
        <f t="shared" si="3"/>
        <v>1</v>
      </c>
      <c r="O31" s="102"/>
      <c r="P31" s="102"/>
    </row>
    <row r="32" spans="1:16" x14ac:dyDescent="0.25">
      <c r="A32" s="102" t="s">
        <v>329</v>
      </c>
      <c r="B32" s="102" t="str">
        <f t="shared" si="1"/>
        <v>7</v>
      </c>
      <c r="C32" s="102" t="str">
        <f>+MID(VLOOKUP(A32,'Evaluación de riesgos'!$B$13:$C$160,2,0),4,LEN(VLOOKUP(A32,'Evaluación de riesgos'!$B$13:$C$160,2,0))-4)</f>
        <v xml:space="preserve"> Cuando se detectan materializaciones de riesgo, se definen los cursos de acción en relación con la revisión y actualización del mapa de riesgos correspondiente</v>
      </c>
      <c r="D32" s="102" t="s">
        <v>274</v>
      </c>
      <c r="E32" s="102" t="str">
        <f>+VLOOKUP(A32,'Evaluación de riesgos'!$B$13:$K$160,3,0)</f>
        <v>Dimension de Direccionamiento Estratetegico y Planeacion.
Politica de Planeacion Institucional
Dimension Control Interno 
Lineas de Defensa</v>
      </c>
      <c r="F32" s="102" t="str">
        <f>+VLOOKUP(A32,'Evaluación de riesgos'!$B$13:$K$160,10,0)</f>
        <v>Mantenimiento del control</v>
      </c>
      <c r="G32" s="102">
        <f>+VLOOKUP(A32,'Evaluación de riesgos'!$B$13:$O$160,13,0)</f>
        <v>142.3896</v>
      </c>
      <c r="H32" s="104" t="e">
        <f t="shared" si="2"/>
        <v>#REF!</v>
      </c>
      <c r="I32" s="102" t="e">
        <f t="shared" si="0"/>
        <v>#REF!</v>
      </c>
      <c r="J32" s="102" t="s">
        <v>326</v>
      </c>
      <c r="K32" s="102">
        <f>+IF(ISBLANK(VLOOKUP(A32,'Evaluación de riesgos'!$B$16:$F$160,5,0)),"",VLOOKUP(A32,'Evaluación de riesgos'!$B$16:$F$160,5,0))</f>
        <v>3</v>
      </c>
      <c r="L32" s="102">
        <f>+IF(ISBLANK(VLOOKUP(A32,'Evaluación de riesgos'!$B$16:$J$160,9,9)),"",VLOOKUP(A32,'Evaluación de riesgos'!$B$16:$J$160,9,9))</f>
        <v>3</v>
      </c>
      <c r="M32" s="102">
        <f t="shared" si="4"/>
        <v>1</v>
      </c>
      <c r="N32" s="102">
        <f t="shared" si="3"/>
        <v>1</v>
      </c>
      <c r="O32" s="102"/>
      <c r="P32" s="102"/>
    </row>
    <row r="33" spans="1:16" x14ac:dyDescent="0.25">
      <c r="A33" s="102" t="s">
        <v>330</v>
      </c>
      <c r="B33" s="102" t="str">
        <f t="shared" si="1"/>
        <v>7</v>
      </c>
      <c r="C33" s="102" t="str">
        <f>+MID(VLOOKUP(A33,'Evaluación de riesgos'!$B$13:$C$160,2,0),4,LEN(VLOOKUP(A33,'Evaluación de riesgos'!$B$13:$C$160,2,0))-4)</f>
        <v xml:space="preserve"> Se llevan a cabo seguimientos a las acciones definidas para resolver materializaciones de riesgo detectadas</v>
      </c>
      <c r="D33" s="102" t="s">
        <v>274</v>
      </c>
      <c r="E33" s="102" t="str">
        <f>+VLOOKUP(A33,'Evaluación de riesgos'!$B$13:$K$160,3,0)</f>
        <v>Dimension de Evaluacion de Resultados 
Politica de Seguimiento y evaluacion al Desempeño Institucional.
Dimension Control Interno 
Lineas de Defensa</v>
      </c>
      <c r="F33" s="102" t="str">
        <f>+VLOOKUP(A33,'Evaluación de riesgos'!$B$13:$K$160,10,0)</f>
        <v>Mantenimiento del control</v>
      </c>
      <c r="G33" s="102">
        <f>+VLOOKUP(A33,'Evaluación de riesgos'!$B$13:$O$160,13,0)</f>
        <v>142.4563</v>
      </c>
      <c r="H33" s="104" t="e">
        <f t="shared" si="2"/>
        <v>#REF!</v>
      </c>
      <c r="I33" s="102" t="e">
        <f t="shared" si="0"/>
        <v>#REF!</v>
      </c>
      <c r="J33" s="102" t="s">
        <v>326</v>
      </c>
      <c r="K33" s="102">
        <f>+IF(ISBLANK(VLOOKUP(A33,'Evaluación de riesgos'!$B$16:$F$160,5,0)),"",VLOOKUP(A33,'Evaluación de riesgos'!$B$16:$F$160,5,0))</f>
        <v>3</v>
      </c>
      <c r="L33" s="102">
        <f>+IF(ISBLANK(VLOOKUP(A33,'Evaluación de riesgos'!$B$16:$J$160,9,9)),"",VLOOKUP(A33,'Evaluación de riesgos'!$B$16:$J$160,9,9))</f>
        <v>3</v>
      </c>
      <c r="M33" s="102">
        <f t="shared" si="4"/>
        <v>1</v>
      </c>
      <c r="N33" s="102">
        <f t="shared" si="3"/>
        <v>1</v>
      </c>
      <c r="O33" s="102"/>
      <c r="P33" s="102"/>
    </row>
    <row r="34" spans="1:16" x14ac:dyDescent="0.25">
      <c r="A34" s="102" t="s">
        <v>331</v>
      </c>
      <c r="B34" s="102" t="str">
        <f t="shared" si="1"/>
        <v>8</v>
      </c>
      <c r="C34" s="102" t="str">
        <f>+MID(VLOOKUP(A34,'Evaluación de riesgos'!$B$13:$C$160,2,0),4,LEN(VLOOKUP(A34,'Evaluación de riesgos'!$B$13:$C$160,2,0))-4)</f>
        <v xml:space="preserve"> La Alta Dirección acorde con el análisis del entorno interno y externo, define los procesos, programas o proyectos (según aplique), susceptibles de posibles actos de corrupción</v>
      </c>
      <c r="D34" s="102" t="s">
        <v>274</v>
      </c>
      <c r="E34" s="102" t="str">
        <f>+VLOOKUP(A34,'Evaluación de riesgos'!$B$13:$K$160,3,0)</f>
        <v>Dimension de Direccionamiento Estratetegico y Planeacion.
Politica de Planeacion Institucional</v>
      </c>
      <c r="F34" s="102" t="str">
        <f>+VLOOKUP(A34,'Evaluación de riesgos'!$B$13:$K$160,10,0)</f>
        <v>Mantenimiento del control</v>
      </c>
      <c r="G34" s="102">
        <f>+VLOOKUP(A34,'Evaluación de riesgos'!$B$13:$O$160,13,0)</f>
        <v>142.54579999999999</v>
      </c>
      <c r="H34" s="104" t="e">
        <f t="shared" si="2"/>
        <v>#REF!</v>
      </c>
      <c r="I34" s="102" t="e">
        <f t="shared" ref="I34:I65" si="5">+IF(F34=$F$2,$P$4,IF(F34=$F$3,$P$2,$P$3))</f>
        <v>#REF!</v>
      </c>
      <c r="J34" s="102" t="s">
        <v>332</v>
      </c>
      <c r="K34" s="102">
        <f>+IF(ISBLANK(VLOOKUP(A34,'Evaluación de riesgos'!$B$16:$F$160,5,0)),"",VLOOKUP(A34,'Evaluación de riesgos'!$B$16:$F$160,5,0))</f>
        <v>3</v>
      </c>
      <c r="L34" s="102">
        <f>+IF(ISBLANK(VLOOKUP(A34,'Evaluación de riesgos'!$B$16:$J$160,9,9)),"",VLOOKUP(A34,'Evaluación de riesgos'!$B$16:$J$160,9,9))</f>
        <v>3</v>
      </c>
      <c r="M34" s="102">
        <f t="shared" si="4"/>
        <v>1</v>
      </c>
      <c r="N34" s="102">
        <f t="shared" si="3"/>
        <v>1</v>
      </c>
      <c r="O34" s="102"/>
      <c r="P34" s="102"/>
    </row>
    <row r="35" spans="1:16" x14ac:dyDescent="0.25">
      <c r="A35" s="102" t="s">
        <v>333</v>
      </c>
      <c r="B35" s="102" t="str">
        <f t="shared" si="1"/>
        <v>8</v>
      </c>
      <c r="C35" s="102" t="str">
        <f>+MID(VLOOKUP(A35,'Evaluación de riesgos'!$B$13:$C$160,2,0),4,LEN(VLOOKUP(A35,'Evaluación de riesgos'!$B$13:$C$160,2,0))-4)</f>
        <v xml:space="preserve"> La Alta Dirección monitorea los riesgos de corrupción con la periodicidad establecida en la Política de Administración del Riesgo</v>
      </c>
      <c r="D35" s="102" t="s">
        <v>274</v>
      </c>
      <c r="E35" s="102" t="str">
        <f>+VLOOKUP(A35,'Evaluación de riesgos'!$B$13:$K$160,3,0)</f>
        <v>Dimension de Control Interno
Linea Estrategica</v>
      </c>
      <c r="F35" s="102" t="str">
        <f>+VLOOKUP(A35,'Evaluación de riesgos'!$B$13:$K$160,10,0)</f>
        <v>Mantenimiento del control</v>
      </c>
      <c r="G35" s="102">
        <f>+VLOOKUP(A35,'Evaluación de riesgos'!$B$13:$O$160,13,0)</f>
        <v>142.63210000000001</v>
      </c>
      <c r="H35" s="104" t="e">
        <f t="shared" si="2"/>
        <v>#REF!</v>
      </c>
      <c r="I35" s="102" t="e">
        <f t="shared" si="5"/>
        <v>#REF!</v>
      </c>
      <c r="J35" s="102" t="s">
        <v>332</v>
      </c>
      <c r="K35" s="102">
        <f>+IF(ISBLANK(VLOOKUP(A35,'Evaluación de riesgos'!$B$16:$F$160,5,0)),"",VLOOKUP(A35,'Evaluación de riesgos'!$B$16:$F$160,5,0))</f>
        <v>3</v>
      </c>
      <c r="L35" s="102">
        <f>+IF(ISBLANK(VLOOKUP(A35,'Evaluación de riesgos'!$B$16:$J$160,9,9)),"",VLOOKUP(A35,'Evaluación de riesgos'!$B$16:$J$160,9,9))</f>
        <v>3</v>
      </c>
      <c r="M35" s="102">
        <f t="shared" si="4"/>
        <v>1</v>
      </c>
      <c r="N35" s="102">
        <f t="shared" si="3"/>
        <v>1</v>
      </c>
      <c r="O35" s="102"/>
      <c r="P35" s="102"/>
    </row>
    <row r="36" spans="1:16" x14ac:dyDescent="0.25">
      <c r="A36" s="102" t="s">
        <v>334</v>
      </c>
      <c r="B36" s="102" t="str">
        <f t="shared" si="1"/>
        <v>8</v>
      </c>
      <c r="C36" s="102" t="str">
        <f>+MID(VLOOKUP(A36,'Evaluación de riesgos'!$B$13:$C$160,2,0),4,LEN(VLOOKUP(A36,'Evaluación de riesgos'!$B$13:$C$160,2,0))-4)</f>
        <v xml:space="preserve"> Para el desarrollo de las actividades de control, la entidad considera la adecuada división de las funciones y que éstas se encuentren segregadas en diferentes personas para reducir el riesgo de acciones fraudulentas</v>
      </c>
      <c r="D36" s="102" t="s">
        <v>274</v>
      </c>
      <c r="E36" s="102" t="str">
        <f>+VLOOKUP(A36,'Evaluación de riesgos'!$B$13:$K$160,3,0)</f>
        <v>Dimension de Contro Interno
Lineas de Defensa</v>
      </c>
      <c r="F36" s="102" t="str">
        <f>+VLOOKUP(A36,'Evaluación de riesgos'!$B$13:$K$160,10,0)</f>
        <v>Mantenimiento del control</v>
      </c>
      <c r="G36" s="102">
        <f>+VLOOKUP(A36,'Evaluación de riesgos'!$B$13:$O$160,13,0)</f>
        <v>142.7456</v>
      </c>
      <c r="H36" s="104" t="e">
        <f t="shared" si="2"/>
        <v>#REF!</v>
      </c>
      <c r="I36" s="102" t="e">
        <f t="shared" si="5"/>
        <v>#REF!</v>
      </c>
      <c r="J36" s="102" t="s">
        <v>332</v>
      </c>
      <c r="K36" s="102">
        <f>+IF(ISBLANK(VLOOKUP(A36,'Evaluación de riesgos'!$B$16:$F$160,5,0)),"",VLOOKUP(A36,'Evaluación de riesgos'!$B$16:$F$160,5,0))</f>
        <v>3</v>
      </c>
      <c r="L36" s="102">
        <f>+IF(ISBLANK(VLOOKUP(A36,'Evaluación de riesgos'!$B$16:$J$160,9,9)),"",VLOOKUP(A36,'Evaluación de riesgos'!$B$16:$J$160,9,9))</f>
        <v>3</v>
      </c>
      <c r="M36" s="102">
        <f t="shared" si="4"/>
        <v>1</v>
      </c>
      <c r="N36" s="102">
        <f t="shared" si="3"/>
        <v>1</v>
      </c>
      <c r="O36" s="102"/>
      <c r="P36" s="102"/>
    </row>
    <row r="37" spans="1:16" x14ac:dyDescent="0.25">
      <c r="A37" s="102" t="s">
        <v>335</v>
      </c>
      <c r="B37" s="102" t="str">
        <f t="shared" si="1"/>
        <v>8</v>
      </c>
      <c r="C37" s="102" t="str">
        <f>+MID(VLOOKUP(A37,'Evaluación de riesgos'!$B$13:$C$160,2,0),4,LEN(VLOOKUP(A37,'Evaluación de riesgos'!$B$13:$C$160,2,0))-4)</f>
        <v xml:space="preserve"> La Alta Dirección evalúa fallas en los controles (diseño y ejecución) para definir cursos de acción apropiados para su mejora</v>
      </c>
      <c r="D37" s="102" t="s">
        <v>274</v>
      </c>
      <c r="E37" s="102" t="str">
        <f>+VLOOKUP(A37,'Evaluación de riesgos'!$B$13:$K$160,3,0)</f>
        <v>Dimension de Control Interno
Linea Estrategica</v>
      </c>
      <c r="F37" s="102" t="str">
        <f>+VLOOKUP(A37,'Evaluación de riesgos'!$B$13:$K$160,10,0)</f>
        <v>Mantenimiento del control</v>
      </c>
      <c r="G37" s="102">
        <f>+VLOOKUP(A37,'Evaluación de riesgos'!$B$13:$O$160,13,0)</f>
        <v>142.87450000000001</v>
      </c>
      <c r="H37" s="104" t="e">
        <f t="shared" si="2"/>
        <v>#REF!</v>
      </c>
      <c r="I37" s="102" t="e">
        <f t="shared" si="5"/>
        <v>#REF!</v>
      </c>
      <c r="J37" s="102" t="s">
        <v>332</v>
      </c>
      <c r="K37" s="102">
        <f>+IF(ISBLANK(VLOOKUP(A37,'Evaluación de riesgos'!$B$16:$F$160,5,0)),"",VLOOKUP(A37,'Evaluación de riesgos'!$B$16:$F$160,5,0))</f>
        <v>3</v>
      </c>
      <c r="L37" s="102">
        <f>+IF(ISBLANK(VLOOKUP(A37,'Evaluación de riesgos'!$B$16:$J$160,9,9)),"",VLOOKUP(A37,'Evaluación de riesgos'!$B$16:$J$160,9,9))</f>
        <v>3</v>
      </c>
      <c r="M37" s="102">
        <f t="shared" si="4"/>
        <v>1</v>
      </c>
      <c r="N37" s="102">
        <f t="shared" si="3"/>
        <v>1</v>
      </c>
      <c r="O37" s="102"/>
      <c r="P37" s="102"/>
    </row>
    <row r="38" spans="1:16" x14ac:dyDescent="0.25">
      <c r="A38" s="102" t="s">
        <v>336</v>
      </c>
      <c r="B38" s="102" t="str">
        <f t="shared" si="1"/>
        <v>9</v>
      </c>
      <c r="C38" s="102" t="str">
        <f>+MID(VLOOKUP(A38,'Evaluación de riesgos'!$B$13:$C$160,2,0),4,LEN(VLOOKUP(A38,'Evaluación de riesgos'!$B$13:$C$160,2,0))-4)</f>
        <v xml:space="preserve"> Acorde con lo establecido en la política de Administración del Riesgo, se monitorean los factores internos y externos definidos para la entidad, a fin de establecer cambios en el entorno que determinen nuevos riesgos o ajustes a los existentes</v>
      </c>
      <c r="D38" s="102" t="s">
        <v>274</v>
      </c>
      <c r="E38" s="102" t="str">
        <f>+VLOOKUP(A38,'Evaluación de riesgos'!$B$13:$K$160,3,0)</f>
        <v>Dimension de Direccionamiento Estrategico 
Politica de Planeacion Institucional</v>
      </c>
      <c r="F38" s="102" t="str">
        <f>+VLOOKUP(A38,'Evaluación de riesgos'!$B$13:$K$160,10,0)</f>
        <v>Mantenimiento del control</v>
      </c>
      <c r="G38" s="102">
        <f>+VLOOKUP(A38,'Evaluación de riesgos'!$B$13:$O$160,13,0)</f>
        <v>142.96350000000001</v>
      </c>
      <c r="H38" s="104" t="e">
        <f t="shared" si="2"/>
        <v>#REF!</v>
      </c>
      <c r="I38" s="102" t="e">
        <f t="shared" si="5"/>
        <v>#REF!</v>
      </c>
      <c r="J38" s="102" t="s">
        <v>337</v>
      </c>
      <c r="K38" s="102">
        <f>+IF(ISBLANK(VLOOKUP(A38,'Evaluación de riesgos'!$B$16:$F$160,5,0)),"",VLOOKUP(A38,'Evaluación de riesgos'!$B$16:$F$160,5,0))</f>
        <v>3</v>
      </c>
      <c r="L38" s="102">
        <f>+IF(ISBLANK(VLOOKUP(A38,'Evaluación de riesgos'!$B$16:$J$160,9,9)),"",VLOOKUP(A38,'Evaluación de riesgos'!$B$16:$J$160,9,9))</f>
        <v>3</v>
      </c>
      <c r="M38" s="102">
        <f t="shared" si="4"/>
        <v>1</v>
      </c>
      <c r="N38" s="102">
        <f t="shared" si="3"/>
        <v>1</v>
      </c>
      <c r="O38" s="102"/>
      <c r="P38" s="102"/>
    </row>
    <row r="39" spans="1:16" x14ac:dyDescent="0.25">
      <c r="A39" s="102" t="s">
        <v>338</v>
      </c>
      <c r="B39" s="102" t="str">
        <f t="shared" si="1"/>
        <v>9</v>
      </c>
      <c r="C39" s="102" t="str">
        <f>+MID(VLOOKUP(A39,'Evaluación de riesgos'!$B$13:$C$160,2,0),4,LEN(VLOOKUP(A39,'Evaluación de riesgos'!$B$13:$C$160,2,0))-4)</f>
        <v xml:space="preserve"> La Alta Dirección analiza los riesgos asociados a actividades tercerizadas, regionales u otras figuras externas que afecten la prestación del servicio a los usuarios, basados en los informes de la segunda y tercera linea de defensa</v>
      </c>
      <c r="D39" s="102" t="s">
        <v>274</v>
      </c>
      <c r="E39" s="102" t="str">
        <f>+VLOOKUP(A39,'Evaluación de riesgos'!$B$13:$K$160,3,0)</f>
        <v>Dimension de Control Interno
Lineas de Defensa</v>
      </c>
      <c r="F39" s="102" t="str">
        <f>+VLOOKUP(A39,'Evaluación de riesgos'!$B$13:$K$160,10,0)</f>
        <v>Mantenimiento del control</v>
      </c>
      <c r="G39" s="102">
        <f>+VLOOKUP(A39,'Evaluación de riesgos'!$B$13:$O$160,13,0)</f>
        <v>143.01249999999999</v>
      </c>
      <c r="H39" s="104" t="e">
        <f t="shared" si="2"/>
        <v>#REF!</v>
      </c>
      <c r="I39" s="102" t="e">
        <f t="shared" si="5"/>
        <v>#REF!</v>
      </c>
      <c r="J39" s="102" t="s">
        <v>337</v>
      </c>
      <c r="K39" s="102">
        <f>+IF(ISBLANK(VLOOKUP(A39,'Evaluación de riesgos'!$B$16:$F$160,5,0)),"",VLOOKUP(A39,'Evaluación de riesgos'!$B$16:$F$160,5,0))</f>
        <v>3</v>
      </c>
      <c r="L39" s="102">
        <f>+IF(ISBLANK(VLOOKUP(A39,'Evaluación de riesgos'!$B$16:$J$160,9,9)),"",VLOOKUP(A39,'Evaluación de riesgos'!$B$16:$J$160,9,9))</f>
        <v>3</v>
      </c>
      <c r="M39" s="102">
        <f t="shared" si="4"/>
        <v>1</v>
      </c>
      <c r="N39" s="102">
        <f t="shared" si="3"/>
        <v>1</v>
      </c>
      <c r="O39" s="102"/>
      <c r="P39" s="102"/>
    </row>
    <row r="40" spans="1:16" x14ac:dyDescent="0.25">
      <c r="A40" s="102" t="s">
        <v>339</v>
      </c>
      <c r="B40" s="102" t="str">
        <f t="shared" si="1"/>
        <v>9</v>
      </c>
      <c r="C40" s="102" t="str">
        <f>+MID(VLOOKUP(A40,'Evaluación de riesgos'!$B$13:$C$160,2,0),4,LEN(VLOOKUP(A40,'Evaluación de riesgos'!$B$13:$C$160,2,0))-4)</f>
        <v xml:space="preserve"> La Alta Dirección monitorea los riesgos aceptados revisando que sus condiciones no hayan cambiado y definir su pertinencia para sostenerlos o ajustarlos</v>
      </c>
      <c r="D40" s="102" t="s">
        <v>274</v>
      </c>
      <c r="E40" s="102" t="str">
        <f>+VLOOKUP(A40,'Evaluación de riesgos'!$B$13:$K$160,3,0)</f>
        <v>Dimension de Control Interno
Linea Estrategica</v>
      </c>
      <c r="F40" s="102" t="str">
        <f>+VLOOKUP(A40,'Evaluación de riesgos'!$B$13:$K$160,10,0)</f>
        <v>Mantenimiento del control</v>
      </c>
      <c r="G40" s="102">
        <f>+VLOOKUP(A40,'Evaluación de riesgos'!$B$13:$O$160,13,0)</f>
        <v>143.12360000000001</v>
      </c>
      <c r="H40" s="104" t="e">
        <f t="shared" si="2"/>
        <v>#REF!</v>
      </c>
      <c r="I40" s="102" t="e">
        <f t="shared" si="5"/>
        <v>#REF!</v>
      </c>
      <c r="J40" s="102" t="s">
        <v>337</v>
      </c>
      <c r="K40" s="102">
        <f>+IF(ISBLANK(VLOOKUP(A40,'Evaluación de riesgos'!$B$16:$F$160,5,0)),"",VLOOKUP(A40,'Evaluación de riesgos'!$B$16:$F$160,5,0))</f>
        <v>3</v>
      </c>
      <c r="L40" s="102">
        <f>+IF(ISBLANK(VLOOKUP(A40,'Evaluación de riesgos'!$B$16:$J$160,9,9)),"",VLOOKUP(A40,'Evaluación de riesgos'!$B$16:$J$160,9,9))</f>
        <v>3</v>
      </c>
      <c r="M40" s="102">
        <f t="shared" si="4"/>
        <v>1</v>
      </c>
      <c r="N40" s="102">
        <f t="shared" si="3"/>
        <v>1</v>
      </c>
      <c r="O40" s="102"/>
      <c r="P40" s="102"/>
    </row>
    <row r="41" spans="1:16" x14ac:dyDescent="0.25">
      <c r="A41" s="102" t="s">
        <v>340</v>
      </c>
      <c r="B41" s="102" t="str">
        <f t="shared" si="1"/>
        <v>9</v>
      </c>
      <c r="C41" s="102" t="str">
        <f>+MID(VLOOKUP(A41,'Evaluación de riesgos'!$B$13:$C$160,2,0),4,LEN(VLOOKUP(A41,'Evaluación de riesgos'!$B$13:$C$160,2,0))-4)</f>
        <v xml:space="preserve"> La Alta Dirección evalúa fallas en los controles (diseño y ejecución) para definir cursos de acción apropiados para su mejora, basados en los informes de la segunda y tercera linea de defensa</v>
      </c>
      <c r="D41" s="102" t="s">
        <v>274</v>
      </c>
      <c r="E41" s="102" t="str">
        <f>+VLOOKUP(A41,'Evaluación de riesgos'!$B$13:$K$160,3,0)</f>
        <v>Dimension de Control Interno
Lineas de Defensa</v>
      </c>
      <c r="F41" s="102" t="str">
        <f>+VLOOKUP(A41,'Evaluación de riesgos'!$B$13:$K$160,10,0)</f>
        <v>Mantenimiento del control</v>
      </c>
      <c r="G41" s="102">
        <f>+VLOOKUP(A41,'Evaluación de riesgos'!$B$13:$O$160,13,0)</f>
        <v>143.2456</v>
      </c>
      <c r="H41" s="104" t="e">
        <f t="shared" si="2"/>
        <v>#REF!</v>
      </c>
      <c r="I41" s="102" t="e">
        <f t="shared" si="5"/>
        <v>#REF!</v>
      </c>
      <c r="J41" s="102" t="s">
        <v>337</v>
      </c>
      <c r="K41" s="102">
        <f>+IF(ISBLANK(VLOOKUP(A41,'Evaluación de riesgos'!$B$16:$F$160,5,0)),"",VLOOKUP(A41,'Evaluación de riesgos'!$B$16:$F$160,5,0))</f>
        <v>3</v>
      </c>
      <c r="L41" s="102">
        <f>+IF(ISBLANK(VLOOKUP(A41,'Evaluación de riesgos'!$B$16:$J$160,9,9)),"",VLOOKUP(A41,'Evaluación de riesgos'!$B$16:$J$160,9,9))</f>
        <v>3</v>
      </c>
      <c r="M41" s="102">
        <f t="shared" si="4"/>
        <v>1</v>
      </c>
      <c r="N41" s="102">
        <f t="shared" si="3"/>
        <v>1</v>
      </c>
      <c r="O41" s="102"/>
      <c r="P41" s="102"/>
    </row>
    <row r="42" spans="1:16" x14ac:dyDescent="0.25">
      <c r="A42" s="102" t="s">
        <v>341</v>
      </c>
      <c r="B42" s="102" t="str">
        <f t="shared" si="1"/>
        <v>9</v>
      </c>
      <c r="C42" s="102" t="str">
        <f>+MID(VLOOKUP(A42,'Evaluación de riesgos'!$B$13:$C$160,2,0),4,LEN(VLOOKUP(A42,'Evaluación de riesgos'!$B$13:$C$160,2,0))-4)</f>
        <v xml:space="preserve"> La entidad analiza el impacto sobre el control interno por cambios en los diferentes niveles organizacionales</v>
      </c>
      <c r="D42" s="102" t="s">
        <v>274</v>
      </c>
      <c r="E42" s="102" t="str">
        <f>+VLOOKUP(A42,'Evaluación de riesgos'!$B$13:$K$160,3,0)</f>
        <v>Dimension de Direccionamiento Estrategico y Planeacion
Politica de Planeacion Institucional
Dimension de Control Interno
Linea Estrategica</v>
      </c>
      <c r="F42" s="102" t="str">
        <f>+VLOOKUP(A42,'Evaluación de riesgos'!$B$13:$K$160,10,0)</f>
        <v>Mantenimiento del control</v>
      </c>
      <c r="G42" s="102">
        <f>+VLOOKUP(A42,'Evaluación de riesgos'!$B$13:$O$160,13,0)</f>
        <v>143.36539999999999</v>
      </c>
      <c r="H42" s="104" t="e">
        <f t="shared" si="2"/>
        <v>#REF!</v>
      </c>
      <c r="I42" s="102" t="e">
        <f t="shared" si="5"/>
        <v>#REF!</v>
      </c>
      <c r="J42" s="102" t="s">
        <v>337</v>
      </c>
      <c r="K42" s="102">
        <f>+IF(ISBLANK(VLOOKUP(A42,'Evaluación de riesgos'!$B$16:$F$160,5,0)),"",VLOOKUP(A42,'Evaluación de riesgos'!$B$16:$F$160,5,0))</f>
        <v>3</v>
      </c>
      <c r="L42" s="102">
        <f>+IF(ISBLANK(VLOOKUP(A42,'Evaluación de riesgos'!$B$16:$J$160,9,9)),"",VLOOKUP(A42,'Evaluación de riesgos'!$B$16:$J$160,9,9))</f>
        <v>3</v>
      </c>
      <c r="M42" s="102">
        <f t="shared" si="4"/>
        <v>1</v>
      </c>
      <c r="N42" s="102">
        <f t="shared" si="3"/>
        <v>1</v>
      </c>
      <c r="O42" s="102"/>
      <c r="P42" s="102"/>
    </row>
    <row r="43" spans="1:16" x14ac:dyDescent="0.25">
      <c r="A43" s="102" t="s">
        <v>342</v>
      </c>
      <c r="B43" s="102" t="str">
        <f>+LEFT(A43,2)</f>
        <v>10</v>
      </c>
      <c r="C43" s="102" t="str">
        <f>+MID(VLOOKUP(A43,'Actividades de control'!$B$13:$C$176,2,0),5,LEN(VLOOKUP(A43,'Actividades de control'!$B$13:$C$176,2,0))-5)</f>
        <v xml:space="preserve"> Para el desarrollo de las actividades de control, la entidad considera la adecuada división de las funciones y que éstas se encuentren segregadas en diferentes personas para reducir el riesgo de error o de incumplimientos de alto impacto en la operación</v>
      </c>
      <c r="D43" s="102" t="s">
        <v>275</v>
      </c>
      <c r="E43" s="102" t="str">
        <f>+VLOOKUP(A43,'Actividades de control'!$B$18:$K$122,3,0)</f>
        <v>Dimension de Control Interno
Lineas de Defensa</v>
      </c>
      <c r="F43" s="102" t="str">
        <f>+VLOOKUP(A43,'Actividades de control'!$B$18:$K$122,10,0)</f>
        <v>Mantenimiento del control</v>
      </c>
      <c r="G43" s="102">
        <f>+VLOOKUP(A43,'Actividades de control'!$B$13:$N$176,13,0)</f>
        <v>223.45689999999999</v>
      </c>
      <c r="H43" s="104" t="e">
        <f t="shared" si="2"/>
        <v>#REF!</v>
      </c>
      <c r="I43" s="102" t="e">
        <f t="shared" si="5"/>
        <v>#REF!</v>
      </c>
      <c r="J43" s="102" t="s">
        <v>343</v>
      </c>
      <c r="K43" s="102">
        <f>+IF(ISBLANK(VLOOKUP(A43,'Actividades de control'!$B$21:$F$122,5,0)),"",VLOOKUP(A43,'Actividades de control'!$B$21:$F$122,5,0))</f>
        <v>3</v>
      </c>
      <c r="L43" s="102">
        <f>+IF(ISBLANK(VLOOKUP(A43,'Actividades de control'!$B$21:$J$122,9,0)),"",VLOOKUP(A43,'Actividades de control'!$B$21:$J$122,9,0))</f>
        <v>3</v>
      </c>
      <c r="M43" s="102">
        <f t="shared" si="4"/>
        <v>1</v>
      </c>
      <c r="N43" s="102">
        <f t="shared" si="3"/>
        <v>1</v>
      </c>
      <c r="O43" s="102"/>
      <c r="P43" s="102"/>
    </row>
    <row r="44" spans="1:16" x14ac:dyDescent="0.25">
      <c r="A44" s="102" t="s">
        <v>344</v>
      </c>
      <c r="B44" s="102" t="str">
        <f t="shared" ref="B44:B82" si="6">+LEFT(A44,2)</f>
        <v>10</v>
      </c>
      <c r="C44" s="102" t="str">
        <f>+MID(VLOOKUP(A44,'Actividades de control'!$B$13:$C$176,2,0),5,LEN(VLOOKUP(A44,'Actividades de control'!$B$13:$C$176,2,0))-5)</f>
        <v xml:space="preserve"> Se han idenfificado y documentado las situaciones específicas en donde no es posible segregar adecuadamente las funciones (ej: falta de personal, presupuesto), con el fin de definir actividades de control alternativas para cubrir los riesgos identificados.</v>
      </c>
      <c r="D44" s="102" t="s">
        <v>275</v>
      </c>
      <c r="E44" s="102" t="str">
        <f>+VLOOKUP(A44,'Actividades de control'!$B$18:$K$122,3,0)</f>
        <v>Dimension de Control Interno
Lineas de Defensa</v>
      </c>
      <c r="F44" s="102" t="str">
        <f>+VLOOKUP(A44,'Actividades de control'!$B$18:$K$122,10,0)</f>
        <v>Mantenimiento del control</v>
      </c>
      <c r="G44" s="102">
        <f>+VLOOKUP(A44,'Actividades de control'!$B$13:$N$176,13,0)</f>
        <v>223.5478</v>
      </c>
      <c r="H44" s="104" t="e">
        <f t="shared" si="2"/>
        <v>#REF!</v>
      </c>
      <c r="I44" s="102" t="e">
        <f t="shared" si="5"/>
        <v>#REF!</v>
      </c>
      <c r="J44" s="102" t="s">
        <v>343</v>
      </c>
      <c r="K44" s="102">
        <f>+IF(ISBLANK(VLOOKUP(A44,'Actividades de control'!$B$21:$F$122,5,0)),"",VLOOKUP(A44,'Actividades de control'!$B$21:$F$122,5,0))</f>
        <v>3</v>
      </c>
      <c r="L44" s="102">
        <f>+IF(ISBLANK(VLOOKUP(A44,'Actividades de control'!$B$21:$J$122,9,0)),"",VLOOKUP(A44,'Actividades de control'!$B$21:$J$122,9,0))</f>
        <v>3</v>
      </c>
      <c r="M44" s="102">
        <f t="shared" si="4"/>
        <v>1</v>
      </c>
      <c r="N44" s="102">
        <f t="shared" si="3"/>
        <v>1</v>
      </c>
      <c r="O44" s="102"/>
      <c r="P44" s="102"/>
    </row>
    <row r="45" spans="1:16" x14ac:dyDescent="0.25">
      <c r="A45" s="102" t="s">
        <v>345</v>
      </c>
      <c r="B45" s="102" t="str">
        <f t="shared" si="6"/>
        <v>10</v>
      </c>
      <c r="C45" s="102" t="str">
        <f>+MID(VLOOKUP(A45,'Actividades de control'!$B$13:$C$176,2,0),5,LEN(VLOOKUP(A45,'Actividades de control'!$B$13:$C$176,2,0))-5)</f>
        <v xml:space="preserve"> El diseño de otros  sistemas de gestión (bajo normas o estándares internacionales como la ISO), se intregan de forma adecuada a la estructura de control de la entidad</v>
      </c>
      <c r="D45" s="102" t="s">
        <v>275</v>
      </c>
      <c r="E45" s="102" t="str">
        <f>+VLOOKUP(A45,'Actividades de control'!$B$18:$K$122,3,0)</f>
        <v xml:space="preserve">
Dimension de Gestion con Valores para Resultados
Dimension de Control Interno
Lineas de Defensa</v>
      </c>
      <c r="F45" s="102" t="str">
        <f>+VLOOKUP(A45,'Actividades de control'!$B$18:$K$122,10,0)</f>
        <v>Mantenimiento del control</v>
      </c>
      <c r="G45" s="102">
        <f>+VLOOKUP(A45,'Actividades de control'!$B$13:$N$176,13,0)</f>
        <v>223.64580000000001</v>
      </c>
      <c r="H45" s="104" t="e">
        <f t="shared" si="2"/>
        <v>#REF!</v>
      </c>
      <c r="I45" s="102" t="e">
        <f t="shared" si="5"/>
        <v>#REF!</v>
      </c>
      <c r="J45" s="102" t="s">
        <v>343</v>
      </c>
      <c r="K45" s="102">
        <f>+IF(ISBLANK(VLOOKUP(A45,'Actividades de control'!$B$21:$F$122,5,0)),"",VLOOKUP(A45,'Actividades de control'!$B$21:$F$122,5,0))</f>
        <v>3</v>
      </c>
      <c r="L45" s="102">
        <f>+IF(ISBLANK(VLOOKUP(A45,'Actividades de control'!$B$21:$J$122,9,0)),"",VLOOKUP(A45,'Actividades de control'!$B$21:$J$122,9,0))</f>
        <v>3</v>
      </c>
      <c r="M45" s="102">
        <f t="shared" si="4"/>
        <v>1</v>
      </c>
      <c r="N45" s="102">
        <f t="shared" si="3"/>
        <v>1</v>
      </c>
      <c r="O45" s="102"/>
      <c r="P45" s="102"/>
    </row>
    <row r="46" spans="1:16" x14ac:dyDescent="0.25">
      <c r="A46" s="102" t="s">
        <v>346</v>
      </c>
      <c r="B46" s="102" t="str">
        <f t="shared" si="6"/>
        <v>11</v>
      </c>
      <c r="C46" s="102" t="str">
        <f>+MID(VLOOKUP(A46,'Actividades de control'!$B$13:$C$176,2,0),5,LEN(VLOOKUP(A46,'Actividades de control'!$B$13:$C$176,2,0))-5)</f>
        <v xml:space="preserve"> La entidad establece actividades de control relevantes sobre las infraestructuras tecnológicas; los procesos de gestión de la seguridad y sobre los procesos de adquisición, desarrollo y mantenimiento de tecnologías</v>
      </c>
      <c r="D46" s="102" t="s">
        <v>275</v>
      </c>
      <c r="E46" s="102" t="str">
        <f>+VLOOKUP(A46,'Actividades de control'!$B$18:$K$122,3,0)</f>
        <v xml:space="preserve">Dimension de Gestion con Valores para el Resultado
Politica de Gobierno Digital 
Politica de Seguridad Digital
</v>
      </c>
      <c r="F46" s="102" t="str">
        <f>+VLOOKUP(A46,'Actividades de control'!$B$18:$K$122,10,0)</f>
        <v>Mantenimiento del control</v>
      </c>
      <c r="G46" s="102">
        <f>+VLOOKUP(A46,'Actividades de control'!$B$13:$N$176,13,0)</f>
        <v>223.78960000000001</v>
      </c>
      <c r="H46" s="104" t="e">
        <f t="shared" si="2"/>
        <v>#REF!</v>
      </c>
      <c r="I46" s="102" t="e">
        <f t="shared" si="5"/>
        <v>#REF!</v>
      </c>
      <c r="J46" s="102" t="s">
        <v>347</v>
      </c>
      <c r="K46" s="102">
        <f>+IF(ISBLANK(VLOOKUP(A46,'Actividades de control'!$B$21:$F$122,5,0)),"",VLOOKUP(A46,'Actividades de control'!$B$21:$F$122,5,0))</f>
        <v>3</v>
      </c>
      <c r="L46" s="102">
        <f>+IF(ISBLANK(VLOOKUP(A46,'Actividades de control'!$B$21:$J$122,9,0)),"",VLOOKUP(A46,'Actividades de control'!$B$21:$J$122,9,0))</f>
        <v>3</v>
      </c>
      <c r="M46" s="102">
        <f t="shared" si="4"/>
        <v>1</v>
      </c>
      <c r="N46" s="102">
        <f t="shared" si="3"/>
        <v>1</v>
      </c>
      <c r="O46" s="102"/>
      <c r="P46" s="102"/>
    </row>
    <row r="47" spans="1:16" x14ac:dyDescent="0.25">
      <c r="A47" s="102" t="s">
        <v>348</v>
      </c>
      <c r="B47" s="102" t="str">
        <f t="shared" si="6"/>
        <v>11</v>
      </c>
      <c r="C47" s="102" t="str">
        <f>+MID(VLOOKUP(A47,'Actividades de control'!$B$13:$C$176,2,0),5,LEN(VLOOKUP(A47,'Actividades de control'!$B$13:$C$176,2,0))-5)</f>
        <v xml:space="preserve">  Para los proveedores de tecnología  selecciona y desarrolla actividades de control internas sobre las actividades realizadas por el proveedor de servicios</v>
      </c>
      <c r="D47" s="102" t="s">
        <v>275</v>
      </c>
      <c r="E47" s="102" t="str">
        <f>+VLOOKUP(A47,'Actividades de control'!$B$18:$K$122,3,0)</f>
        <v xml:space="preserve">Dimension de Gestion con Valores para el Resultado
Politica de Gobierno Digital 
Politica de Seguridad Digital
</v>
      </c>
      <c r="F47" s="102" t="str">
        <f>+VLOOKUP(A47,'Actividades de control'!$B$18:$K$122,10,0)</f>
        <v>Mantenimiento del control</v>
      </c>
      <c r="G47" s="102">
        <f>+VLOOKUP(A47,'Actividades de control'!$B$13:$N$176,13,0)</f>
        <v>223.84559999999999</v>
      </c>
      <c r="H47" s="104" t="e">
        <f t="shared" si="2"/>
        <v>#REF!</v>
      </c>
      <c r="I47" s="102" t="e">
        <f t="shared" si="5"/>
        <v>#REF!</v>
      </c>
      <c r="J47" s="102" t="s">
        <v>347</v>
      </c>
      <c r="K47" s="102">
        <f>+IF(ISBLANK(VLOOKUP(A47,'Actividades de control'!$B$21:$F$122,5,0)),"",VLOOKUP(A47,'Actividades de control'!$B$21:$F$122,5,0))</f>
        <v>3</v>
      </c>
      <c r="L47" s="102">
        <f>+IF(ISBLANK(VLOOKUP(A47,'Actividades de control'!$B$21:$J$122,9,0)),"",VLOOKUP(A47,'Actividades de control'!$B$21:$J$122,9,0))</f>
        <v>3</v>
      </c>
      <c r="M47" s="102">
        <f t="shared" si="4"/>
        <v>1</v>
      </c>
      <c r="N47" s="102">
        <f t="shared" si="3"/>
        <v>1</v>
      </c>
      <c r="O47" s="102"/>
      <c r="P47" s="102"/>
    </row>
    <row r="48" spans="1:16" x14ac:dyDescent="0.25">
      <c r="A48" s="102" t="s">
        <v>349</v>
      </c>
      <c r="B48" s="102" t="str">
        <f t="shared" si="6"/>
        <v>11</v>
      </c>
      <c r="C48" s="102" t="str">
        <f>+MID(VLOOKUP(A48,'Actividades de control'!$B$13:$C$176,2,0),5,LEN(VLOOKUP(A48,'Actividades de control'!$B$13:$C$176,2,0))-5)</f>
        <v xml:space="preserve"> Se cuenta con matrices de roles y usuarios siguiendo los principios de segregación de funciones.</v>
      </c>
      <c r="D48" s="102" t="s">
        <v>275</v>
      </c>
      <c r="E48" s="102" t="str">
        <f>+VLOOKUP(A48,'Actividades de control'!$B$18:$K$122,3,0)</f>
        <v xml:space="preserve">Dimension de Gestion con Valores para el Resultado
Politica de Fortalecimiento Organizacional y Simplificacion de Procesos.
</v>
      </c>
      <c r="F48" s="102" t="str">
        <f>+VLOOKUP(A48,'Actividades de control'!$B$18:$K$122,10,0)</f>
        <v>Mantenimiento del control</v>
      </c>
      <c r="G48" s="102">
        <f>+VLOOKUP(A48,'Actividades de control'!$B$13:$N$176,13,0)</f>
        <v>223.96539999999999</v>
      </c>
      <c r="H48" s="104" t="e">
        <f t="shared" si="2"/>
        <v>#REF!</v>
      </c>
      <c r="I48" s="102" t="e">
        <f t="shared" si="5"/>
        <v>#REF!</v>
      </c>
      <c r="J48" s="102" t="s">
        <v>347</v>
      </c>
      <c r="K48" s="102">
        <f>+IF(ISBLANK(VLOOKUP(A48,'Actividades de control'!$B$21:$F$122,5,0)),"",VLOOKUP(A48,'Actividades de control'!$B$21:$F$122,5,0))</f>
        <v>3</v>
      </c>
      <c r="L48" s="102">
        <f>+IF(ISBLANK(VLOOKUP(A48,'Actividades de control'!$B$21:$J$122,9,0)),"",VLOOKUP(A48,'Actividades de control'!$B$21:$J$122,9,0))</f>
        <v>3</v>
      </c>
      <c r="M48" s="102">
        <f t="shared" si="4"/>
        <v>1</v>
      </c>
      <c r="N48" s="102">
        <f t="shared" si="3"/>
        <v>1</v>
      </c>
      <c r="O48" s="102"/>
      <c r="P48" s="102"/>
    </row>
    <row r="49" spans="1:16" x14ac:dyDescent="0.25">
      <c r="A49" s="102" t="s">
        <v>350</v>
      </c>
      <c r="B49" s="102" t="str">
        <f t="shared" si="6"/>
        <v>11</v>
      </c>
      <c r="C49" s="102" t="str">
        <f>+MID(VLOOKUP(A49,'Actividades de control'!$B$13:$C$176,2,0),5,LEN(VLOOKUP(A49,'Actividades de control'!$B$13:$C$176,2,0))-5)</f>
        <v xml:space="preserve"> Se cuenta con información de la 3a línea de defensa, como evaluador independiente en relación con los controles implementados por el proveedor de servicios, para  asegurar que los riesgos relacionados se mitigan.</v>
      </c>
      <c r="D49" s="102" t="s">
        <v>275</v>
      </c>
      <c r="E49" s="102" t="str">
        <f>+VLOOKUP(A49,'Actividades de control'!$B$18:$K$122,3,0)</f>
        <v>Dimension Control Interno
Tercera Linea de Defensa</v>
      </c>
      <c r="F49" s="102" t="str">
        <f>+VLOOKUP(A49,'Actividades de control'!$B$18:$K$122,10,0)</f>
        <v>Mantenimiento del control</v>
      </c>
      <c r="G49" s="102">
        <f>+VLOOKUP(A49,'Actividades de control'!$B$13:$N$176,13,0)</f>
        <v>224.01230000000001</v>
      </c>
      <c r="H49" s="104" t="e">
        <f t="shared" si="2"/>
        <v>#REF!</v>
      </c>
      <c r="I49" s="102" t="e">
        <f t="shared" si="5"/>
        <v>#REF!</v>
      </c>
      <c r="J49" s="102" t="s">
        <v>347</v>
      </c>
      <c r="K49" s="102">
        <f>+IF(ISBLANK(VLOOKUP(A49,'Actividades de control'!$B$21:$F$122,5,0)),"",VLOOKUP(A49,'Actividades de control'!$B$21:$F$122,5,0))</f>
        <v>3</v>
      </c>
      <c r="L49" s="102">
        <f>+IF(ISBLANK(VLOOKUP(A49,'Actividades de control'!$B$21:$J$122,9,0)),"",VLOOKUP(A49,'Actividades de control'!$B$21:$J$122,9,0))</f>
        <v>3</v>
      </c>
      <c r="M49" s="102">
        <f t="shared" si="4"/>
        <v>1</v>
      </c>
      <c r="N49" s="102">
        <f t="shared" si="3"/>
        <v>1</v>
      </c>
      <c r="O49" s="102"/>
      <c r="P49" s="102"/>
    </row>
    <row r="50" spans="1:16" x14ac:dyDescent="0.25">
      <c r="A50" s="102" t="s">
        <v>351</v>
      </c>
      <c r="B50" s="102" t="str">
        <f t="shared" si="6"/>
        <v>12</v>
      </c>
      <c r="C50" s="102" t="str">
        <f>+MID(VLOOKUP(A50,'Actividades de control'!$B$13:$C$176,2,0),5,LEN(VLOOKUP(A50,'Actividades de control'!$B$13:$C$176,2,0))-5)</f>
        <v xml:space="preserve"> Se evalúa la actualización de procesos, procedimientos, políticas de operación, instructivos, manuales u otras herramientas para garantizar la aplicación adecuada de las principales actividades de control.
</v>
      </c>
      <c r="D50" s="102" t="s">
        <v>275</v>
      </c>
      <c r="E50" s="102" t="str">
        <f>+VLOOKUP(A50,'Actividades de control'!$B$18:$K$122,3,0)</f>
        <v>Dimension de Gestion con Valores para el Resultado
Politica de Fortalecimiento Organizacional y Simplificacion de Procesos.</v>
      </c>
      <c r="F50" s="102" t="str">
        <f>+VLOOKUP(A50,'Actividades de control'!$B$18:$K$122,10,0)</f>
        <v>Mantenimiento del control</v>
      </c>
      <c r="G50" s="102">
        <f>+VLOOKUP(A50,'Actividades de control'!$B$13:$N$176,13,0)</f>
        <v>224.12360000000001</v>
      </c>
      <c r="H50" s="104" t="e">
        <f t="shared" si="2"/>
        <v>#REF!</v>
      </c>
      <c r="I50" s="102" t="e">
        <f t="shared" si="5"/>
        <v>#REF!</v>
      </c>
      <c r="J50" s="102" t="s">
        <v>352</v>
      </c>
      <c r="K50" s="102">
        <f>+IF(ISBLANK(VLOOKUP(A50,'Actividades de control'!$B$21:$F$122,5,0)),"",VLOOKUP(A50,'Actividades de control'!$B$21:$F$122,5,0))</f>
        <v>3</v>
      </c>
      <c r="L50" s="102">
        <f>+IF(ISBLANK(VLOOKUP(A50,'Actividades de control'!$B$21:$J$122,9,0)),"",VLOOKUP(A50,'Actividades de control'!$B$21:$J$122,9,0))</f>
        <v>3</v>
      </c>
      <c r="M50" s="102">
        <f t="shared" si="4"/>
        <v>1</v>
      </c>
      <c r="N50" s="102">
        <f t="shared" si="3"/>
        <v>1</v>
      </c>
      <c r="O50" s="102"/>
      <c r="P50" s="102"/>
    </row>
    <row r="51" spans="1:16" x14ac:dyDescent="0.25">
      <c r="A51" s="102" t="s">
        <v>353</v>
      </c>
      <c r="B51" s="102" t="str">
        <f t="shared" si="6"/>
        <v>12</v>
      </c>
      <c r="C51" s="102" t="str">
        <f>+MID(VLOOKUP(A51,'Actividades de control'!$B$13:$C$176,2,0),6,LEN(VLOOKUP(A51,'Actividades de control'!$B$13:$C$176,2,0))-6)</f>
        <v xml:space="preserve"> El diseño de controles se evalúa frente a la gestión del riesgo</v>
      </c>
      <c r="D51" s="102" t="s">
        <v>275</v>
      </c>
      <c r="E51" s="102" t="str">
        <f>+VLOOKUP(A51,'Actividades de control'!$B$18:$K$122,3,0)</f>
        <v xml:space="preserve">Todas las Dimensiones de MIPG 
</v>
      </c>
      <c r="F51" s="102" t="str">
        <f>+VLOOKUP(A51,'Actividades de control'!$B$18:$K$122,10,0)</f>
        <v>Mantenimiento del control</v>
      </c>
      <c r="G51" s="102">
        <f>+VLOOKUP(A51,'Actividades de control'!$B$13:$N$176,13,0)</f>
        <v>224.23650000000001</v>
      </c>
      <c r="H51" s="104" t="e">
        <f t="shared" si="2"/>
        <v>#REF!</v>
      </c>
      <c r="I51" s="102" t="e">
        <f t="shared" si="5"/>
        <v>#REF!</v>
      </c>
      <c r="J51" s="102" t="s">
        <v>352</v>
      </c>
      <c r="K51" s="102">
        <f>+IF(ISBLANK(VLOOKUP(A51,'Actividades de control'!$B$21:$F$122,5,0)),"",VLOOKUP(A51,'Actividades de control'!$B$21:$F$122,5,0))</f>
        <v>3</v>
      </c>
      <c r="L51" s="102">
        <f>+IF(ISBLANK(VLOOKUP(A51,'Actividades de control'!$B$21:$J$122,9,0)),"",VLOOKUP(A51,'Actividades de control'!$B$21:$J$122,9,0))</f>
        <v>3</v>
      </c>
      <c r="M51" s="102">
        <f t="shared" si="4"/>
        <v>1</v>
      </c>
      <c r="N51" s="102">
        <f t="shared" si="3"/>
        <v>1</v>
      </c>
      <c r="O51" s="102"/>
      <c r="P51" s="102"/>
    </row>
    <row r="52" spans="1:16" x14ac:dyDescent="0.25">
      <c r="A52" s="102" t="s">
        <v>354</v>
      </c>
      <c r="B52" s="102" t="str">
        <f t="shared" si="6"/>
        <v>12</v>
      </c>
      <c r="C52" s="102" t="str">
        <f>+MID(VLOOKUP(A52,'Actividades de control'!$B$13:$C$176,2,0),6,LEN(VLOOKUP(A52,'Actividades de control'!$B$13:$C$176,2,0))-6)</f>
        <v xml:space="preserve"> Monitoreo a los riesgos acorde con la política de administración de riesgo establecida para la entidad.</v>
      </c>
      <c r="D52" s="102" t="s">
        <v>275</v>
      </c>
      <c r="E52" s="102" t="str">
        <f>+VLOOKUP(A52,'Actividades de control'!$B$18:$K$122,3,0)</f>
        <v>Dimension de Direccionamiento Estrategico y Planeacion
Politica de Planeacion Institucional.</v>
      </c>
      <c r="F52" s="102" t="str">
        <f>+VLOOKUP(A52,'Actividades de control'!$B$18:$K$122,10,0)</f>
        <v>Mantenimiento del control</v>
      </c>
      <c r="G52" s="102">
        <f>+VLOOKUP(A52,'Actividades de control'!$B$13:$N$176,13,0)</f>
        <v>224.23656</v>
      </c>
      <c r="H52" s="104" t="e">
        <f t="shared" si="2"/>
        <v>#REF!</v>
      </c>
      <c r="I52" s="102" t="e">
        <f t="shared" si="5"/>
        <v>#REF!</v>
      </c>
      <c r="J52" s="102" t="s">
        <v>352</v>
      </c>
      <c r="K52" s="102">
        <f>+IF(ISBLANK(VLOOKUP(A52,'Actividades de control'!$B$21:$F$122,5,0)),"",VLOOKUP(A52,'Actividades de control'!$B$21:$F$122,5,0))</f>
        <v>3</v>
      </c>
      <c r="L52" s="102">
        <f>+IF(ISBLANK(VLOOKUP(A52,'Actividades de control'!$B$21:$J$122,9,0)),"",VLOOKUP(A52,'Actividades de control'!$B$21:$J$122,9,0))</f>
        <v>3</v>
      </c>
      <c r="M52" s="102">
        <f t="shared" si="4"/>
        <v>1</v>
      </c>
      <c r="N52" s="102">
        <f t="shared" si="3"/>
        <v>1</v>
      </c>
      <c r="O52" s="102"/>
      <c r="P52" s="102"/>
    </row>
    <row r="53" spans="1:16" x14ac:dyDescent="0.25">
      <c r="A53" s="102" t="s">
        <v>355</v>
      </c>
      <c r="B53" s="102" t="str">
        <f t="shared" si="6"/>
        <v>12</v>
      </c>
      <c r="C53" s="102" t="str">
        <f>+MID(VLOOKUP(A53,'Actividades de control'!$B$13:$C$176,2,0),6,LEN(VLOOKUP(A53,'Actividades de control'!$B$13:$C$176,2,0))-6)</f>
        <v>Verificación de que los responsables estén ejecutando los controles tal como han sido diseñados</v>
      </c>
      <c r="D53" s="102" t="s">
        <v>275</v>
      </c>
      <c r="E53" s="102" t="str">
        <f>+VLOOKUP(A53,'Actividades de control'!$B$18:$K$122,3,0)</f>
        <v>Dimension Control Interno
Segunda Linea de Defensa</v>
      </c>
      <c r="F53" s="102" t="str">
        <f>+VLOOKUP(A53,'Actividades de control'!$B$18:$K$122,10,0)</f>
        <v>Mantenimiento del control</v>
      </c>
      <c r="G53" s="102">
        <f>+VLOOKUP(A53,'Actividades de control'!$B$13:$N$176,13,0)</f>
        <v>224.23656800000001</v>
      </c>
      <c r="H53" s="104" t="e">
        <f>+_xlfn.RANK.EQ(G53,$G$2:$G$82,1)</f>
        <v>#REF!</v>
      </c>
      <c r="I53" s="102" t="e">
        <f t="shared" si="5"/>
        <v>#REF!</v>
      </c>
      <c r="J53" s="102" t="s">
        <v>352</v>
      </c>
      <c r="K53" s="102">
        <f>+IF(ISBLANK(VLOOKUP(A53,'Actividades de control'!$B$21:$F$122,5,0)),"",VLOOKUP(A53,'Actividades de control'!$B$21:$F$122,5,0))</f>
        <v>3</v>
      </c>
      <c r="L53" s="102">
        <f>+IF(ISBLANK(VLOOKUP(A53,'Actividades de control'!$B$21:$J$122,9,0)),"",VLOOKUP(A53,'Actividades de control'!$B$21:$J$122,9,0))</f>
        <v>3</v>
      </c>
      <c r="M53" s="102">
        <f t="shared" si="4"/>
        <v>1</v>
      </c>
      <c r="N53" s="102">
        <f>+AVERAGEIF($D$2:$D$82,D53,$M$2:$M$82)</f>
        <v>1</v>
      </c>
      <c r="O53" s="102"/>
      <c r="P53" s="102"/>
    </row>
    <row r="54" spans="1:16" x14ac:dyDescent="0.25">
      <c r="A54" s="102" t="s">
        <v>356</v>
      </c>
      <c r="B54" s="102" t="str">
        <f t="shared" si="6"/>
        <v>12</v>
      </c>
      <c r="C54" s="102" t="str">
        <f>+MID(VLOOKUP(A54,'Actividades de control'!$B$13:$C$176,2,0),6,LEN(VLOOKUP(A54,'Actividades de control'!$B$13:$C$176,2,0))-6)</f>
        <v xml:space="preserve"> Se evalúa la adecuación de los controles a las especificidades de cada proceso, considerando cambios en regulaciones, estructuras internas u otros aspectos que determinen cambios en su diseño</v>
      </c>
      <c r="D54" s="102" t="s">
        <v>275</v>
      </c>
      <c r="E54" s="102" t="str">
        <f>+VLOOKUP(A54,'Actividades de control'!$B$18:$K$122,3,0)</f>
        <v>Dimension Control Interno
 Lineas de Defensa</v>
      </c>
      <c r="F54" s="102" t="str">
        <f>+VLOOKUP(A54,'Actividades de control'!$B$18:$K$122,10,0)</f>
        <v>Mantenimiento del control</v>
      </c>
      <c r="G54" s="102">
        <f>+VLOOKUP(A54,'Actividades de control'!$B$13:$N$176,13,0)</f>
        <v>224.3569</v>
      </c>
      <c r="H54" s="104" t="e">
        <f>+_xlfn.RANK.EQ(G54,$G$2:$G$82,1)</f>
        <v>#REF!</v>
      </c>
      <c r="I54" s="102" t="e">
        <f t="shared" si="5"/>
        <v>#REF!</v>
      </c>
      <c r="J54" s="102" t="s">
        <v>352</v>
      </c>
      <c r="K54" s="102">
        <f>+IF(ISBLANK(VLOOKUP(A54,'Actividades de control'!$B$21:$F$122,5,0)),"",VLOOKUP(A54,'Actividades de control'!$B$21:$F$122,5,0))</f>
        <v>3</v>
      </c>
      <c r="L54" s="102">
        <f>+IF(ISBLANK(VLOOKUP(A54,'Actividades de control'!$B$21:$J$122,9,0)),"",VLOOKUP(A54,'Actividades de control'!$B$21:$J$122,9,0))</f>
        <v>3</v>
      </c>
      <c r="M54" s="102">
        <f t="shared" si="4"/>
        <v>1</v>
      </c>
      <c r="N54" s="102">
        <f>+AVERAGEIF($D$2:$D$82,D54,$M$2:$M$82)</f>
        <v>1</v>
      </c>
      <c r="O54" s="102"/>
      <c r="P54" s="102"/>
    </row>
    <row r="55" spans="1:16" ht="12.75" customHeight="1" x14ac:dyDescent="0.25">
      <c r="A55" s="102" t="s">
        <v>357</v>
      </c>
      <c r="B55" s="102" t="str">
        <f t="shared" si="6"/>
        <v>13</v>
      </c>
      <c r="C55" s="102" t="str">
        <f>+MID(VLOOKUP(A55,'Info y Comunicación'!$B$13:$C$160,2,0),6,LEN(VLOOKUP(A55,'Info y Comunicación'!$B$13:$C$160,2,0))-6)</f>
        <v>La entidad ha diseñado sistemas de información para capturar y procesar datos y transformarlos en información para alcanzar los requerimientos de información definidos</v>
      </c>
      <c r="D55" s="102" t="s">
        <v>358</v>
      </c>
      <c r="E55" s="102" t="str">
        <f>+VLOOKUP(A55,'Info y Comunicación'!$B$15:$K$138,3,0)</f>
        <v xml:space="preserve">Dimension de Informacion y comunicación 
</v>
      </c>
      <c r="F55" s="102" t="str">
        <f>+VLOOKUP(A55,'Info y Comunicación'!$B$15:$K$138,10,0)</f>
        <v>Mantenimiento del control</v>
      </c>
      <c r="G55" s="102">
        <f>+VLOOKUP(A55,'Info y Comunicación'!$B$13:$N$160,13,0)</f>
        <v>304.45690000000002</v>
      </c>
      <c r="H55" s="104" t="e">
        <f t="shared" si="2"/>
        <v>#REF!</v>
      </c>
      <c r="I55" s="102" t="e">
        <f t="shared" si="5"/>
        <v>#REF!</v>
      </c>
      <c r="J55" s="102" t="s">
        <v>359</v>
      </c>
      <c r="K55" s="102">
        <f>+IF(ISBLANK(VLOOKUP(A55,'Info y Comunicación'!$B$19:$F$138,5,0)),"",VLOOKUP(A55,'Info y Comunicación'!$B$19:$F$138,5,0))</f>
        <v>3</v>
      </c>
      <c r="L55" s="102">
        <f>+IF(ISBLANK(VLOOKUP(A55,'Info y Comunicación'!$B$19:$J$138,9,0)),"",VLOOKUP(A55,'Info y Comunicación'!$B$19:$J$138,9,0))</f>
        <v>3</v>
      </c>
      <c r="M55" s="102">
        <f t="shared" si="4"/>
        <v>1</v>
      </c>
      <c r="N55" s="102">
        <f>+AVERAGEIF($D$2:$D$82,D55,$M$2:$M$82)</f>
        <v>1</v>
      </c>
      <c r="O55" s="102"/>
      <c r="P55" s="102"/>
    </row>
    <row r="56" spans="1:16" ht="12.75" customHeight="1" x14ac:dyDescent="0.25">
      <c r="A56" s="102" t="s">
        <v>360</v>
      </c>
      <c r="B56" s="102" t="str">
        <f t="shared" si="6"/>
        <v>13</v>
      </c>
      <c r="C56" s="102" t="str">
        <f>+MID(VLOOKUP(A56,'Info y Comunicación'!$B$13:$C$160,2,0),6,LEN(VLOOKUP(A56,'Info y Comunicación'!$B$13:$C$160,2,0))-6)</f>
        <v xml:space="preserve"> La entidad cuenta con el inventario de información relevante (interno/externa) y cuenta con un mecanismo que permita su actualización</v>
      </c>
      <c r="D56" s="102" t="s">
        <v>358</v>
      </c>
      <c r="E56" s="102" t="str">
        <f>+VLOOKUP(A56,'Info y Comunicación'!$B$15:$K$138,3,0)</f>
        <v>Dimension de Informacion y comunicación 
Politica de Transparencia y Acceso a la Informaciòn Publica</v>
      </c>
      <c r="F56" s="102" t="str">
        <f>+VLOOKUP(A56,'Info y Comunicación'!$B$15:$K$138,10,0)</f>
        <v>Mantenimiento del control</v>
      </c>
      <c r="G56" s="102">
        <f>+VLOOKUP(A56,'Info y Comunicación'!$B$13:$N$160,13,0)</f>
        <v>304.56319999999999</v>
      </c>
      <c r="H56" s="104" t="e">
        <f t="shared" si="2"/>
        <v>#REF!</v>
      </c>
      <c r="I56" s="102" t="e">
        <f t="shared" si="5"/>
        <v>#REF!</v>
      </c>
      <c r="J56" s="102" t="s">
        <v>359</v>
      </c>
      <c r="K56" s="102">
        <f>+IF(ISBLANK(VLOOKUP(A56,'Info y Comunicación'!$B$19:$F$138,5,0)),"",VLOOKUP(A56,'Info y Comunicación'!$B$19:$F$138,5,0))</f>
        <v>3</v>
      </c>
      <c r="L56" s="102">
        <f>+IF(ISBLANK(VLOOKUP(A56,'Info y Comunicación'!$B$19:$J$138,9,0)),"",VLOOKUP(A56,'Info y Comunicación'!$B$19:$J$138,9,0))</f>
        <v>3</v>
      </c>
      <c r="M56" s="102">
        <f t="shared" si="4"/>
        <v>1</v>
      </c>
      <c r="N56" s="102">
        <f t="shared" si="3"/>
        <v>1</v>
      </c>
      <c r="O56" s="102"/>
      <c r="P56" s="102"/>
    </row>
    <row r="57" spans="1:16" ht="12.75" customHeight="1" x14ac:dyDescent="0.25">
      <c r="A57" s="102" t="s">
        <v>361</v>
      </c>
      <c r="B57" s="102" t="str">
        <f t="shared" si="6"/>
        <v>13</v>
      </c>
      <c r="C57" s="102" t="str">
        <f>+MID(VLOOKUP(A57,'Info y Comunicación'!$B$13:$C$160,2,0),6,LEN(VLOOKUP(A57,'Info y Comunicación'!$B$13:$C$160,2,0))-6)</f>
        <v>La entidad considera un ámbito amplio de fuentes de datos (internas y externas), para la captura y procesamiento posterior de información clave para la consecución de metas y objetivos</v>
      </c>
      <c r="D57" s="102" t="s">
        <v>358</v>
      </c>
      <c r="E57" s="102" t="str">
        <f>+VLOOKUP(A57,'Info y Comunicación'!$B$15:$K$138,3,0)</f>
        <v>Dimension de Informacion y comunicación 
Politica de Transparencia y Acceso a la Informaciòn Publica</v>
      </c>
      <c r="F57" s="102" t="str">
        <f>+VLOOKUP(A57,'Info y Comunicación'!$B$15:$K$138,10,0)</f>
        <v>Mantenimiento del control</v>
      </c>
      <c r="G57" s="102">
        <f>+VLOOKUP(A57,'Info y Comunicación'!$B$13:$N$160,13,0)</f>
        <v>304.63209999999998</v>
      </c>
      <c r="H57" s="104" t="e">
        <f t="shared" si="2"/>
        <v>#REF!</v>
      </c>
      <c r="I57" s="102" t="e">
        <f t="shared" si="5"/>
        <v>#REF!</v>
      </c>
      <c r="J57" s="102" t="s">
        <v>359</v>
      </c>
      <c r="K57" s="102">
        <f>+IF(ISBLANK(VLOOKUP(A57,'Info y Comunicación'!$B$19:$F$138,5,0)),"",VLOOKUP(A57,'Info y Comunicación'!$B$19:$F$138,5,0))</f>
        <v>3</v>
      </c>
      <c r="L57" s="102">
        <f>+IF(ISBLANK(VLOOKUP(A57,'Info y Comunicación'!$B$19:$J$138,9,0)),"",VLOOKUP(A57,'Info y Comunicación'!$B$19:$J$138,9,0))</f>
        <v>3</v>
      </c>
      <c r="M57" s="102">
        <f t="shared" si="4"/>
        <v>1</v>
      </c>
      <c r="N57" s="102">
        <f t="shared" si="3"/>
        <v>1</v>
      </c>
      <c r="O57" s="102"/>
      <c r="P57" s="102"/>
    </row>
    <row r="58" spans="1:16" ht="12.75" customHeight="1" x14ac:dyDescent="0.25">
      <c r="A58" s="102" t="s">
        <v>362</v>
      </c>
      <c r="B58" s="102" t="str">
        <f t="shared" si="6"/>
        <v>13</v>
      </c>
      <c r="C58" s="102" t="str">
        <f>+MID(VLOOKUP(A58,'Info y Comunicación'!$B$13:$C$160,2,0),6,LEN(VLOOKUP(A58,'Info y Comunicación'!$B$13:$C$160,2,0))-6)</f>
        <v>La entidad ha desarrollado e implementado actividades de control sobre la integridad, confidencialidad y disponibilidad de los datos e información definidos como relevantes</v>
      </c>
      <c r="D58" s="102" t="s">
        <v>358</v>
      </c>
      <c r="E58" s="102" t="str">
        <f>+VLOOKUP(A58,'Info y Comunicación'!$B$15:$K$138,3,0)</f>
        <v>Dimension de Informacion y comunicación 
Politica de Transparencia y Acceso a la Informaciòn Publica</v>
      </c>
      <c r="F58" s="102" t="str">
        <f>+VLOOKUP(A58,'Info y Comunicación'!$B$15:$K$138,10,0)</f>
        <v>Mantenimiento del control</v>
      </c>
      <c r="G58" s="102">
        <f>+VLOOKUP(A58,'Info y Comunicación'!$B$13:$N$160,13,0)</f>
        <v>304.78960000000001</v>
      </c>
      <c r="H58" s="104" t="e">
        <f t="shared" si="2"/>
        <v>#REF!</v>
      </c>
      <c r="I58" s="102" t="e">
        <f t="shared" si="5"/>
        <v>#REF!</v>
      </c>
      <c r="J58" s="102" t="s">
        <v>359</v>
      </c>
      <c r="K58" s="102">
        <f>+IF(ISBLANK(VLOOKUP(A58,'Info y Comunicación'!$B$19:$F$138,5,0)),"",VLOOKUP(A58,'Info y Comunicación'!$B$19:$F$138,5,0))</f>
        <v>3</v>
      </c>
      <c r="L58" s="102">
        <f>+IF(ISBLANK(VLOOKUP(A58,'Info y Comunicación'!$B$19:$J$138,9,0)),"",VLOOKUP(A58,'Info y Comunicación'!$B$19:$J$138,9,0))</f>
        <v>3</v>
      </c>
      <c r="M58" s="102">
        <f t="shared" si="4"/>
        <v>1</v>
      </c>
      <c r="N58" s="102">
        <f t="shared" si="3"/>
        <v>1</v>
      </c>
      <c r="O58" s="102"/>
      <c r="P58" s="102"/>
    </row>
    <row r="59" spans="1:16" ht="12.75" customHeight="1" x14ac:dyDescent="0.25">
      <c r="A59" s="102" t="s">
        <v>363</v>
      </c>
      <c r="B59" s="102" t="str">
        <f t="shared" si="6"/>
        <v>14</v>
      </c>
      <c r="C59" s="102" t="str">
        <f>+MID(VLOOKUP(A59,'Info y Comunicación'!$B$13:$C$160,2,0),6,LEN(VLOOKUP(A59,'Info y Comunicación'!$B$13:$C$160,2,0))-6)</f>
        <v>Para la comunicación interna la Alta Dirección tiene mecanismos que permitan dar a conocer los objetivos y metas estratégicas, de manera tal que todo el personal entiende su papel en su consecución. (Considera los canales más apropiados y evalúa su efectividad)</v>
      </c>
      <c r="D59" s="102" t="s">
        <v>358</v>
      </c>
      <c r="E59" s="102" t="str">
        <f>+VLOOKUP(A59,'Info y Comunicación'!$B$15:$K$138,3,0)</f>
        <v xml:space="preserve">Dimension de Informacion y comunicación
</v>
      </c>
      <c r="F59" s="102" t="str">
        <f>+VLOOKUP(A59,'Info y Comunicación'!$B$15:$K$138,10,0)</f>
        <v>Mantenimiento del control</v>
      </c>
      <c r="G59" s="102">
        <f>+VLOOKUP(A59,'Info y Comunicación'!$B$13:$N$160,13,0)</f>
        <v>304.8965</v>
      </c>
      <c r="H59" s="104" t="e">
        <f t="shared" si="2"/>
        <v>#REF!</v>
      </c>
      <c r="I59" s="102" t="e">
        <f t="shared" si="5"/>
        <v>#REF!</v>
      </c>
      <c r="J59" s="102" t="s">
        <v>364</v>
      </c>
      <c r="K59" s="102">
        <f>+IF(ISBLANK(VLOOKUP(A59,'Info y Comunicación'!$B$19:$F$138,5,0)),"",VLOOKUP(A59,'Info y Comunicación'!$B$19:$F$138,5,0))</f>
        <v>3</v>
      </c>
      <c r="L59" s="102">
        <f>+IF(ISBLANK(VLOOKUP(A59,'Info y Comunicación'!$B$19:$J$138,9,0)),"",VLOOKUP(A59,'Info y Comunicación'!$B$19:$J$138,9,0))</f>
        <v>3</v>
      </c>
      <c r="M59" s="102">
        <f t="shared" si="4"/>
        <v>1</v>
      </c>
      <c r="N59" s="102">
        <f t="shared" si="3"/>
        <v>1</v>
      </c>
      <c r="O59" s="102"/>
      <c r="P59" s="102"/>
    </row>
    <row r="60" spans="1:16" ht="12.75" customHeight="1" x14ac:dyDescent="0.25">
      <c r="A60" s="102" t="s">
        <v>365</v>
      </c>
      <c r="B60" s="102" t="str">
        <f t="shared" si="6"/>
        <v>14</v>
      </c>
      <c r="C60" s="102" t="str">
        <f>+MID(VLOOKUP(A60,'Info y Comunicación'!$B$13:$C$160,2,0),6,LEN(VLOOKUP(A60,'Info y Comunicación'!$B$13:$C$160,2,0))-6)</f>
        <v>La entidad cuenta con políticas de operación relacionadas con la administración de la información (niveles de autoridad y responsabilidad</v>
      </c>
      <c r="D60" s="102" t="s">
        <v>358</v>
      </c>
      <c r="E60" s="102" t="str">
        <f>+VLOOKUP(A60,'Info y Comunicación'!$B$15:$K$138,3,0)</f>
        <v xml:space="preserve">Dimension de Informacion y comunicación
</v>
      </c>
      <c r="F60" s="102" t="str">
        <f>+VLOOKUP(A60,'Info y Comunicación'!$B$15:$K$138,10,0)</f>
        <v>Mantenimiento del control</v>
      </c>
      <c r="G60" s="102">
        <f>+VLOOKUP(A60,'Info y Comunicación'!$B$13:$N$160,13,0)</f>
        <v>304.98540000000003</v>
      </c>
      <c r="H60" s="104" t="e">
        <f t="shared" si="2"/>
        <v>#REF!</v>
      </c>
      <c r="I60" s="102" t="e">
        <f t="shared" si="5"/>
        <v>#REF!</v>
      </c>
      <c r="J60" s="102" t="s">
        <v>364</v>
      </c>
      <c r="K60" s="102">
        <f>+IF(ISBLANK(VLOOKUP(A60,'Info y Comunicación'!$B$19:$F$138,5,0)),"",VLOOKUP(A60,'Info y Comunicación'!$B$19:$F$138,5,0))</f>
        <v>3</v>
      </c>
      <c r="L60" s="102">
        <f>+IF(ISBLANK(VLOOKUP(A60,'Info y Comunicación'!$B$19:$J$138,9,0)),"",VLOOKUP(A60,'Info y Comunicación'!$B$19:$J$138,9,0))</f>
        <v>3</v>
      </c>
      <c r="M60" s="102">
        <f t="shared" si="4"/>
        <v>1</v>
      </c>
      <c r="N60" s="102">
        <f t="shared" si="3"/>
        <v>1</v>
      </c>
      <c r="O60" s="102"/>
      <c r="P60" s="102"/>
    </row>
    <row r="61" spans="1:16" ht="12.75" customHeight="1" x14ac:dyDescent="0.25">
      <c r="A61" s="102" t="s">
        <v>366</v>
      </c>
      <c r="B61" s="102" t="str">
        <f t="shared" si="6"/>
        <v>14</v>
      </c>
      <c r="C61" s="102" t="str">
        <f>+MID(VLOOKUP(A61,'Info y Comunicación'!$B$13:$C$160,2,0),6,LEN(VLOOKUP(A61,'Info y Comunicación'!$B$13:$C$160,2,0))-6)</f>
        <v>La entidad cuenta con canales de información internos para la denuncia anónima o confidencial de posibles situaciones irregulares y se cuenta con mecanismos específicos para su manejo, de manera tal que generen la confianza para utilizarlos</v>
      </c>
      <c r="D61" s="102" t="s">
        <v>358</v>
      </c>
      <c r="E61" s="102" t="str">
        <f>+VLOOKUP(A61,'Info y Comunicación'!$B$15:$K$138,3,0)</f>
        <v xml:space="preserve">Dimension de Informacion y comunicación
</v>
      </c>
      <c r="F61" s="102" t="str">
        <f>+VLOOKUP(A61,'Info y Comunicación'!$B$15:$K$138,10,0)</f>
        <v>Mantenimiento del control</v>
      </c>
      <c r="G61" s="102">
        <f>+VLOOKUP(A61,'Info y Comunicación'!$B$13:$N$160,13,0)</f>
        <v>305.01229999999998</v>
      </c>
      <c r="H61" s="104" t="e">
        <f t="shared" si="2"/>
        <v>#REF!</v>
      </c>
      <c r="I61" s="102" t="e">
        <f t="shared" si="5"/>
        <v>#REF!</v>
      </c>
      <c r="J61" s="102" t="s">
        <v>364</v>
      </c>
      <c r="K61" s="102">
        <f>+IF(ISBLANK(VLOOKUP(A61,'Info y Comunicación'!$B$19:$F$138,5,0)),"",VLOOKUP(A61,'Info y Comunicación'!$B$19:$F$138,5,0))</f>
        <v>3</v>
      </c>
      <c r="L61" s="102">
        <f>+IF(ISBLANK(VLOOKUP(A61,'Info y Comunicación'!$B$19:$J$138,9,0)),"",VLOOKUP(A61,'Info y Comunicación'!$B$19:$J$138,9,0))</f>
        <v>3</v>
      </c>
      <c r="M61" s="102">
        <f t="shared" si="4"/>
        <v>1</v>
      </c>
      <c r="N61" s="102">
        <f t="shared" si="3"/>
        <v>1</v>
      </c>
      <c r="O61" s="102"/>
      <c r="P61" s="102"/>
    </row>
    <row r="62" spans="1:16" ht="12.75" customHeight="1" x14ac:dyDescent="0.25">
      <c r="A62" s="102" t="s">
        <v>367</v>
      </c>
      <c r="B62" s="102" t="str">
        <f t="shared" si="6"/>
        <v>14</v>
      </c>
      <c r="C62" s="102" t="str">
        <f>+MID(VLOOKUP(A62,'Info y Comunicación'!$B$13:$C$160,2,0),6,LEN(VLOOKUP(A62,'Info y Comunicación'!$B$13:$C$160,2,0))-6)</f>
        <v>La entidad establece e implementa políticas y procedimientos para facilitar una comunicación interna efectiva</v>
      </c>
      <c r="D62" s="102" t="s">
        <v>358</v>
      </c>
      <c r="E62" s="102" t="str">
        <f>+VLOOKUP(A62,'Info y Comunicación'!$B$15:$K$138,3,0)</f>
        <v xml:space="preserve">Dimension de Informacion y comunicación
</v>
      </c>
      <c r="F62" s="102" t="str">
        <f>+VLOOKUP(A62,'Info y Comunicación'!$B$15:$K$138,10,0)</f>
        <v>Mantenimiento del control</v>
      </c>
      <c r="G62" s="102">
        <f>+VLOOKUP(A62,'Info y Comunicación'!$B$13:$N$160,13,0)</f>
        <v>305.12360000000001</v>
      </c>
      <c r="H62" s="104" t="e">
        <f t="shared" si="2"/>
        <v>#REF!</v>
      </c>
      <c r="I62" s="102" t="e">
        <f t="shared" si="5"/>
        <v>#REF!</v>
      </c>
      <c r="J62" s="102" t="s">
        <v>364</v>
      </c>
      <c r="K62" s="102">
        <f>+IF(ISBLANK(VLOOKUP(A62,'Info y Comunicación'!$B$19:$F$138,5,0)),"",VLOOKUP(A62,'Info y Comunicación'!$B$19:$F$138,5,0))</f>
        <v>3</v>
      </c>
      <c r="L62" s="102">
        <f>+IF(ISBLANK(VLOOKUP(A62,'Info y Comunicación'!$B$19:$J$138,9,0)),"",VLOOKUP(A62,'Info y Comunicación'!$B$19:$J$138,9,0))</f>
        <v>3</v>
      </c>
      <c r="M62" s="102">
        <f t="shared" si="4"/>
        <v>1</v>
      </c>
      <c r="N62" s="102">
        <f t="shared" si="3"/>
        <v>1</v>
      </c>
      <c r="O62" s="102"/>
      <c r="P62" s="102"/>
    </row>
    <row r="63" spans="1:16" ht="12.75" customHeight="1" x14ac:dyDescent="0.25">
      <c r="A63" s="102" t="s">
        <v>368</v>
      </c>
      <c r="B63" s="102" t="str">
        <f t="shared" si="6"/>
        <v>15</v>
      </c>
      <c r="C63" s="102" t="str">
        <f>+MID(VLOOKUP(A63,'Info y Comunicación'!$B$13:$C$160,2,0),6,LEN(VLOOKUP(A63,'Info y Comunicación'!$B$13:$C$160,2,0))-6)</f>
        <v>La entidad desarrolla e implementa controles que facilitan la comunicación externa, la cual incluye  políticas y procedimientos. 
Incluye contratistas y proveedores de servicios tercerizados (cuando aplique).</v>
      </c>
      <c r="D63" s="102" t="s">
        <v>358</v>
      </c>
      <c r="E63" s="102" t="str">
        <f>+VLOOKUP(A63,'Info y Comunicación'!$B$15:$K$138,3,0)</f>
        <v xml:space="preserve">
Dimension de Informacion y Comunicación
Dimension de Control Interno
Primera Linea de Defensa</v>
      </c>
      <c r="F63" s="102" t="str">
        <f>+VLOOKUP(A63,'Info y Comunicación'!$B$15:$K$138,10,0)</f>
        <v>Mantenimiento del control</v>
      </c>
      <c r="G63" s="102">
        <f>+VLOOKUP(A63,'Info y Comunicación'!$B$13:$N$160,13,0)</f>
        <v>305.23689999999999</v>
      </c>
      <c r="H63" s="104" t="e">
        <f t="shared" si="2"/>
        <v>#REF!</v>
      </c>
      <c r="I63" s="102" t="e">
        <f t="shared" si="5"/>
        <v>#REF!</v>
      </c>
      <c r="J63" s="102" t="s">
        <v>369</v>
      </c>
      <c r="K63" s="102">
        <f>+IF(ISBLANK(VLOOKUP(A63,'Info y Comunicación'!$B$19:$F$138,5,0)),"",VLOOKUP(A63,'Info y Comunicación'!$B$19:$F$138,5,0))</f>
        <v>3</v>
      </c>
      <c r="L63" s="102">
        <f>+IF(ISBLANK(VLOOKUP(A63,'Info y Comunicación'!$B$19:$J$138,9,0)),"",VLOOKUP(A63,'Info y Comunicación'!$B$19:$J$138,9,0))</f>
        <v>3</v>
      </c>
      <c r="M63" s="102">
        <f t="shared" si="4"/>
        <v>1</v>
      </c>
      <c r="N63" s="102">
        <f t="shared" si="3"/>
        <v>1</v>
      </c>
      <c r="O63" s="102"/>
      <c r="P63" s="102"/>
    </row>
    <row r="64" spans="1:16" x14ac:dyDescent="0.25">
      <c r="A64" s="102" t="s">
        <v>370</v>
      </c>
      <c r="B64" s="102" t="str">
        <f t="shared" si="6"/>
        <v>15</v>
      </c>
      <c r="C64" s="102" t="str">
        <f>+MID(VLOOKUP(A64,'Info y Comunicación'!$B$13:$C$160,2,0),6,LEN(VLOOKUP(A64,'Info y Comunicación'!$B$13:$C$160,2,0))-6)</f>
        <v>La entidad cuenta con canales externos definidos de comunicación, asociados con el tipo de información a divulgar, y éstos son reconocidos a todo nivel de la organización.</v>
      </c>
      <c r="D64" s="102" t="s">
        <v>358</v>
      </c>
      <c r="E64" s="102" t="str">
        <f>+VLOOKUP(A64,'Info y Comunicación'!$B$15:$K$138,3,0)</f>
        <v xml:space="preserve">Dimension de Informacion y Comunicación
Politica de Transparencia, acceso a la información pública y lucha
contra la corrupción </v>
      </c>
      <c r="F64" s="102" t="str">
        <f>+VLOOKUP(A64,'Info y Comunicación'!$B$15:$K$138,10,0)</f>
        <v>Mantenimiento del control</v>
      </c>
      <c r="G64" s="102">
        <f>+VLOOKUP(A64,'Info y Comunicación'!$B$13:$N$160,13,0)</f>
        <v>305.36540000000002</v>
      </c>
      <c r="H64" s="104" t="e">
        <f t="shared" si="2"/>
        <v>#REF!</v>
      </c>
      <c r="I64" s="102" t="e">
        <f t="shared" si="5"/>
        <v>#REF!</v>
      </c>
      <c r="J64" s="102" t="s">
        <v>369</v>
      </c>
      <c r="K64" s="102">
        <f>+IF(ISBLANK(VLOOKUP(A64,'Info y Comunicación'!$B$19:$F$138,5,0)),"",VLOOKUP(A64,'Info y Comunicación'!$B$19:$F$138,5,0))</f>
        <v>3</v>
      </c>
      <c r="L64" s="102">
        <f>+IF(ISBLANK(VLOOKUP(A64,'Info y Comunicación'!$B$19:$J$138,9,0)),"",VLOOKUP(A64,'Info y Comunicación'!$B$19:$J$138,9,0))</f>
        <v>3</v>
      </c>
      <c r="M64" s="102">
        <f t="shared" si="4"/>
        <v>1</v>
      </c>
      <c r="N64" s="102">
        <f t="shared" si="3"/>
        <v>1</v>
      </c>
      <c r="O64" s="102"/>
      <c r="P64" s="102"/>
    </row>
    <row r="65" spans="1:16" x14ac:dyDescent="0.25">
      <c r="A65" s="102" t="s">
        <v>371</v>
      </c>
      <c r="B65" s="102" t="str">
        <f t="shared" si="6"/>
        <v>15</v>
      </c>
      <c r="C65" s="102" t="str">
        <f>+MID(VLOOKUP(A65,'Info y Comunicación'!$B$13:$C$160,2,0),6,LEN(VLOOKUP(A65,'Info y Comunicación'!$B$13:$C$160,2,0))-6)</f>
        <v>La entidad cuenta con procesos o procedimiento para el manejo de la información entrante (quién la recibe, quién la clasifica, quién la analiza), y a la respuesta requierida (quién la canaliza y la responde)</v>
      </c>
      <c r="D65" s="102" t="s">
        <v>358</v>
      </c>
      <c r="E65" s="102" t="str">
        <f>+VLOOKUP(A65,'Info y Comunicación'!$B$15:$K$138,3,0)</f>
        <v xml:space="preserve">Dimension de Informacion y Comunicación
Politica de Gestion Documental
Politica de Transparencia, acceso a la información pública y lucha
contra la corrupción </v>
      </c>
      <c r="F65" s="102" t="str">
        <f>+VLOOKUP(A65,'Info y Comunicación'!$B$15:$K$138,10,0)</f>
        <v>Mantenimiento del control</v>
      </c>
      <c r="G65" s="102">
        <f>+VLOOKUP(A65,'Info y Comunicación'!$B$13:$N$160,13,0)</f>
        <v>305.4563</v>
      </c>
      <c r="H65" s="104" t="e">
        <f t="shared" si="2"/>
        <v>#REF!</v>
      </c>
      <c r="I65" s="102" t="e">
        <f t="shared" si="5"/>
        <v>#REF!</v>
      </c>
      <c r="J65" s="102" t="s">
        <v>369</v>
      </c>
      <c r="K65" s="102">
        <f>+IF(ISBLANK(VLOOKUP(A65,'Info y Comunicación'!$B$19:$F$138,5,0)),"",VLOOKUP(A65,'Info y Comunicación'!$B$19:$F$138,5,0))</f>
        <v>3</v>
      </c>
      <c r="L65" s="102">
        <f>+IF(ISBLANK(VLOOKUP(A65,'Info y Comunicación'!$B$19:$J$138,9,0)),"",VLOOKUP(A65,'Info y Comunicación'!$B$19:$J$138,9,0))</f>
        <v>3</v>
      </c>
      <c r="M65" s="102">
        <f t="shared" si="4"/>
        <v>1</v>
      </c>
      <c r="N65" s="102">
        <f t="shared" si="3"/>
        <v>1</v>
      </c>
      <c r="O65" s="102"/>
      <c r="P65" s="102"/>
    </row>
    <row r="66" spans="1:16" x14ac:dyDescent="0.25">
      <c r="A66" s="102" t="s">
        <v>372</v>
      </c>
      <c r="B66" s="102" t="str">
        <f t="shared" si="6"/>
        <v>15</v>
      </c>
      <c r="C66" s="102" t="str">
        <f>+MID(VLOOKUP(A66,'Info y Comunicación'!$B$13:$C$160,2,0),6,LEN(VLOOKUP(A66,'Info y Comunicación'!$B$13:$C$160,2,0))-6)</f>
        <v>La entidad cuenta con procesos o procedimientos encaminados a evaluar periodicamente la efectividad de los canales de comunicación con partes externas, así como sus contenidos, de tal forma que se puedan mejorar.</v>
      </c>
      <c r="D66" s="102" t="s">
        <v>358</v>
      </c>
      <c r="E66" s="102" t="str">
        <f>+VLOOKUP(A66,'Info y Comunicación'!$B$15:$K$138,3,0)</f>
        <v>Dimension de Informacion y Comunicación
Politica deControl Interno
Lineas de Defensa</v>
      </c>
      <c r="F66" s="102" t="str">
        <f>+VLOOKUP(A66,'Info y Comunicación'!$B$15:$K$138,10,0)</f>
        <v>Mantenimiento del control</v>
      </c>
      <c r="G66" s="102">
        <f>+VLOOKUP(A66,'Info y Comunicación'!$B$13:$N$160,13,0)</f>
        <v>305.56319999999999</v>
      </c>
      <c r="H66" s="104" t="e">
        <f t="shared" si="2"/>
        <v>#REF!</v>
      </c>
      <c r="I66" s="102" t="e">
        <f t="shared" ref="I66:I82" si="7">+IF(F66=$F$2,$P$4,IF(F66=$F$3,$P$2,$P$3))</f>
        <v>#REF!</v>
      </c>
      <c r="J66" s="102" t="s">
        <v>369</v>
      </c>
      <c r="K66" s="102">
        <f>+IF(ISBLANK(VLOOKUP(A66,'Info y Comunicación'!$B$19:$F$138,5,0)),"",VLOOKUP(A66,'Info y Comunicación'!$B$19:$F$138,5,0))</f>
        <v>3</v>
      </c>
      <c r="L66" s="102">
        <f>+IF(ISBLANK(VLOOKUP(A66,'Info y Comunicación'!$B$19:$J$138,9,0)),"",VLOOKUP(A66,'Info y Comunicación'!$B$19:$J$138,9,0))</f>
        <v>3</v>
      </c>
      <c r="M66" s="102">
        <f t="shared" si="4"/>
        <v>1</v>
      </c>
      <c r="N66" s="102">
        <f t="shared" si="3"/>
        <v>1</v>
      </c>
      <c r="O66" s="102"/>
      <c r="P66" s="102"/>
    </row>
    <row r="67" spans="1:16" x14ac:dyDescent="0.25">
      <c r="A67" s="102" t="s">
        <v>373</v>
      </c>
      <c r="B67" s="102" t="str">
        <f t="shared" si="6"/>
        <v>15</v>
      </c>
      <c r="C67" s="102" t="str">
        <f>+MID(VLOOKUP(A67,'Info y Comunicación'!$B$13:$C$160,2,0),6,LEN(VLOOKUP(A67,'Info y Comunicación'!$B$13:$C$160,2,0))-6)</f>
        <v>La entidad analiza periodicamente su caracterización de usuarios o grupos de valor, a fin de actualizarla cuando sea pertinente</v>
      </c>
      <c r="D67" s="102" t="s">
        <v>358</v>
      </c>
      <c r="E67" s="102" t="str">
        <f>+VLOOKUP(A67,'Info y Comunicación'!$B$15:$K$138,3,0)</f>
        <v>Dimension de Direccionamiento Estrategico y Planeaciòn
Politica de Planeacion Institucional</v>
      </c>
      <c r="F67" s="102" t="str">
        <f>+VLOOKUP(A67,'Info y Comunicación'!$B$15:$K$138,10,0)</f>
        <v>Mantenimiento del control</v>
      </c>
      <c r="G67" s="102">
        <f>+VLOOKUP(A67,'Info y Comunicación'!$B$13:$N$160,13,0)</f>
        <v>305.63209999999998</v>
      </c>
      <c r="H67" s="104" t="e">
        <f t="shared" si="2"/>
        <v>#REF!</v>
      </c>
      <c r="I67" s="102" t="e">
        <f t="shared" si="7"/>
        <v>#REF!</v>
      </c>
      <c r="J67" s="102" t="s">
        <v>369</v>
      </c>
      <c r="K67" s="102">
        <f>+IF(ISBLANK(VLOOKUP(A67,'Info y Comunicación'!$B$19:$F$138,5,0)),"",VLOOKUP(A67,'Info y Comunicación'!$B$19:$F$138,5,0))</f>
        <v>3</v>
      </c>
      <c r="L67" s="102">
        <f>+IF(ISBLANK(VLOOKUP(A67,'Info y Comunicación'!$B$19:$J$138,9,0)),"",VLOOKUP(A67,'Info y Comunicación'!$B$19:$J$138,9,0))</f>
        <v>3</v>
      </c>
      <c r="M67" s="102">
        <f t="shared" si="4"/>
        <v>1</v>
      </c>
      <c r="N67" s="102">
        <f t="shared" si="3"/>
        <v>1</v>
      </c>
      <c r="O67" s="102"/>
      <c r="P67" s="102"/>
    </row>
    <row r="68" spans="1:16" x14ac:dyDescent="0.25">
      <c r="A68" s="102" t="s">
        <v>374</v>
      </c>
      <c r="B68" s="102" t="str">
        <f t="shared" si="6"/>
        <v>15</v>
      </c>
      <c r="C68" s="102" t="str">
        <f>+MID(VLOOKUP(A68,'Info y Comunicación'!$B$13:$C$160,2,0),6,LEN(VLOOKUP(A68,'Info y Comunicación'!$B$13:$C$160,2,0))-6)</f>
        <v>La entidad analiza periodicamente los resultados frente a la evaluación de percepción por parte de los usuarios o grupos de valor para la incorporación de las mejoras correspondientes</v>
      </c>
      <c r="D68" s="102" t="s">
        <v>358</v>
      </c>
      <c r="E68" s="102" t="str">
        <f>+VLOOKUP(A68,'Info y Comunicación'!$B$15:$K$138,3,0)</f>
        <v>Dimension de Direccionamiento Estrategico y Planeaciòn
Politica de Planeacion Institucional</v>
      </c>
      <c r="F68" s="102" t="str">
        <f>+VLOOKUP(A68,'Info y Comunicación'!$B$15:$K$138,10,0)</f>
        <v>Mantenimiento del control</v>
      </c>
      <c r="G68" s="102">
        <f>+VLOOKUP(A68,'Info y Comunicación'!$B$13:$N$160,13,0)</f>
        <v>305.78960000000001</v>
      </c>
      <c r="H68" s="104" t="e">
        <f t="shared" si="2"/>
        <v>#REF!</v>
      </c>
      <c r="I68" s="102" t="e">
        <f t="shared" si="7"/>
        <v>#REF!</v>
      </c>
      <c r="J68" s="102" t="s">
        <v>369</v>
      </c>
      <c r="K68" s="102">
        <f>+IF(ISBLANK(VLOOKUP(A68,'Info y Comunicación'!$B$19:$F$138,5,0)),"",VLOOKUP(A68,'Info y Comunicación'!$B$19:$F$138,5,0))</f>
        <v>3</v>
      </c>
      <c r="L68" s="102">
        <f>+IF(ISBLANK(VLOOKUP(A68,'Info y Comunicación'!$B$19:$J$138,9,0)),"",VLOOKUP(A68,'Info y Comunicación'!$B$19:$J$138,9,0))</f>
        <v>3</v>
      </c>
      <c r="M68" s="102">
        <f t="shared" ref="M68:M82" si="8">+IF(OR(AND(K68=1,L68=1),AND(ISBLANK(K68),ISBLANK(L68)),K68="",L68=""),0,IF(OR(AND(K68=1,L68=2),AND(K68=1,L68=3)),0.25,IF(OR(AND(K68=2,L68=2),AND(K68=3,L68=1),AND(K68=3,L68=2),AND(K68=2,L68=1)),0.5,IF(AND(K68=2,L68=3),0.75,1))))</f>
        <v>1</v>
      </c>
      <c r="N68" s="102">
        <f t="shared" si="3"/>
        <v>1</v>
      </c>
      <c r="O68" s="102"/>
      <c r="P68" s="102"/>
    </row>
    <row r="69" spans="1:16" x14ac:dyDescent="0.25">
      <c r="A69" s="102" t="s">
        <v>375</v>
      </c>
      <c r="B69" s="102" t="str">
        <f t="shared" si="6"/>
        <v>16</v>
      </c>
      <c r="C69" s="102" t="str">
        <f>+MID(VLOOKUP(A69,'Actividades de Monitoreo'!$B$13:$C$176,2,0),6,LEN(VLOOKUP(A69,'Actividades de Monitoreo'!$B$13:$C$176,2,0))-6)</f>
        <v>El comité Institucional de Coordinación de Control Interno aprueba anualmente el Plan Anual de Auditoría presentado por parte del Jefe de Control Interno o quien haga sus veces y hace el correspondiente seguimiento a sus ejecución</v>
      </c>
      <c r="D69" s="102" t="s">
        <v>376</v>
      </c>
      <c r="E69" s="102" t="str">
        <f>+VLOOKUP(A69,'Actividades de Monitoreo'!$B$17:$K$134,3,0)</f>
        <v>Dimension de Control Interno
Lineas Estrategica</v>
      </c>
      <c r="F69" s="102" t="str">
        <f>+VLOOKUP(A69,'Actividades de Monitoreo'!$B$17:$K$134,10,0)</f>
        <v>Mantenimiento del control</v>
      </c>
      <c r="G69" s="102">
        <f>+VLOOKUP(A69,'Actividades de Monitoreo'!$B$13:$N$176,13,0)</f>
        <v>385.87450000000001</v>
      </c>
      <c r="H69" s="104" t="e">
        <f t="shared" si="2"/>
        <v>#REF!</v>
      </c>
      <c r="I69" s="102" t="e">
        <f t="shared" si="7"/>
        <v>#REF!</v>
      </c>
      <c r="J69" s="102" t="s">
        <v>377</v>
      </c>
      <c r="K69" s="102">
        <f>+IF(ISBLANK(VLOOKUP(A69,'Actividades de Monitoreo'!$B$20:$F$134,5,0)),"",VLOOKUP(A69,'Actividades de Monitoreo'!$B$20:$F$134,5,0))</f>
        <v>3</v>
      </c>
      <c r="L69" s="102">
        <f>+IF(ISBLANK(VLOOKUP(A69,'Actividades de Monitoreo'!$B$20:$J$134,9,0)),"",VLOOKUP(A69,'Actividades de Monitoreo'!$B$20:$J$134,9,0))</f>
        <v>3</v>
      </c>
      <c r="M69" s="102">
        <f t="shared" si="8"/>
        <v>1</v>
      </c>
      <c r="N69" s="102">
        <f t="shared" si="3"/>
        <v>1</v>
      </c>
      <c r="O69" s="102"/>
      <c r="P69" s="102"/>
    </row>
    <row r="70" spans="1:16" x14ac:dyDescent="0.25">
      <c r="A70" s="102" t="s">
        <v>378</v>
      </c>
      <c r="B70" s="102" t="str">
        <f t="shared" si="6"/>
        <v>16</v>
      </c>
      <c r="C70" s="102" t="str">
        <f>+MID(VLOOKUP(A70,'Actividades de Monitoreo'!$B$13:$C$176,2,0),6,LEN(VLOOKUP(A70,'Actividades de Monitoreo'!$B$13:$C$176,2,0))-6)</f>
        <v xml:space="preserve"> La Alta Dirección periódicamente evalúa los resultados de las evaluaciones (contínuas e independientes)  para concluir acerca de la efectividad del Sistema de Control Intern</v>
      </c>
      <c r="D70" s="102" t="s">
        <v>376</v>
      </c>
      <c r="E70" s="102" t="str">
        <f>+VLOOKUP(A70,'Actividades de Monitoreo'!$B$17:$K$134,3,0)</f>
        <v>Dimension de Control Interno
Lineas Estrategica</v>
      </c>
      <c r="F70" s="102" t="str">
        <f>+VLOOKUP(A70,'Actividades de Monitoreo'!$B$17:$K$134,10,0)</f>
        <v>Mantenimiento del control</v>
      </c>
      <c r="G70" s="102">
        <f>+VLOOKUP(A70,'Actividades de Monitoreo'!$B$13:$N$176,13,0)</f>
        <v>385.96539999999999</v>
      </c>
      <c r="H70" s="104" t="e">
        <f t="shared" si="2"/>
        <v>#REF!</v>
      </c>
      <c r="I70" s="102" t="e">
        <f t="shared" si="7"/>
        <v>#REF!</v>
      </c>
      <c r="J70" s="102" t="s">
        <v>377</v>
      </c>
      <c r="K70" s="102">
        <f>+IF(ISBLANK(VLOOKUP(A70,'Actividades de Monitoreo'!$B$20:$F$134,5,0)),"",VLOOKUP(A70,'Actividades de Monitoreo'!$B$20:$F$134,5,0))</f>
        <v>3</v>
      </c>
      <c r="L70" s="102">
        <f>+IF(ISBLANK(VLOOKUP(A70,'Actividades de Monitoreo'!$B$20:$J$134,9,0)),"",VLOOKUP(A70,'Actividades de Monitoreo'!$B$20:$J$134,9,0))</f>
        <v>3</v>
      </c>
      <c r="M70" s="102">
        <f t="shared" si="8"/>
        <v>1</v>
      </c>
      <c r="N70" s="102">
        <f t="shared" si="3"/>
        <v>1</v>
      </c>
      <c r="O70" s="102"/>
      <c r="P70" s="102"/>
    </row>
    <row r="71" spans="1:16" x14ac:dyDescent="0.25">
      <c r="A71" s="102" t="s">
        <v>379</v>
      </c>
      <c r="B71" s="102" t="str">
        <f t="shared" si="6"/>
        <v>16</v>
      </c>
      <c r="C71" s="102" t="str">
        <f>+MID(VLOOKUP(A71,'Actividades de Monitoreo'!$B$13:$C$176,2,0),6,LEN(VLOOKUP(A71,'Actividades de Monitoreo'!$B$13:$C$176,2,0))-6)</f>
        <v xml:space="preserve">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v>
      </c>
      <c r="D71" s="102" t="s">
        <v>376</v>
      </c>
      <c r="E71" s="102" t="str">
        <f>+VLOOKUP(A71,'Actividades de Monitoreo'!$B$17:$K$134,3,0)</f>
        <v>Dimension de Control Interno
Tercera Linea de Defensa</v>
      </c>
      <c r="F71" s="102" t="str">
        <f>+VLOOKUP(A71,'Actividades de Monitoreo'!$B$17:$K$134,10,0)</f>
        <v>Mantenimiento del control</v>
      </c>
      <c r="G71" s="102">
        <f>+VLOOKUP(A71,'Actividades de Monitoreo'!$B$13:$N$176,13,0)</f>
        <v>386.01229999999998</v>
      </c>
      <c r="H71" s="104" t="e">
        <f t="shared" ref="H71:H82" si="9">+_xlfn.RANK.EQ(G71,$G$2:$G$82,1)</f>
        <v>#REF!</v>
      </c>
      <c r="I71" s="102" t="e">
        <f t="shared" si="7"/>
        <v>#REF!</v>
      </c>
      <c r="J71" s="102" t="s">
        <v>377</v>
      </c>
      <c r="K71" s="102">
        <f>+IF(ISBLANK(VLOOKUP(A71,'Actividades de Monitoreo'!$B$20:$F$134,5,0)),"",VLOOKUP(A71,'Actividades de Monitoreo'!$B$20:$F$134,5,0))</f>
        <v>3</v>
      </c>
      <c r="L71" s="102">
        <f>+IF(ISBLANK(VLOOKUP(A71,'Actividades de Monitoreo'!$B$20:$J$134,9,0)),"",VLOOKUP(A71,'Actividades de Monitoreo'!$B$20:$J$134,9,0))</f>
        <v>3</v>
      </c>
      <c r="M71" s="102">
        <f t="shared" si="8"/>
        <v>1</v>
      </c>
      <c r="N71" s="102">
        <f t="shared" ref="N71:N82" si="10">+AVERAGEIF($D$2:$D$82,D71,$M$2:$M$82)</f>
        <v>1</v>
      </c>
      <c r="O71" s="102"/>
      <c r="P71" s="102"/>
    </row>
    <row r="72" spans="1:16" x14ac:dyDescent="0.25">
      <c r="A72" s="102" t="s">
        <v>380</v>
      </c>
      <c r="B72" s="102" t="str">
        <f t="shared" si="6"/>
        <v>16</v>
      </c>
      <c r="C72" s="102" t="str">
        <f>+MID(VLOOKUP(A72,'Actividades de Monitoreo'!$B$13:$C$176,2,0),6,LEN(VLOOKUP(A72,'Actividades de Monitoreo'!$B$13:$C$176,2,0))-6)</f>
        <v>Acorde con el Esquema de Líneas de Defensa se han implementado procedimientos de monitoreo continuo como parte de las actividades de la 2a línea de defensa, a fin de contar con información clave para la toma de decisiones</v>
      </c>
      <c r="D72" s="102" t="s">
        <v>376</v>
      </c>
      <c r="E72" s="102" t="str">
        <f>+VLOOKUP(A72,'Actividades de Monitoreo'!$B$17:$K$134,3,0)</f>
        <v>Dimension de Control Interno
Segunda Linea de Defensa</v>
      </c>
      <c r="F72" s="102" t="str">
        <f>+VLOOKUP(A72,'Actividades de Monitoreo'!$B$17:$K$134,10,0)</f>
        <v>Mantenimiento del control</v>
      </c>
      <c r="G72" s="102">
        <f>+VLOOKUP(A72,'Actividades de Monitoreo'!$B$13:$N$176,13,0)</f>
        <v>386.12360000000001</v>
      </c>
      <c r="H72" s="104" t="e">
        <f t="shared" si="9"/>
        <v>#REF!</v>
      </c>
      <c r="I72" s="102" t="e">
        <f t="shared" si="7"/>
        <v>#REF!</v>
      </c>
      <c r="J72" s="102" t="s">
        <v>377</v>
      </c>
      <c r="K72" s="102">
        <f>+IF(ISBLANK(VLOOKUP(A72,'Actividades de Monitoreo'!$B$20:$F$134,5,0)),"",VLOOKUP(A72,'Actividades de Monitoreo'!$B$20:$F$134,5,0))</f>
        <v>3</v>
      </c>
      <c r="L72" s="102">
        <f>+IF(ISBLANK(VLOOKUP(A72,'Actividades de Monitoreo'!$B$20:$J$134,9,0)),"",VLOOKUP(A72,'Actividades de Monitoreo'!$B$20:$J$134,9,0))</f>
        <v>3</v>
      </c>
      <c r="M72" s="102">
        <f t="shared" si="8"/>
        <v>1</v>
      </c>
      <c r="N72" s="102">
        <f t="shared" si="10"/>
        <v>1</v>
      </c>
      <c r="O72" s="102"/>
      <c r="P72" s="102"/>
    </row>
    <row r="73" spans="1:16" x14ac:dyDescent="0.25">
      <c r="A73" s="102" t="s">
        <v>381</v>
      </c>
      <c r="B73" s="102" t="str">
        <f t="shared" si="6"/>
        <v>16</v>
      </c>
      <c r="C73" s="102" t="str">
        <f>+MID(VLOOKUP(A73,'Actividades de Monitoreo'!$B$13:$C$176,2,0),6,LEN(VLOOKUP(A73,'Actividades de Monitoreo'!$B$13:$C$176,2,0))-6)</f>
        <v>Frente a las evaluaciones independientes la entidad considera evaluaciones externas de organismos de control, de vigilancia, certificadores, ONG´s u otros que permitan tener una mirada independiente de las operaciones</v>
      </c>
      <c r="D73" s="102" t="s">
        <v>376</v>
      </c>
      <c r="E73" s="102" t="str">
        <f>+VLOOKUP(A73,'Actividades de Monitoreo'!$B$17:$K$134,3,0)</f>
        <v>Dimension de Control Interno
Lineas de Defensa</v>
      </c>
      <c r="F73" s="102" t="str">
        <f>+VLOOKUP(A73,'Actividades de Monitoreo'!$B$17:$K$134,10,0)</f>
        <v>Mantenimiento del control</v>
      </c>
      <c r="G73" s="102">
        <f>+VLOOKUP(A73,'Actividades de Monitoreo'!$B$13:$N$176,13,0)</f>
        <v>386.21359999999999</v>
      </c>
      <c r="H73" s="104" t="e">
        <f t="shared" si="9"/>
        <v>#REF!</v>
      </c>
      <c r="I73" s="102" t="e">
        <f t="shared" si="7"/>
        <v>#REF!</v>
      </c>
      <c r="J73" s="102" t="s">
        <v>377</v>
      </c>
      <c r="K73" s="102">
        <f>+IF(ISBLANK(VLOOKUP(A73,'Actividades de Monitoreo'!$B$20:$F$134,5,0)),"",VLOOKUP(A73,'Actividades de Monitoreo'!$B$20:$F$134,5,0))</f>
        <v>3</v>
      </c>
      <c r="L73" s="102">
        <f>+IF(ISBLANK(VLOOKUP(A73,'Actividades de Monitoreo'!$B$20:$J$134,9,0)),"",VLOOKUP(A73,'Actividades de Monitoreo'!$B$20:$J$134,9,0))</f>
        <v>3</v>
      </c>
      <c r="M73" s="102">
        <f t="shared" si="8"/>
        <v>1</v>
      </c>
      <c r="N73" s="102">
        <f t="shared" si="10"/>
        <v>1</v>
      </c>
      <c r="O73" s="102"/>
      <c r="P73" s="102"/>
    </row>
    <row r="74" spans="1:16" x14ac:dyDescent="0.25">
      <c r="A74" s="102" t="s">
        <v>382</v>
      </c>
      <c r="B74" s="102" t="str">
        <f t="shared" si="6"/>
        <v>17</v>
      </c>
      <c r="C74" s="102" t="str">
        <f>+MID(VLOOKUP(A74,'Actividades de Monitoreo'!$B$13:$C$176,2,0),6,LEN(VLOOKUP(A74,'Actividades de Monitoreo'!$B$13:$C$176,2,0))-6)</f>
        <v>A partir de la información de las evaluaciones independientes, se evalúan para determinar su efecto en el Sistema de Control Interno de la entidad y su impacto en el logro de los objetivos, a fin de determinar cursos de acción para su mejora</v>
      </c>
      <c r="D74" s="102" t="s">
        <v>376</v>
      </c>
      <c r="E74" s="102" t="str">
        <f>+VLOOKUP(A74,'Actividades de Monitoreo'!$B$17:$K$134,3,0)</f>
        <v>Dimension de Control Interno
Lineas de Defensa</v>
      </c>
      <c r="F74" s="102" t="str">
        <f>+VLOOKUP(A74,'Actividades de Monitoreo'!$B$17:$K$134,10,0)</f>
        <v>Mantenimiento del control</v>
      </c>
      <c r="G74" s="102">
        <f>+VLOOKUP(A74,'Actividades de Monitoreo'!$B$13:$N$176,13,0)</f>
        <v>386.32580000000002</v>
      </c>
      <c r="H74" s="104" t="e">
        <f t="shared" si="9"/>
        <v>#REF!</v>
      </c>
      <c r="I74" s="102" t="e">
        <f t="shared" si="7"/>
        <v>#REF!</v>
      </c>
      <c r="J74" s="102" t="s">
        <v>383</v>
      </c>
      <c r="K74" s="102">
        <f>+IF(ISBLANK(VLOOKUP(A74,'Actividades de Monitoreo'!$B$20:$F$134,5,0)),"",VLOOKUP(A74,'Actividades de Monitoreo'!$B$20:$F$134,5,0))</f>
        <v>3</v>
      </c>
      <c r="L74" s="102">
        <f>+IF(ISBLANK(VLOOKUP(A74,'Actividades de Monitoreo'!$B$20:$J$134,9,0)),"",VLOOKUP(A74,'Actividades de Monitoreo'!$B$20:$J$134,9,0))</f>
        <v>3</v>
      </c>
      <c r="M74" s="102">
        <f t="shared" si="8"/>
        <v>1</v>
      </c>
      <c r="N74" s="102">
        <f t="shared" si="10"/>
        <v>1</v>
      </c>
      <c r="O74" s="102"/>
      <c r="P74" s="102"/>
    </row>
    <row r="75" spans="1:16" x14ac:dyDescent="0.25">
      <c r="A75" s="102" t="s">
        <v>384</v>
      </c>
      <c r="B75" s="102" t="str">
        <f t="shared" si="6"/>
        <v>17</v>
      </c>
      <c r="C75" s="102" t="str">
        <f>+MID(VLOOKUP(A75,'Actividades de Monitoreo'!$B$13:$C$176,2,0),6,LEN(VLOOKUP(A75,'Actividades de Monitoreo'!$B$13:$C$176,2,0))-6)</f>
        <v>Los informes recibidos de entes externos (organismos de control, auditores externos, entidades de vigilancia entre otros) se consolidan y se concluye sobre el impacto en el Sistema de Control Interno, a fin de determinar los cursos de acción</v>
      </c>
      <c r="D75" s="102" t="s">
        <v>376</v>
      </c>
      <c r="E75" s="102" t="str">
        <f>+VLOOKUP(A75,'Actividades de Monitoreo'!$B$17:$K$134,3,0)</f>
        <v>Dimension de Control Interno
Lineas de Defensa</v>
      </c>
      <c r="F75" s="102" t="str">
        <f>+VLOOKUP(A75,'Actividades de Monitoreo'!$B$17:$K$134,10,0)</f>
        <v>Mantenimiento del control</v>
      </c>
      <c r="G75" s="102">
        <f>+VLOOKUP(A75,'Actividades de Monitoreo'!$B$13:$N$176,13,0)</f>
        <v>386.45690000000002</v>
      </c>
      <c r="H75" s="104" t="e">
        <f t="shared" si="9"/>
        <v>#REF!</v>
      </c>
      <c r="I75" s="102" t="e">
        <f t="shared" si="7"/>
        <v>#REF!</v>
      </c>
      <c r="J75" s="102" t="s">
        <v>383</v>
      </c>
      <c r="K75" s="102">
        <f>+IF(ISBLANK(VLOOKUP(A75,'Actividades de Monitoreo'!$B$20:$F$134,5,0)),"",VLOOKUP(A75,'Actividades de Monitoreo'!$B$20:$F$134,5,0))</f>
        <v>3</v>
      </c>
      <c r="L75" s="102">
        <f>+IF(ISBLANK(VLOOKUP(A75,'Actividades de Monitoreo'!$B$20:$J$134,9,0)),"",VLOOKUP(A75,'Actividades de Monitoreo'!$B$20:$J$134,9,0))</f>
        <v>3</v>
      </c>
      <c r="M75" s="102">
        <f t="shared" si="8"/>
        <v>1</v>
      </c>
      <c r="N75" s="102">
        <f t="shared" si="10"/>
        <v>1</v>
      </c>
      <c r="O75" s="102"/>
      <c r="P75" s="102"/>
    </row>
    <row r="76" spans="1:16" x14ac:dyDescent="0.25">
      <c r="A76" s="102" t="s">
        <v>385</v>
      </c>
      <c r="B76" s="102" t="str">
        <f t="shared" si="6"/>
        <v>17</v>
      </c>
      <c r="C76" s="102" t="str">
        <f>+MID(VLOOKUP(A76,'Actividades de Monitoreo'!$B$13:$C$176,2,0),6,LEN(VLOOKUP(A76,'Actividades de Monitoreo'!$B$13:$C$176,2,0))-6)</f>
        <v>La entidad cuenta con políticas donde se establezca a quién reportar las deficiencias de control interno como resultado del monitoreo continuo</v>
      </c>
      <c r="D76" s="102" t="s">
        <v>376</v>
      </c>
      <c r="E76" s="102" t="str">
        <f>+VLOOKUP(A76,'Actividades de Monitoreo'!$B$17:$K$134,3,0)</f>
        <v>Dimension de Control Interno
Lineas de Defensa</v>
      </c>
      <c r="F76" s="102" t="str">
        <f>+VLOOKUP(A76,'Actividades de Monitoreo'!$B$17:$K$134,10,0)</f>
        <v>Mantenimiento del control</v>
      </c>
      <c r="G76" s="102">
        <f>+VLOOKUP(A76,'Actividades de Monitoreo'!$B$13:$N$176,13,0)</f>
        <v>386.56319999999999</v>
      </c>
      <c r="H76" s="104" t="e">
        <f t="shared" si="9"/>
        <v>#REF!</v>
      </c>
      <c r="I76" s="102" t="e">
        <f t="shared" si="7"/>
        <v>#REF!</v>
      </c>
      <c r="J76" s="102" t="s">
        <v>383</v>
      </c>
      <c r="K76" s="102">
        <f>+IF(ISBLANK(VLOOKUP(A76,'Actividades de Monitoreo'!$B$20:$F$134,5,0)),"",VLOOKUP(A76,'Actividades de Monitoreo'!$B$20:$F$134,5,0))</f>
        <v>3</v>
      </c>
      <c r="L76" s="102">
        <f>+IF(ISBLANK(VLOOKUP(A76,'Actividades de Monitoreo'!$B$20:$J$134,9,0)),"",VLOOKUP(A76,'Actividades de Monitoreo'!$B$20:$J$134,9,0))</f>
        <v>3</v>
      </c>
      <c r="M76" s="102">
        <f t="shared" si="8"/>
        <v>1</v>
      </c>
      <c r="N76" s="102">
        <f t="shared" si="10"/>
        <v>1</v>
      </c>
      <c r="O76" s="102"/>
      <c r="P76" s="102"/>
    </row>
    <row r="77" spans="1:16" x14ac:dyDescent="0.25">
      <c r="A77" s="102" t="s">
        <v>386</v>
      </c>
      <c r="B77" s="102" t="str">
        <f t="shared" si="6"/>
        <v>17</v>
      </c>
      <c r="C77" s="102" t="str">
        <f>+MID(VLOOKUP(A77,'Actividades de Monitoreo'!$B$13:$C$176,2,0),6,LEN(VLOOKUP(A77,'Actividades de Monitoreo'!$B$13:$C$176,2,0))-6)</f>
        <v>La Alta Dirección hace seguimiento a las acciones correctivas relacionadas con las deficiencias comunicadas sobre el Sistema de Control Interno y si se han cumplido en el tiempo establecido</v>
      </c>
      <c r="D77" s="102" t="s">
        <v>376</v>
      </c>
      <c r="E77" s="102" t="str">
        <f>+VLOOKUP(A77,'Actividades de Monitoreo'!$B$17:$K$134,3,0)</f>
        <v>Dimension de Control Interno
Lineas de Defensa</v>
      </c>
      <c r="F77" s="102" t="str">
        <f>+VLOOKUP(A77,'Actividades de Monitoreo'!$B$17:$K$134,10,0)</f>
        <v>Mantenimiento del control</v>
      </c>
      <c r="G77" s="102">
        <f>+VLOOKUP(A77,'Actividades de Monitoreo'!$B$13:$N$176,13,0)</f>
        <v>386.78539999999998</v>
      </c>
      <c r="H77" s="104" t="e">
        <f t="shared" si="9"/>
        <v>#REF!</v>
      </c>
      <c r="I77" s="102" t="e">
        <f t="shared" si="7"/>
        <v>#REF!</v>
      </c>
      <c r="J77" s="102" t="s">
        <v>383</v>
      </c>
      <c r="K77" s="102">
        <f>+IF(ISBLANK(VLOOKUP(A77,'Actividades de Monitoreo'!$B$20:$F$134,5,0)),"",VLOOKUP(A77,'Actividades de Monitoreo'!$B$20:$F$134,5,0))</f>
        <v>3</v>
      </c>
      <c r="L77" s="102">
        <f>+IF(ISBLANK(VLOOKUP(A77,'Actividades de Monitoreo'!$B$20:$J$134,9,0)),"",VLOOKUP(A77,'Actividades de Monitoreo'!$B$20:$J$134,9,0))</f>
        <v>3</v>
      </c>
      <c r="M77" s="102">
        <f t="shared" si="8"/>
        <v>1</v>
      </c>
      <c r="N77" s="102">
        <f t="shared" si="10"/>
        <v>1</v>
      </c>
      <c r="O77" s="102"/>
      <c r="P77" s="102"/>
    </row>
    <row r="78" spans="1:16" x14ac:dyDescent="0.25">
      <c r="A78" s="102" t="s">
        <v>387</v>
      </c>
      <c r="B78" s="102" t="str">
        <f t="shared" si="6"/>
        <v>17</v>
      </c>
      <c r="C78" s="102" t="str">
        <f>+MID(VLOOKUP(A78,'Actividades de Monitoreo'!$B$13:$C$176,2,0),6,LEN(VLOOKUP(A78,'Actividades de Monitoreo'!$B$13:$C$176,2,0))-6)</f>
        <v>Los procesos y/o servicios tercerizados, son evaluados acorde con su nivel de riesgos</v>
      </c>
      <c r="D78" s="102" t="s">
        <v>376</v>
      </c>
      <c r="E78" s="102" t="str">
        <f>+VLOOKUP(A78,'Actividades de Monitoreo'!$B$17:$K$134,3,0)</f>
        <v>Dimension de Control Interno
Lineas de Defensa</v>
      </c>
      <c r="F78" s="102" t="str">
        <f>+VLOOKUP(A78,'Actividades de Monitoreo'!$B$17:$K$134,10,0)</f>
        <v>Mantenimiento del control</v>
      </c>
      <c r="G78" s="102">
        <f>+VLOOKUP(A78,'Actividades de Monitoreo'!$B$13:$N$176,13,0)</f>
        <v>386.87450000000001</v>
      </c>
      <c r="H78" s="104" t="e">
        <f t="shared" si="9"/>
        <v>#REF!</v>
      </c>
      <c r="I78" s="102" t="e">
        <f t="shared" si="7"/>
        <v>#REF!</v>
      </c>
      <c r="J78" s="102" t="s">
        <v>383</v>
      </c>
      <c r="K78" s="102">
        <f>+IF(ISBLANK(VLOOKUP(A78,'Actividades de Monitoreo'!$B$20:$F$134,5,0)),"",VLOOKUP(A78,'Actividades de Monitoreo'!$B$20:$F$134,5,0))</f>
        <v>3</v>
      </c>
      <c r="L78" s="102">
        <f>+IF(ISBLANK(VLOOKUP(A78,'Actividades de Monitoreo'!$B$20:$J$134,9,0)),"",VLOOKUP(A78,'Actividades de Monitoreo'!$B$20:$J$134,9,0))</f>
        <v>3</v>
      </c>
      <c r="M78" s="102">
        <f t="shared" si="8"/>
        <v>1</v>
      </c>
      <c r="N78" s="102">
        <f t="shared" si="10"/>
        <v>1</v>
      </c>
      <c r="O78" s="102"/>
      <c r="P78" s="102"/>
    </row>
    <row r="79" spans="1:16" x14ac:dyDescent="0.25">
      <c r="A79" s="102" t="s">
        <v>388</v>
      </c>
      <c r="B79" s="102" t="str">
        <f t="shared" si="6"/>
        <v>17</v>
      </c>
      <c r="C79" s="102" t="str">
        <f>+MID(VLOOKUP(A79,'Actividades de Monitoreo'!$B$13:$C$176,2,0),6,LEN(VLOOKUP(A79,'Actividades de Monitoreo'!$B$13:$C$176,2,0))-6)</f>
        <v>Se evalúa la información suministrada por los usuarios (Sistema PQRD), así como de otras partes interesadas para la mejora del  Sistema de Control Interno de la Entidad</v>
      </c>
      <c r="D79" s="102" t="s">
        <v>376</v>
      </c>
      <c r="E79" s="102" t="str">
        <f>+VLOOKUP(A79,'Actividades de Monitoreo'!$B$17:$K$134,3,0)</f>
        <v xml:space="preserve">
Dimension de Informacion y Comunicación 
Dimension de Control Interno
Lineas de Defensa</v>
      </c>
      <c r="F79" s="102" t="str">
        <f>+VLOOKUP(A79,'Actividades de Monitoreo'!$B$17:$K$134,10,0)</f>
        <v>Mantenimiento del control</v>
      </c>
      <c r="G79" s="102">
        <f>+VLOOKUP(A79,'Actividades de Monitoreo'!$B$13:$N$176,13,0)</f>
        <v>386.98739999999998</v>
      </c>
      <c r="H79" s="104" t="e">
        <f t="shared" si="9"/>
        <v>#REF!</v>
      </c>
      <c r="I79" s="102" t="e">
        <f t="shared" si="7"/>
        <v>#REF!</v>
      </c>
      <c r="J79" s="102" t="s">
        <v>383</v>
      </c>
      <c r="K79" s="102">
        <f>+IF(ISBLANK(VLOOKUP(A79,'Actividades de Monitoreo'!$B$20:$F$134,5,0)),"",VLOOKUP(A79,'Actividades de Monitoreo'!$B$20:$F$134,5,0))</f>
        <v>3</v>
      </c>
      <c r="L79" s="102">
        <f>+IF(ISBLANK(VLOOKUP(A79,'Actividades de Monitoreo'!$B$20:$J$134,9,0)),"",VLOOKUP(A79,'Actividades de Monitoreo'!$B$20:$J$134,9,0))</f>
        <v>3</v>
      </c>
      <c r="M79" s="102">
        <f t="shared" si="8"/>
        <v>1</v>
      </c>
      <c r="N79" s="102">
        <f t="shared" si="10"/>
        <v>1</v>
      </c>
      <c r="O79" s="102"/>
      <c r="P79" s="102"/>
    </row>
    <row r="80" spans="1:16" x14ac:dyDescent="0.25">
      <c r="A80" s="102" t="s">
        <v>389</v>
      </c>
      <c r="B80" s="102" t="str">
        <f t="shared" si="6"/>
        <v>17</v>
      </c>
      <c r="C80" s="102" t="str">
        <f>+MID(VLOOKUP(A80,'Actividades de Monitoreo'!$B$13:$C$176,2,0),6,LEN(VLOOKUP(A80,'Actividades de Monitoreo'!$B$13:$C$176,2,0))-6)</f>
        <v>Verificación del avance y cumplimiento de las acciones incluidas en los planes de mejoramiento producto de las autoevaluaciones. (2ª Línea).</v>
      </c>
      <c r="D80" s="102" t="s">
        <v>376</v>
      </c>
      <c r="E80" s="102" t="str">
        <f>+VLOOKUP(A80,'Actividades de Monitoreo'!$B$17:$K$134,3,0)</f>
        <v xml:space="preserve">
Dimension de Control Interno
Lineas de Defensa</v>
      </c>
      <c r="F80" s="102" t="str">
        <f>+VLOOKUP(A80,'Actividades de Monitoreo'!$B$17:$K$134,10,0)</f>
        <v>Mantenimiento del control</v>
      </c>
      <c r="G80" s="102">
        <f>+VLOOKUP(A80,'Actividades de Monitoreo'!$B$13:$N$176,13,0)</f>
        <v>386.98745000000002</v>
      </c>
      <c r="H80" s="104" t="e">
        <f t="shared" si="9"/>
        <v>#REF!</v>
      </c>
      <c r="I80" s="102" t="e">
        <f t="shared" si="7"/>
        <v>#REF!</v>
      </c>
      <c r="J80" s="102" t="s">
        <v>383</v>
      </c>
      <c r="K80" s="102">
        <f>+IF(ISBLANK(VLOOKUP(A80,'Actividades de Monitoreo'!$B$20:$F$134,5,0)),"",VLOOKUP(A80,'Actividades de Monitoreo'!$B$20:$F$134,5,0))</f>
        <v>3</v>
      </c>
      <c r="L80" s="102">
        <f>+IF(ISBLANK(VLOOKUP(A80,'Actividades de Monitoreo'!$B$20:$J$134,9,0)),"",VLOOKUP(A80,'Actividades de Monitoreo'!$B$20:$J$134,9,0))</f>
        <v>3</v>
      </c>
      <c r="M80" s="102">
        <f t="shared" si="8"/>
        <v>1</v>
      </c>
      <c r="N80" s="102">
        <f t="shared" si="10"/>
        <v>1</v>
      </c>
      <c r="O80" s="102"/>
      <c r="P80" s="102"/>
    </row>
    <row r="81" spans="1:16" x14ac:dyDescent="0.25">
      <c r="A81" s="102" t="s">
        <v>390</v>
      </c>
      <c r="B81" s="102" t="str">
        <f t="shared" si="6"/>
        <v>17</v>
      </c>
      <c r="C81" s="102" t="str">
        <f>+MID(VLOOKUP(A81,'Actividades de Monitoreo'!$B$13:$C$176,2,0),6,LEN(VLOOKUP(A81,'Actividades de Monitoreo'!$B$13:$C$176,2,0))-6)</f>
        <v>Evaluación de la efectividad de las acciones incluidas en los Planes de mejoramiento producto de las auditorías internas y de entes externos. (3ª Línea</v>
      </c>
      <c r="D81" s="102" t="s">
        <v>376</v>
      </c>
      <c r="E81" s="102" t="str">
        <f>+VLOOKUP(A81,'Actividades de Monitoreo'!$B$17:$K$134,3,0)</f>
        <v xml:space="preserve">
Dimension de Control Interno
Lineas de Defensa</v>
      </c>
      <c r="F81" s="102" t="str">
        <f>+VLOOKUP(A81,'Actividades de Monitoreo'!$B$17:$K$134,10,0)</f>
        <v>Mantenimiento del control</v>
      </c>
      <c r="G81" s="102">
        <f>+VLOOKUP(A81,'Actividades de Monitoreo'!$B$13:$N$176,13,0)</f>
        <v>386.98745600000001</v>
      </c>
      <c r="H81" s="104" t="e">
        <f t="shared" si="9"/>
        <v>#REF!</v>
      </c>
      <c r="I81" s="102" t="e">
        <f t="shared" si="7"/>
        <v>#REF!</v>
      </c>
      <c r="J81" s="102" t="s">
        <v>383</v>
      </c>
      <c r="K81" s="102">
        <f>+IF(ISBLANK(VLOOKUP(A81,'Actividades de Monitoreo'!$B$20:$F$134,5,0)),"",VLOOKUP(A81,'Actividades de Monitoreo'!$B$20:$F$134,5,0))</f>
        <v>3</v>
      </c>
      <c r="L81" s="102">
        <f>+IF(ISBLANK(VLOOKUP(A81,'Actividades de Monitoreo'!$B$20:$J$134,9,0)),"",VLOOKUP(A81,'Actividades de Monitoreo'!$B$20:$J$134,9,0))</f>
        <v>3</v>
      </c>
      <c r="M81" s="102">
        <f t="shared" si="8"/>
        <v>1</v>
      </c>
      <c r="N81" s="102">
        <f t="shared" si="10"/>
        <v>1</v>
      </c>
      <c r="O81" s="102"/>
      <c r="P81" s="102"/>
    </row>
    <row r="82" spans="1:16" x14ac:dyDescent="0.25">
      <c r="A82" s="102" t="s">
        <v>391</v>
      </c>
      <c r="B82" s="102" t="str">
        <f t="shared" si="6"/>
        <v>17</v>
      </c>
      <c r="C82" s="102" t="str">
        <f>+MID(VLOOKUP(A82,'Actividades de Monitoreo'!$B$13:$C$176,2,0),6,LEN(VLOOKUP(A82,'Actividades de Monitoreo'!$B$13:$C$176,2,0))-6)</f>
        <v>Las deficiencias de control interno son reportadas a los responsables de nivel jerárquico superior, para tomar la acciones correspondientes</v>
      </c>
      <c r="D82" s="102" t="s">
        <v>376</v>
      </c>
      <c r="E82" s="102" t="str">
        <f>+VLOOKUP(A82,'Actividades de Monitoreo'!$B$17:$K$134,3,0)</f>
        <v xml:space="preserve">
Dimension de Control Interno
Lineas de Defensa</v>
      </c>
      <c r="F82" s="102" t="str">
        <f>+VLOOKUP(A82,'Actividades de Monitoreo'!$B$17:$K$134,10,0)</f>
        <v>Mantenimiento del control</v>
      </c>
      <c r="G82" s="102">
        <f>+VLOOKUP(A82,'Actividades de Monitoreo'!$B$13:$N$176,13,0)</f>
        <v>387.01229999999998</v>
      </c>
      <c r="H82" s="104" t="e">
        <f t="shared" si="9"/>
        <v>#REF!</v>
      </c>
      <c r="I82" s="102" t="e">
        <f t="shared" si="7"/>
        <v>#REF!</v>
      </c>
      <c r="J82" s="102" t="s">
        <v>383</v>
      </c>
      <c r="K82" s="102">
        <f>+IF(ISBLANK(VLOOKUP(A82,'Actividades de Monitoreo'!$B$20:$F$134,5,0)),"",VLOOKUP(A82,'Actividades de Monitoreo'!$B$20:$F$134,5,0))</f>
        <v>3</v>
      </c>
      <c r="L82" s="102">
        <f>+IF(ISBLANK(VLOOKUP(A82,'Actividades de Monitoreo'!$B$20:$J$134,9,0)),"",VLOOKUP(A82,'Actividades de Monitoreo'!$B$20:$J$134,9,0))</f>
        <v>3</v>
      </c>
      <c r="M82" s="102">
        <f t="shared" si="8"/>
        <v>1</v>
      </c>
      <c r="N82" s="102">
        <f t="shared" si="10"/>
        <v>1</v>
      </c>
      <c r="O82" s="102"/>
      <c r="P82" s="102"/>
    </row>
  </sheetData>
  <sheetProtection password="D72A"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Instructivo</vt:lpstr>
      <vt:lpstr>Definiciones</vt:lpstr>
      <vt:lpstr>Ambiente de Control</vt:lpstr>
      <vt:lpstr>Evaluación de riesgos</vt:lpstr>
      <vt:lpstr>Actividades de control</vt:lpstr>
      <vt:lpstr>Info y Comunicación</vt:lpstr>
      <vt:lpstr>Actividades de Monitoreo</vt:lpstr>
      <vt:lpstr>Conclusiones</vt:lpstr>
      <vt:lpstr>Hoja1</vt:lpstr>
    </vt:vector>
  </TitlesOfParts>
  <Company>Ernst &amp; Young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Gomez</dc:creator>
  <cp:lastModifiedBy>Martha Cecilia Valdes Jimenez</cp:lastModifiedBy>
  <cp:revision/>
  <dcterms:created xsi:type="dcterms:W3CDTF">2010-10-04T16:34:45Z</dcterms:created>
  <dcterms:modified xsi:type="dcterms:W3CDTF">2025-12-22T18:30:29Z</dcterms:modified>
</cp:coreProperties>
</file>